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725" activeTab="3"/>
  </bookViews>
  <sheets>
    <sheet name="Inf. Gral PO 2012" sheetId="1" r:id="rId1"/>
    <sheet name="Consolidado PO 2012" sheetId="2" r:id="rId2"/>
    <sheet name="Inf. Gral PA 2012" sheetId="3" r:id="rId3"/>
    <sheet name="Consolidado PA 2012" sheetId="4" r:id="rId4"/>
  </sheets>
  <definedNames/>
  <calcPr fullCalcOnLoad="1"/>
</workbook>
</file>

<file path=xl/sharedStrings.xml><?xml version="1.0" encoding="utf-8"?>
<sst xmlns="http://schemas.openxmlformats.org/spreadsheetml/2006/main" count="1657" uniqueCount="915">
  <si>
    <t>Actividad</t>
  </si>
  <si>
    <t>Administracion del Balanced Scored Card</t>
  </si>
  <si>
    <t>OFICINA DE PLANEACION</t>
  </si>
  <si>
    <t>Elaboración del Plan de Acción</t>
  </si>
  <si>
    <t>Esta actividad no se adopto para el mes Septiembre - Diciembre</t>
  </si>
  <si>
    <t>Realizar Comité de Revisión por la Dirección</t>
  </si>
  <si>
    <t>Esta actividad es solo una en el año</t>
  </si>
  <si>
    <t>Actividades Ludicas</t>
  </si>
  <si>
    <t>No se realizo</t>
  </si>
  <si>
    <t>Realizar Comité de Dirección</t>
  </si>
  <si>
    <t>Auditoria Externa</t>
  </si>
  <si>
    <t>Administración del SGC</t>
  </si>
  <si>
    <t>Cooperacion Interinstitucional</t>
  </si>
  <si>
    <t>Administracion del Banco de Proyectos</t>
  </si>
  <si>
    <t>Asesorias DD.HH (Salud)</t>
  </si>
  <si>
    <t>Acciones constitucionales y legales: Escrito de Acciones de Tutelas, Derechos de Petición, Incidentes de Desacato, Cumplimiento de Fallo</t>
  </si>
  <si>
    <t>Esta actifvidad se realizo entre los meses de enero - Junio con los resultados evidenciados</t>
  </si>
  <si>
    <t>De esta actifvidad se tiene informacion entre los meses de enero - Junio con los resultados evidenciados</t>
  </si>
  <si>
    <t>Asistencia eventos DDHH - Salud</t>
  </si>
  <si>
    <t>Visitas verificación servicios de salud</t>
  </si>
  <si>
    <t>visitas de campo</t>
  </si>
  <si>
    <t>Talleres UAO (Unidadde Atención y Orientación a la población y victimas)</t>
  </si>
  <si>
    <t>Diplomados</t>
  </si>
  <si>
    <t>Conferencias</t>
  </si>
  <si>
    <t>Meta Sep - Dic</t>
  </si>
  <si>
    <t>Meta Ene - Ago</t>
  </si>
  <si>
    <t>Seguimiento Plan Estrategico</t>
  </si>
  <si>
    <t>Mesas de Trabajo</t>
  </si>
  <si>
    <t>Seminarios</t>
  </si>
  <si>
    <t>Publicaciones de los observatorios</t>
  </si>
  <si>
    <t>Foros</t>
  </si>
  <si>
    <t>Campañas y brigadas en Derechos Humanos - Salud</t>
  </si>
  <si>
    <t>Acompañamiento y seguimiento  de veeduría ciudadanas en salud</t>
  </si>
  <si>
    <t>Visitas de reaccion inmediata por riesgo Derechos Humanos en EPS - IPS</t>
  </si>
  <si>
    <t>Multimedia</t>
  </si>
  <si>
    <t>Comentarios Enero - Agosto</t>
  </si>
  <si>
    <t>Ese cumple la meta para el periodo en las del 100%</t>
  </si>
  <si>
    <t>Registros fotográfico y/o video para eventos</t>
  </si>
  <si>
    <t>50 eventos para el periodo, se tiene información hasta junio</t>
  </si>
  <si>
    <t xml:space="preserve">Diseños de Impresos por eventos </t>
  </si>
  <si>
    <t>33 Diseño Impresos para el total de eventos,se tiene información hasta junio</t>
  </si>
  <si>
    <t>Campañas para el Sistema de Información de la Personería</t>
  </si>
  <si>
    <t>6 campañas internas, De esta actividad no se tiene evidencia entre los meses Enero - Agosto</t>
  </si>
  <si>
    <t>De esta actividad no se tiene evidencia entre los meses Enero - Agosto</t>
  </si>
  <si>
    <t>2 mesas (24 sesiones) De esta actividad no se tiene evidencia entre los meses Enero - Agosto</t>
  </si>
  <si>
    <t>OFICINA DE COMUNICACIONES</t>
  </si>
  <si>
    <t xml:space="preserve">Celebración de los 80 años de la Personería de Medellín </t>
  </si>
  <si>
    <t xml:space="preserve">Birgadas informamtivas en las comunas </t>
  </si>
  <si>
    <t>Esta actividad se realizo en el mes de febrero</t>
  </si>
  <si>
    <t>Reuniones con entidades nacionales e internacionales de DDHH</t>
  </si>
  <si>
    <t xml:space="preserve">Visitas medios de comunicación </t>
  </si>
  <si>
    <t xml:space="preserve">Informe de DDHH 2012 </t>
  </si>
  <si>
    <t xml:space="preserve">12 visitas a medios de comunicación importantes de la ciudad y el país, </t>
  </si>
  <si>
    <t>Este informe quedo para entregarlo a la ciudadania el día 28 de febrero de 2013</t>
  </si>
  <si>
    <t>Periódico Vive tus Derechos</t>
  </si>
  <si>
    <t>4 reuniones con entidades nacionales e internacionales para hacer convenios de cooperación. De esta actividad no se tiene evidencia entre los meses Enero - Agosto</t>
  </si>
  <si>
    <t>La Personería TV</t>
  </si>
  <si>
    <t xml:space="preserve">140 emisiones del programa en los canales regional, local y nacional, sin incluir las emisiones de los programas en los canales comunitarios.  </t>
  </si>
  <si>
    <t>50 programas de los cuales 40 serán realizados por la Personería y los otros 10 se buscará hacer un convenio interinstitucional</t>
  </si>
  <si>
    <t xml:space="preserve">Manual de Identidad e Imagen Corportativa </t>
  </si>
  <si>
    <t xml:space="preserve">Archivo de prensa </t>
  </si>
  <si>
    <t xml:space="preserve">295 días </t>
  </si>
  <si>
    <t>Pauta de prensa</t>
  </si>
  <si>
    <t>Boletìn interno Personotas</t>
  </si>
  <si>
    <t>Sistema Interno de Televisión</t>
  </si>
  <si>
    <t>2 PARRILLAS DE PROGRAMACIÓN Se harán emisiones diarias de cada parrilla de programación por 4 meses con algunas variaciones que incluyen los programas de la Personería TeVe</t>
  </si>
  <si>
    <t>Comunicados de prensa</t>
  </si>
  <si>
    <t>Este actividad se evidencio una en junio</t>
  </si>
  <si>
    <t>Boletines de prensa</t>
  </si>
  <si>
    <t>Ruedas de prensa</t>
  </si>
  <si>
    <t>Este actividad se evidencio una en febrero</t>
  </si>
  <si>
    <t>Pautas de Radio</t>
  </si>
  <si>
    <t>Este actividad se evidencio 66 en febrero</t>
  </si>
  <si>
    <t>Pauta de Televisión</t>
  </si>
  <si>
    <t xml:space="preserve">Campañas de Posicionamiento </t>
  </si>
  <si>
    <t>Apoyo logístico a eventos</t>
  </si>
  <si>
    <t xml:space="preserve">Pautas en el metro </t>
  </si>
  <si>
    <t>42 avisos: 21 avisos en un vagón por mes, las 21 actividades se realizaron en el mes de febrero</t>
  </si>
  <si>
    <t>Video Institucional  y rendición de cuentas</t>
  </si>
  <si>
    <t xml:space="preserve"> 1 video para la rendicion de cuentas</t>
  </si>
  <si>
    <t>Página WEB de la Personería de Medellín</t>
  </si>
  <si>
    <t xml:space="preserve">2 actualizaciones del sitios WEB de la Personería de Medellín con diseño. </t>
  </si>
  <si>
    <t>UPIP</t>
  </si>
  <si>
    <t>Asistencia a Eventos</t>
  </si>
  <si>
    <t xml:space="preserve"> 5  mesas (20 sesiones)</t>
  </si>
  <si>
    <t xml:space="preserve">Publicacioòn de Cartillas </t>
  </si>
  <si>
    <t>Publicaciones en formaciòn ciudadana</t>
  </si>
  <si>
    <t>Taller Ludico Pedagogico</t>
  </si>
  <si>
    <t>Marchas</t>
  </si>
  <si>
    <t>Campaña y brigadas en Derechos Humanos</t>
  </si>
  <si>
    <t xml:space="preserve">Acompañamiento y seguimiento  de veeduría ciudadana </t>
  </si>
  <si>
    <t xml:space="preserve">Registro y seguimiento  de veeduría ciudadana </t>
  </si>
  <si>
    <t>Esta actividad se supero en este periodo en un 21%</t>
  </si>
  <si>
    <t>Asesoria pedagogicas y capacitadoras</t>
  </si>
  <si>
    <t>Encuentros, asistencias y apoyos eventos locales nacionales</t>
  </si>
  <si>
    <t>Taller ludico formativos para niños, niñas y adolescentes</t>
  </si>
  <si>
    <t>Celebración del día de la niñez</t>
  </si>
  <si>
    <t>Mañanas con  el Personero</t>
  </si>
  <si>
    <t>Posesión de Personeros estudiantiles</t>
  </si>
  <si>
    <t>Fortalecimiento y acompañamiento a la Red Escolar</t>
  </si>
  <si>
    <t>Estudio y/o Elaboración de Acción de Tutela Especial</t>
  </si>
  <si>
    <t>Esta actividad se cumple en el periodo enero - agosto</t>
  </si>
  <si>
    <t>Estudio- Elaboración y seguimiento Acciones  Populares</t>
  </si>
  <si>
    <t>Estudio- Elaboración Acciones  de Grupo</t>
  </si>
  <si>
    <t>Estudio y/o Elaboración Coadyuvancias Acciones  Populares</t>
  </si>
  <si>
    <t>Verificacion de fallos acciones constitucionales y/o legales</t>
  </si>
  <si>
    <t>Estudio y/o Elaboración Acción de Inconstitucionalidad</t>
  </si>
  <si>
    <t>Estudio- Elaboración  Acciones  de Nulidad</t>
  </si>
  <si>
    <t>Estudio y/o Elaboración de Acciones de cumplimiento</t>
  </si>
  <si>
    <t>Estudio y/o Elaboración de bienes de Uso Publico</t>
  </si>
  <si>
    <t>Reclamación Derechos del Consumidor</t>
  </si>
  <si>
    <t>Seguimiento al Derecho de Petición</t>
  </si>
  <si>
    <t>Talleres en democracia escolar</t>
  </si>
  <si>
    <t>Cine foro</t>
  </si>
  <si>
    <t>Tertulia  Red Personeros</t>
  </si>
  <si>
    <t>VIGILANCIA</t>
  </si>
  <si>
    <t>Contratación Estatal</t>
  </si>
  <si>
    <t>Vigilancia Actos de la Administración</t>
  </si>
  <si>
    <t>Revisión proceso Contravencional de Policia</t>
  </si>
  <si>
    <t>Revisión Proceso Comisaria de familia</t>
  </si>
  <si>
    <t>Presencia Institucional</t>
  </si>
  <si>
    <t>DISCIPLINARIOS</t>
  </si>
  <si>
    <t>Revisión Averiguación Disciplinaria Externa</t>
  </si>
  <si>
    <t>Averiguación Disciplinaria</t>
  </si>
  <si>
    <t>Terminar 170 procesos disciplinarios durante el año 2012</t>
  </si>
  <si>
    <t>Practicas Pruebas otras entidades</t>
  </si>
  <si>
    <t>Notificacion otras entidades</t>
  </si>
  <si>
    <t>Publicación Avisos otras entidades</t>
  </si>
  <si>
    <t>Solicitud de competencia preferente</t>
  </si>
  <si>
    <t>ATENCIÓN AL PÚBLICO</t>
  </si>
  <si>
    <t>Escrito Acciones de Tutela</t>
  </si>
  <si>
    <t>Impugnación fallos de Tutela</t>
  </si>
  <si>
    <t>Solicitud de cumplimiento de fallo de tutela</t>
  </si>
  <si>
    <t>Solicitud de apertura de incidente de desacato</t>
  </si>
  <si>
    <t>Solicitud de conciliacion extrajudicioal en derecho</t>
  </si>
  <si>
    <t>Revision proceso penal</t>
  </si>
  <si>
    <t>Revisión proceso civil</t>
  </si>
  <si>
    <t>Reclamación y seguimiento a derechos del consumidor</t>
  </si>
  <si>
    <t>Derechos de petición</t>
  </si>
  <si>
    <t xml:space="preserve">Asesorias  </t>
  </si>
  <si>
    <t>Quejas contra servidores públicos</t>
  </si>
  <si>
    <t>Revisión procesos contravenciales (Transito, Policia y Comisaria)</t>
  </si>
  <si>
    <t>Solicitud acciones constitucionales</t>
  </si>
  <si>
    <t>Certificación por muerte, lesiones o daños en el marco del conflito armado</t>
  </si>
  <si>
    <t>Declaración de desplazado</t>
  </si>
  <si>
    <t>Registro de proteccion de tierras</t>
  </si>
  <si>
    <t>Vigilancia a la contratación estatal</t>
  </si>
  <si>
    <t>Vigilancia a los actos de la administración</t>
  </si>
  <si>
    <t>Visita  verificación vulneración DDHH</t>
  </si>
  <si>
    <t>PENAL</t>
  </si>
  <si>
    <t>Certificacion por muerte, lesiones o daños en el marco del conflito armado</t>
  </si>
  <si>
    <t>Notificacion decisión judicial</t>
  </si>
  <si>
    <t>Asistencia e intervención  en diligencias juridiciales</t>
  </si>
  <si>
    <t>UPDH</t>
  </si>
  <si>
    <t>Escrito de acciones de tutela</t>
  </si>
  <si>
    <t>Acompañamiento al ejercicio de derechos fundamentales</t>
  </si>
  <si>
    <t>Asesorias DDHH</t>
  </si>
  <si>
    <t>Asistencia consejos de disciplina en carceles</t>
  </si>
  <si>
    <t>Asistencia aeventos DDHH</t>
  </si>
  <si>
    <t>Capacitación DDHH</t>
  </si>
  <si>
    <t>Comité amenazados Secretaria Educación Municipal</t>
  </si>
  <si>
    <t>Comité Interinstitucional Derechos Humanos</t>
  </si>
  <si>
    <t>Comité Metorpolitano Derechos Humanos</t>
  </si>
  <si>
    <t>Declaración bajo juramento</t>
  </si>
  <si>
    <t>Entrega niño, niña o adolescente</t>
  </si>
  <si>
    <t>Entrega persona desmovilizada</t>
  </si>
  <si>
    <t>Gestión a favor de persona desaparecida</t>
  </si>
  <si>
    <t>Impugnación fallo de tutela</t>
  </si>
  <si>
    <t>Incidente desacato</t>
  </si>
  <si>
    <t>Recepción queja</t>
  </si>
  <si>
    <t>Recursos desplazados</t>
  </si>
  <si>
    <t>Registro protección de tierras</t>
  </si>
  <si>
    <t>Registro unico de victimas</t>
  </si>
  <si>
    <t>Revocatoria directa</t>
  </si>
  <si>
    <t>Seguimiento derechos de petición</t>
  </si>
  <si>
    <t>Solicitud de calificación de invalidez</t>
  </si>
  <si>
    <t>Solicitud cumplimiento fallo de tutela</t>
  </si>
  <si>
    <t>Visitas centros de retención transitoria</t>
  </si>
  <si>
    <t>Visitas de reacción inmediata por riesgo derechos humanos</t>
  </si>
  <si>
    <t>Visitas verificación albergues</t>
  </si>
  <si>
    <t>Visitas verificación centro protección de niños niñas y adolescentes</t>
  </si>
  <si>
    <t>Visitas verificación centros penitenciarios</t>
  </si>
  <si>
    <t>Visitas verificación personas en situación de calle</t>
  </si>
  <si>
    <t>Solucion Alternativa de Conflictos</t>
  </si>
  <si>
    <t>SOLUCIÓN ALTERNATIVA DE CONFLICTOS</t>
  </si>
  <si>
    <t>PERSONERÍA AUXILIAR</t>
  </si>
  <si>
    <t>Planeación de vacaciones de servidores e informe de novedades al municipio</t>
  </si>
  <si>
    <t>Planear y ejecutar plan de capacitación</t>
  </si>
  <si>
    <t>Planeación y ejecución plan de bienestar</t>
  </si>
  <si>
    <t xml:space="preserve">Citar y efectuar Círculos de Calida de los tres procesos </t>
  </si>
  <si>
    <t>Esta actividad se evidencia para el mes de junio</t>
  </si>
  <si>
    <t>Reconocimiento mejores servidores</t>
  </si>
  <si>
    <t>Mantenimiento de Vehículos</t>
  </si>
  <si>
    <t>Compras equipamiento vehículos</t>
  </si>
  <si>
    <t>Envio información inventario, vehiculos y garantias por asegurar</t>
  </si>
  <si>
    <t>Mantenimiento de servidores</t>
  </si>
  <si>
    <t>Mantenimiento antivirus</t>
  </si>
  <si>
    <t>Mantenimiento UTM FORTIGATE</t>
  </si>
  <si>
    <t>Mantenimiento planta telefonica</t>
  </si>
  <si>
    <t>Mantenimiento DESKTOP</t>
  </si>
  <si>
    <t>Licenciamiento</t>
  </si>
  <si>
    <t>Apoyo logistico para la realización de eventos</t>
  </si>
  <si>
    <t>Citación, participación comité de compras</t>
  </si>
  <si>
    <t>Citación, participación comisión de personal</t>
  </si>
  <si>
    <t>CONTROL INTERNO</t>
  </si>
  <si>
    <t>Evaluación cumplimiento de la Normalidad en la contratación y ordenes de pago</t>
  </si>
  <si>
    <t>Evaluación al sistema de control interno</t>
  </si>
  <si>
    <t>Evaluación quejas, reclamos y recomendaciones</t>
  </si>
  <si>
    <t>Verificación del informe del plan de acción</t>
  </si>
  <si>
    <t>Seguimiento a las Acciones Correctivas y/o Preventivas</t>
  </si>
  <si>
    <t>Reconocimiento Auditores de Calidad</t>
  </si>
  <si>
    <t>Auditorias Organizacionales</t>
  </si>
  <si>
    <t>Capacitacion y Actualización a los Auditores de Calidad</t>
  </si>
  <si>
    <t>Evaluación manejo del fondo fijo de caja menor</t>
  </si>
  <si>
    <t>Seguimiento al cumplimiento de las tareas resultantes de comités</t>
  </si>
  <si>
    <t>Auditoria seguimiento a la calidad del servicio</t>
  </si>
  <si>
    <t>Evaluación de los acuerdos de gestión</t>
  </si>
  <si>
    <t>EVALUACIÓN PLAN OPERATIVO ENERO - AGOSTO 2012</t>
  </si>
  <si>
    <t>EVALUACIÓN PLAN OPERATIVO SEPTIEMBRE - DICIEMBRE 2012</t>
  </si>
  <si>
    <t>Elaboracion, proyeccion del Plan de Acción año 2013 (Incluye capacitacion)</t>
  </si>
  <si>
    <t>Elaboracion y seguimiento plan Estrategico "PRIMERO EL SER HUMANO"</t>
  </si>
  <si>
    <t>Realizacion semana de la calidad</t>
  </si>
  <si>
    <t>Radicacion nuevos proyectos de inversion</t>
  </si>
  <si>
    <t>Realizar acompañamiento y asesoría a las diferentes areas en temas relacionados con plan de accion, plan operativo, proyectos, indicadores, riesgos, SGC</t>
  </si>
  <si>
    <t>Seguimiento al plan de accion, plan operativo, indicadores, riesgos</t>
  </si>
  <si>
    <t>Seguimiento a las PQRS</t>
  </si>
  <si>
    <t xml:space="preserve">Administrar (actualizacion y seguimiento) el SGC </t>
  </si>
  <si>
    <t>Capacitacion en gestion, seguimiento y evaluacion de planes, proyectos e indicadores</t>
  </si>
  <si>
    <t>Elaboracion proyecto Unidad Permanente de DDHH Metropolitana</t>
  </si>
  <si>
    <t>Capacitacion al grupo de trabajo en procesos de modernizacion de la estructura organica y planta de personal</t>
  </si>
  <si>
    <t>Cumplimiento Sep - Dic</t>
  </si>
  <si>
    <t>% Cumplimiento Sep - Dic</t>
  </si>
  <si>
    <t>Comentarios Sep - Dic</t>
  </si>
  <si>
    <t>A demanda</t>
  </si>
  <si>
    <t>PROMEDIO % DE CUMPLIMIENTO ENERO - AGOSTO</t>
  </si>
  <si>
    <t>OBSERVATORIO DE SALUD</t>
  </si>
  <si>
    <t>Desconcentracion Personeria</t>
  </si>
  <si>
    <t>Vallas</t>
  </si>
  <si>
    <t>Elaboracion carne</t>
  </si>
  <si>
    <t>Rediseño de la página web</t>
  </si>
  <si>
    <t>Implementación de la intranet</t>
  </si>
  <si>
    <t>Telemedellin (elaboracion de cuñas)</t>
  </si>
  <si>
    <t>Telemedellin (elaboracion de comerciales)</t>
  </si>
  <si>
    <t>Telemedellin (Transmision del programa institucional)</t>
  </si>
  <si>
    <t xml:space="preserve">Ejecutar un plan de medios de comunicación   </t>
  </si>
  <si>
    <t xml:space="preserve">Realizar parrillas del sistema interno de tv  </t>
  </si>
  <si>
    <t xml:space="preserve">Foto-Noticia </t>
  </si>
  <si>
    <r>
      <t>Apoyar la realización del evento de la Procuraduría General de la Nación en Medellín</t>
    </r>
    <r>
      <rPr>
        <sz val="12"/>
        <color indexed="8"/>
        <rFont val="Arial"/>
        <family val="2"/>
      </rPr>
      <t xml:space="preserve">
</t>
    </r>
  </si>
  <si>
    <t>Publicidad Metro</t>
  </si>
  <si>
    <t xml:space="preserve"> apoyo a la semana de derechos humanos</t>
  </si>
  <si>
    <t>Boletín de Prensa</t>
  </si>
  <si>
    <t>Lo que fue noticia en los medios</t>
  </si>
  <si>
    <t>Canal en  youtube</t>
  </si>
  <si>
    <t>Cuenta en Facebook</t>
  </si>
  <si>
    <t>Actualizar la informaciòn de carteleras</t>
  </si>
  <si>
    <t>Cuenta en twitter</t>
  </si>
  <si>
    <t>Programa de Televisión</t>
  </si>
  <si>
    <t>Publicidad y Propaganda en Brochure</t>
  </si>
  <si>
    <t>Publicidad y Propaganda en Floor Grapic</t>
  </si>
  <si>
    <t>Publicidad y Propaganda en Stickers</t>
  </si>
  <si>
    <t xml:space="preserve">Publicidad y Propaganda en Botones </t>
  </si>
  <si>
    <t>Publicidad y Propaganda  en Bombas</t>
  </si>
  <si>
    <t>Publicidad y Propaganda en Gorras</t>
  </si>
  <si>
    <t>Publicidad y Propaganda en Cuadernos</t>
  </si>
  <si>
    <t>Publicidad y Propaganda en Mugs</t>
  </si>
  <si>
    <t>Publicidad y Propaganda en Piza papel</t>
  </si>
  <si>
    <t>Publicidad y Propaganda en Almanaques</t>
  </si>
  <si>
    <t>Publicidad y Propaganda en Chalecos</t>
  </si>
  <si>
    <t>Publicidad y Propaganda en Ploters</t>
  </si>
  <si>
    <t>Publicidad y Propaganda en Libretas</t>
  </si>
  <si>
    <t>Publicidad y Propaganda en Lapiceros</t>
  </si>
  <si>
    <t>Impresos y Suscripciones Volantes</t>
  </si>
  <si>
    <t>Impresos y Suscripciones Plegables</t>
  </si>
  <si>
    <t>Impresos y Suscripciones Afiches</t>
  </si>
  <si>
    <t>Impresos y Suscripciones Carpetas Institucionales</t>
  </si>
  <si>
    <t>Impresos y Suscripciones Pendones</t>
  </si>
  <si>
    <t>Impresos y Suscripciones Portapendones</t>
  </si>
  <si>
    <t>Impresos y Suscripciones Backing</t>
  </si>
  <si>
    <t>Impresos y Suscripciones Planeadores</t>
  </si>
  <si>
    <t>Diseño de cartillas institucionales</t>
  </si>
  <si>
    <t>Boletín Interno</t>
  </si>
  <si>
    <t>Acompañamiento y apoyo a los eventos que se realicen en la Personería</t>
  </si>
  <si>
    <t>Señaletica</t>
  </si>
  <si>
    <t>Pendones en eventos</t>
  </si>
  <si>
    <t xml:space="preserve">Apoyo en diseño de Plegables </t>
  </si>
  <si>
    <t xml:space="preserve">Apoyo en diseño de Caratulas </t>
  </si>
  <si>
    <t xml:space="preserve">Apoyo en diseño de Campañas internas </t>
  </si>
  <si>
    <t xml:space="preserve">Apoyo en diseño de Tarjetas </t>
  </si>
  <si>
    <t xml:space="preserve">Apoyo en diseño de Avisos publicitarios  </t>
  </si>
  <si>
    <t xml:space="preserve">Apoyo en diseño a los Observatorios </t>
  </si>
  <si>
    <t xml:space="preserve">Apoyo en diseño de Avisos internos  </t>
  </si>
  <si>
    <t>Avisos Institucionales en vehiculos</t>
  </si>
  <si>
    <t>Punto Cardinal</t>
  </si>
  <si>
    <t>1 pagina</t>
  </si>
  <si>
    <t>4.000 reproducciones</t>
  </si>
  <si>
    <t>1.000 seguidores</t>
  </si>
  <si>
    <t>8 actualizacines</t>
  </si>
  <si>
    <t>3000 seguidores</t>
  </si>
  <si>
    <t>120 segumientos</t>
  </si>
  <si>
    <r>
      <rPr>
        <b/>
        <sz val="12"/>
        <color indexed="8"/>
        <rFont val="Arial"/>
        <family val="2"/>
      </rPr>
      <t>Diplomados</t>
    </r>
    <r>
      <rPr>
        <sz val="12"/>
        <color indexed="8"/>
        <rFont val="Arial"/>
        <family val="2"/>
      </rPr>
      <t xml:space="preserve"> (Estos son tus Derechos I,II,III, conciliacion, Derechos Humanos y el Sistema General de Seguridad Social en Salud.,  Virtual de Presupuesto Participativo)</t>
    </r>
  </si>
  <si>
    <r>
      <rPr>
        <b/>
        <sz val="12"/>
        <color indexed="8"/>
        <rFont val="Arial"/>
        <family val="2"/>
      </rPr>
      <t>Seminarios</t>
    </r>
    <r>
      <rPr>
        <sz val="12"/>
        <color indexed="8"/>
        <rFont val="Arial"/>
        <family val="2"/>
      </rPr>
      <t xml:space="preserve"> (1. </t>
    </r>
    <r>
      <rPr>
        <sz val="12"/>
        <color indexed="10"/>
        <rFont val="Arial"/>
        <family val="2"/>
      </rPr>
      <t>seminario de mediacion del conflictos</t>
    </r>
    <r>
      <rPr>
        <sz val="12"/>
        <color indexed="8"/>
        <rFont val="Arial"/>
        <family val="2"/>
      </rPr>
      <t xml:space="preserve"> ,2. </t>
    </r>
    <r>
      <rPr>
        <sz val="12"/>
        <color indexed="10"/>
        <rFont val="Arial"/>
        <family val="2"/>
      </rPr>
      <t>seminario de pruebas en el proceso disciplinario</t>
    </r>
    <r>
      <rPr>
        <sz val="12"/>
        <color indexed="8"/>
        <rFont val="Arial"/>
        <family val="2"/>
      </rPr>
      <t>, 3. seminario de contratacion estatal; 4. seminario de victimas;5. seminario de derechos humanos en la poblacion penitenciaria y carcelaria, 6.</t>
    </r>
    <r>
      <rPr>
        <sz val="12"/>
        <color indexed="10"/>
        <rFont val="Arial"/>
        <family val="2"/>
      </rPr>
      <t xml:space="preserve"> seminario de diversidad</t>
    </r>
    <r>
      <rPr>
        <sz val="12"/>
        <color indexed="8"/>
        <rFont val="Arial"/>
        <family val="2"/>
      </rPr>
      <t>. 7. seminario en materia de Ley de infancia.</t>
    </r>
  </si>
  <si>
    <r>
      <rPr>
        <b/>
        <sz val="12"/>
        <color indexed="8"/>
        <rFont val="Arial"/>
        <family val="2"/>
      </rPr>
      <t>Conferencias</t>
    </r>
    <r>
      <rPr>
        <sz val="12"/>
        <color indexed="8"/>
        <rFont val="Arial"/>
        <family val="2"/>
      </rPr>
      <t xml:space="preserve"> ( Ley 743 de 2002), mecanismos de participacion ciudadana; violencia intrafamiliar </t>
    </r>
  </si>
  <si>
    <r>
      <rPr>
        <b/>
        <sz val="12"/>
        <color indexed="8"/>
        <rFont val="Arial"/>
        <family val="2"/>
      </rPr>
      <t>Foros</t>
    </r>
    <r>
      <rPr>
        <sz val="12"/>
        <color indexed="8"/>
        <rFont val="Arial"/>
        <family val="2"/>
      </rPr>
      <t xml:space="preserve"> mediacion barras de futbol de los equipo locales y de derechos humanos</t>
    </r>
  </si>
  <si>
    <t>Publicacion de cartilla de formacion</t>
  </si>
  <si>
    <t>Congreso Nacional del Ministerio Publico</t>
  </si>
  <si>
    <t>Formular y ejecucion del plan general de capacitacion para la comunidad</t>
  </si>
  <si>
    <r>
      <rPr>
        <b/>
        <sz val="12"/>
        <color indexed="8"/>
        <rFont val="Arial"/>
        <family val="2"/>
      </rPr>
      <t>Talleres</t>
    </r>
    <r>
      <rPr>
        <sz val="12"/>
        <color indexed="8"/>
        <rFont val="Arial"/>
        <family val="2"/>
      </rPr>
      <t xml:space="preserve"> ( veedurias ciudadanas por objetivos (15)  Red de personeros (20) , nucleos educativos(10)</t>
    </r>
  </si>
  <si>
    <r>
      <t>S</t>
    </r>
    <r>
      <rPr>
        <b/>
        <sz val="12"/>
        <color indexed="8"/>
        <rFont val="Arial"/>
        <family val="2"/>
      </rPr>
      <t>eminarios</t>
    </r>
    <r>
      <rPr>
        <sz val="12"/>
        <color indexed="8"/>
        <rFont val="Arial"/>
        <family val="2"/>
      </rPr>
      <t>( Seminario de Ciudad en Participacion juvenil, seminario de formacion ciudadana)</t>
    </r>
  </si>
  <si>
    <t>Concurso de cuentos contra la intimidacion escolar</t>
  </si>
  <si>
    <t xml:space="preserve">Vacunas en 35 jornadas en establecimientos educativos contra la intimidacion escolar </t>
  </si>
  <si>
    <t>Rendicion de cuentasde la veedurias ciudadanas</t>
  </si>
  <si>
    <t>Clausura de fin de año</t>
  </si>
  <si>
    <t>Creacion de la red de veedurias ciudadanas</t>
  </si>
  <si>
    <t>Mesa de trabajo en materia de Ley de infancia</t>
  </si>
  <si>
    <t>eventos matoneo y blullying escolar</t>
  </si>
  <si>
    <t>Estudio y/o elaboracion de acciones popularres</t>
  </si>
  <si>
    <t>Estudio y/o elaboracion de acciones de cumplimiento</t>
  </si>
  <si>
    <t>Estudio y/o elaboracion de acciones de grupo</t>
  </si>
  <si>
    <t>Estudio y/o elaboracion de accion de inconstitucionalidad</t>
  </si>
  <si>
    <t>Estudio y/o elaboarcion de acciones de nulidad simple</t>
  </si>
  <si>
    <t>Estudio y/o elaboarcion de accion de tutelas</t>
  </si>
  <si>
    <t>coadyuvancia en acciones publicas</t>
  </si>
  <si>
    <t>verificacion de fallos judiciales</t>
  </si>
  <si>
    <t>seguimiento al derecho de peticion.</t>
  </si>
  <si>
    <t>seguimiento  derechos del consumidor</t>
  </si>
  <si>
    <t>asistencia a eventos</t>
  </si>
  <si>
    <t xml:space="preserve">Registro publico de veedurias </t>
  </si>
  <si>
    <t>Elaboracion de conceptos juridicos</t>
  </si>
  <si>
    <t>Crear y fortalecer una red de veedurias ciudadanas, personeros escolares</t>
  </si>
  <si>
    <t>Averiguaciones Disciplinarias Externas</t>
  </si>
  <si>
    <t>Conformar red de oficinas de control interno disciplinario del Municipio de Medellín y sus entes descentralizados</t>
  </si>
  <si>
    <t>Vigilancias administrativas terminadas</t>
  </si>
  <si>
    <t>Contratacion estatal</t>
  </si>
  <si>
    <t>Vigilancia actos de la administracion</t>
  </si>
  <si>
    <t>Revision proceso contravencional de policia</t>
  </si>
  <si>
    <t>Revision proceso comisaria de familia</t>
  </si>
  <si>
    <t>Asistencia a Comisiones Accidenctales del concejo</t>
  </si>
  <si>
    <t>Esta actividad es a demanda de otras entidades</t>
  </si>
  <si>
    <t>conformación de 1 red</t>
  </si>
  <si>
    <t xml:space="preserve">Recepción de Revisión de Proceso Penal </t>
  </si>
  <si>
    <t>Recepción de Revisión de Proceso Civil</t>
  </si>
  <si>
    <t>Recepción de Derechos de Petición</t>
  </si>
  <si>
    <t>Realizar requerimientos a las entidades que vulneren de manera constante derechos fundamentales</t>
  </si>
  <si>
    <t>Definir Politicas</t>
  </si>
  <si>
    <t>Estructurar equipos de trabajo</t>
  </si>
  <si>
    <t>Abogado</t>
  </si>
  <si>
    <t>Profesional en áreas sociales</t>
  </si>
  <si>
    <t>Comunicador (Apoyo)</t>
  </si>
  <si>
    <t>Auxiliares</t>
  </si>
  <si>
    <t>Asignación de recursos logisticos espacios fisicos, tecnologicos, vehiculo)</t>
  </si>
  <si>
    <t>Efectuar elecciones de delegados ( Sede, refrigerios, tecnologicos, transporte, comunicaciones e impresos)</t>
  </si>
  <si>
    <t>1 eleccion</t>
  </si>
  <si>
    <t>Definir e implementar campaña de Ley de Victimas</t>
  </si>
  <si>
    <t>1 Campaña</t>
  </si>
  <si>
    <t>Definir agenda de reuniones</t>
  </si>
  <si>
    <t>3 reuniones ordinarias</t>
  </si>
  <si>
    <t>Seminario ley de victimas</t>
  </si>
  <si>
    <t>1 seminario</t>
  </si>
  <si>
    <t>Piezas publicitarias (afiches, plegable y volantes)</t>
  </si>
  <si>
    <t>12.000 piezas</t>
  </si>
  <si>
    <t>Brigadas de diligenciamiento de formularios de victimas</t>
  </si>
  <si>
    <t>Escrito accion de tutela</t>
  </si>
  <si>
    <t>Impugnacion fallo de tutela</t>
  </si>
  <si>
    <t>Solicitud apertura de desacato</t>
  </si>
  <si>
    <t>Solicitud de conciliacion extrajudicial en derecho</t>
  </si>
  <si>
    <t>Revision proceso civil</t>
  </si>
  <si>
    <t>Reclamacion y seguimiento a derechos del consumidor</t>
  </si>
  <si>
    <t xml:space="preserve">Derechos de peticion  </t>
  </si>
  <si>
    <t>Asesorias</t>
  </si>
  <si>
    <t>Revision procesos contravencionales (Transito, Policia y comisaria)</t>
  </si>
  <si>
    <t>Solicitud Acciones Constitucionales</t>
  </si>
  <si>
    <t>Certificacion muerte violenta</t>
  </si>
  <si>
    <t>Declaracion desplazado</t>
  </si>
  <si>
    <t>Registro proteccion de tierras</t>
  </si>
  <si>
    <t>Vigilancia a la contratacion estatal</t>
  </si>
  <si>
    <t>Vigilancia a los actos de la administracion</t>
  </si>
  <si>
    <t>Visita verificacion vulneracion DDHH</t>
  </si>
  <si>
    <t>Certificaion por muerte, lesiones o daños en el marco del conflicto armado</t>
  </si>
  <si>
    <t>Queja contra servidor</t>
  </si>
  <si>
    <t>1.700 intervenciones</t>
  </si>
  <si>
    <t>20.000 intervenciones</t>
  </si>
  <si>
    <t>40 revisiones</t>
  </si>
  <si>
    <t>1.000 conceptos provisionales</t>
  </si>
  <si>
    <t>80 intervenciones</t>
  </si>
  <si>
    <t>Brigadas Sociojuridicas</t>
  </si>
  <si>
    <t>Atencion semanal en establecimientos carcelarios y penitenciarios</t>
  </si>
  <si>
    <t>Brigadas  sociojuridicas en carceles</t>
  </si>
  <si>
    <t>Celebracion de la semana de los derechos humanos</t>
  </si>
  <si>
    <t>6 Actividades</t>
  </si>
  <si>
    <t>Celebracion dia internacional de los derechos humanos</t>
  </si>
  <si>
    <t>1 Actividad</t>
  </si>
  <si>
    <t>Acompañamiento al ejercicio de los derechos fundamentales (Verificaciones, reacciones, marchas, recorridos, protestas)</t>
  </si>
  <si>
    <t>Campaña Victimas</t>
  </si>
  <si>
    <t>Conversatorios mujeres diversas y personas transgeneristas</t>
  </si>
  <si>
    <t>Conversatorio vulneracion de derechos poblacion carcelaria</t>
  </si>
  <si>
    <t>Eventos sobre las violencias contra las mujeres</t>
  </si>
  <si>
    <t>Esta actividad es constante en la UPDH consta de Verificaciones, reacciones, marchas, recorridos, protestas</t>
  </si>
  <si>
    <t xml:space="preserve">Audiencias de conciliacion </t>
  </si>
  <si>
    <t>Planear y ejecutar plan de capacitacion</t>
  </si>
  <si>
    <t>Planeacion y ejecucion plan de bienestar</t>
  </si>
  <si>
    <t xml:space="preserve">Citar y efectuar Círculos de Calidad de los tres procesos </t>
  </si>
  <si>
    <t>Matenimiento de Vehículos</t>
  </si>
  <si>
    <t>Citacion, participacion comites de compras</t>
  </si>
  <si>
    <t>Citacion, participacion comision de personal</t>
  </si>
  <si>
    <t>210 licencias</t>
  </si>
  <si>
    <t>23 impresoras</t>
  </si>
  <si>
    <t>Realizar las auditorias internas de calidad 8.2.2, 8.2.3 NCGP 1000-2009 Subsistema control de evaluaciòn. Componente, evaluación independiente. Elemento Auditorìa Interna</t>
  </si>
  <si>
    <t>Realizar auditoria de Seguimiento a la Calidad del Servicio. 5.2. Enfoque al cliente.  8.2.4 NTCGP 1000-2009.Subsistema Control de evaluación. Componente, autoevaluación. Elemento, autoevaluación del control.</t>
  </si>
  <si>
    <t>Realizar Auditorias Especiales 7.4 Adquisición de bienes y servicios 8.2.1 Satisfacción del cliente NTCGP 1000-2009. Subsistema Control de gestion. Componente comunicación pública. Elemento comunicación organizacional.</t>
  </si>
  <si>
    <t>Evaluacion auditores</t>
  </si>
  <si>
    <t>Ejecucion programa de incentivos para auditores</t>
  </si>
  <si>
    <t>Efectuar Seguimiento a los mapas de riesgo y planes de manejo de riesgos. 4.1 NTCGP 1000:2009 Subsistema Control Estrategico, Componente Administraciòn del Riesgo, Elemento Valoraciòn del Riesgo.</t>
  </si>
  <si>
    <t xml:space="preserve">Asistencia Comites.5,1 Compromiso de la Direcciòn NTCGP1000:2009 Subsistema Control Estrategico Componente Ambiente de Control, Elemento Estilo de Direcciòn </t>
  </si>
  <si>
    <t xml:space="preserve">Verificar transparencia de proceso contractual 7.2.3 Comunicaciòn con el Cliente Literal b) NTCGP 1000:2009 Subsistema Control de Gestiòn, Componente Informaciòn, Elemento Informaciòn primaria. </t>
  </si>
  <si>
    <t>Realizar acompañamiento y asesoría .5,1 Compromiso de la Direcciòn NTCGP1000:2009 Subsistema Control Estrategico Componente Ambiente de Control, Elemento Estilo de Direcciòn</t>
  </si>
  <si>
    <t xml:space="preserve">Elaboración periodica de informes para los diferentes entes. 7,2,3 Comunicaciòn con el cliente NTCGP 1000:2009 .Subsistema Control de Gestiòn. Componente Informaciòn. Elemento Informaciòn primaria.
</t>
  </si>
  <si>
    <t>Realizar campañas de Autogestión, Autocontrol y Autorregulación.  5,3 Politica de Calidad NTCGP 1000:2009. Subsistema control estrategico. Componente Direccionamiento Estrategico</t>
  </si>
  <si>
    <t>Comunicar la contribución de la efectividad de la campaña en el logro de los objetivos. 5,3 Politica de Calidad NTCGP 1000:2009. Subsistema control estrategico. Componente Direccionamiento Estrategico</t>
  </si>
  <si>
    <t>OBSERVATORIO DE DERECHOS COLECTIVOS Y DEL AMBIENTE</t>
  </si>
  <si>
    <t>Observatorio de derechos colectivos y del ambiente</t>
  </si>
  <si>
    <t>Reactivar las veedurias ambientales que estan vigentes y que se encuentra inscritas en la personeria de medellin</t>
  </si>
  <si>
    <t>Promover la creacion de nuevas veedurias ambientales por comunas y por corregimientos.</t>
  </si>
  <si>
    <t>Realizar brigadas sociojuridicas ambientales</t>
  </si>
  <si>
    <t>Acompañamiento a la elaboracion de acciones populares en derechos colectivos y del ambiente</t>
  </si>
  <si>
    <t>Taller de cultura ambiental y respeto de derechos colectivos</t>
  </si>
  <si>
    <t>Encuentro de veedurías y mesas ambientales para intercambio de conocimientos y experiencias exitosas de las comunidades</t>
  </si>
  <si>
    <t>Implementación de procedimiento de quejas reclamos y sugerencias.</t>
  </si>
  <si>
    <t>OBSERVATORIO DE SPOA</t>
  </si>
  <si>
    <t>Foro: Estructrua funcional del SPOA</t>
  </si>
  <si>
    <t xml:space="preserve"> Informes sobre desaparición forzada</t>
  </si>
  <si>
    <t>Informe sobre victimas de balas perdidas en Medellín y Colombia 1990-2012</t>
  </si>
  <si>
    <t>Informe de muertes violentas 2010 - 2012</t>
  </si>
  <si>
    <t>Información delitos medios de comunicación</t>
  </si>
  <si>
    <t>OBSERVATORIO DE SEGURIDAD HUMANA</t>
  </si>
  <si>
    <t>Observatorio Seguridad Humana</t>
  </si>
  <si>
    <t xml:space="preserve"> Académico e investigativo</t>
  </si>
  <si>
    <t xml:space="preserve">Formativo y pedagogico </t>
  </si>
  <si>
    <t>Proyección social y comunitaria</t>
  </si>
  <si>
    <t>OBSERVATORIO DE PLANEACIÓN LOCAL Y PRESUPUESTO PARTICIPATIVO</t>
  </si>
  <si>
    <t>ASESOR DE DESPACHO</t>
  </si>
  <si>
    <t>Conceptos juridicos</t>
  </si>
  <si>
    <t>Derechos de peticion internos</t>
  </si>
  <si>
    <t>Acciones de tutela</t>
  </si>
  <si>
    <t>Defensa judicial de la entidad</t>
  </si>
  <si>
    <t>Estudio de titulos para compra de inmueble (Fondo de vivienda de la Personeria)</t>
  </si>
  <si>
    <t>Asistencia a sesiones en el Concejo de Medellin</t>
  </si>
  <si>
    <t>ANALISIS DE LOS PROMEDIOS DE PORCENTAJES</t>
  </si>
  <si>
    <t>ÁREA</t>
  </si>
  <si>
    <t>% ENERO - AGOSTO</t>
  </si>
  <si>
    <t>% SEPTIEMBRE - DICEMBRE</t>
  </si>
  <si>
    <t>COMENTARIOS</t>
  </si>
  <si>
    <t>En los meses de enero a agosto no se realizaba seguimiento</t>
  </si>
  <si>
    <t>En los meses de enero a agosto no se realizaba seguimiento, falta la informacion de septiembre - diciembre</t>
  </si>
  <si>
    <t>EVALUACIÓN PLAN DE ACCIÓN ENERO - AGOSTO 2012</t>
  </si>
  <si>
    <t>Responsable</t>
  </si>
  <si>
    <t>LINEA ESTRATEGICA 1: LA DIGNIDAD DEL SER HUMANO</t>
  </si>
  <si>
    <t>Objetivo</t>
  </si>
  <si>
    <t>Observar el cumplimiento efectivo de los derechos de las personas para prevenir su vulneracion.</t>
  </si>
  <si>
    <t>Proceso</t>
  </si>
  <si>
    <t>Guarda y Promoción de los Derechos Humanos</t>
  </si>
  <si>
    <t>Proyecto1: Plan de concertacion institucional para la proteccion y guarda de los derechos humanos.</t>
  </si>
  <si>
    <t>Clasificacion y analisis de la informacion recolectada por los observatorios</t>
  </si>
  <si>
    <t>Informacion depurada</t>
  </si>
  <si>
    <t>Diagnostico de la situacion</t>
  </si>
  <si>
    <t>Tener fortalezas, debilidades y recomendaciones</t>
  </si>
  <si>
    <t>Entidades a requerir por vulneracion continua de los DDHH</t>
  </si>
  <si>
    <t>Entidades objeto de intervencion</t>
  </si>
  <si>
    <t>Definicion de la estrategia de intervencion</t>
  </si>
  <si>
    <t>Estrategia</t>
  </si>
  <si>
    <t>Establecer los mecanismos de monitoreo, evaluacion y seguimiento</t>
  </si>
  <si>
    <t>Mecanismos de control</t>
  </si>
  <si>
    <t>Observatorios e Investigaciones en DDHH</t>
  </si>
  <si>
    <t>Observatorio de salud y atención al usuario</t>
  </si>
  <si>
    <t>Guarda y Promoción de los DDHH</t>
  </si>
  <si>
    <t>Proyecto 2: Elaboracion y definicion de un marco institucional para la comparecencia ante jueces para la proteccion de los derechos humanos.</t>
  </si>
  <si>
    <t>Conformacion del grupo de estudio para el marco institucional y definicion de responsabilidades</t>
  </si>
  <si>
    <t>Equipo conformado</t>
  </si>
  <si>
    <t>Determinacion del ambito de competencia como Ministerio Publico de la Personeria de Medellin frente a las actuaciones de la autoridades competentes vs las otorgadas por la Procuraduria</t>
  </si>
  <si>
    <t>Competencias identificadas para intervenir frente a la Procuraduria</t>
  </si>
  <si>
    <t>Determinacion del ambito de competencia  como ministerio publico en otras actuaciones como ministerio penal</t>
  </si>
  <si>
    <t>Competencias identificadas para intervenir frente a la Ley</t>
  </si>
  <si>
    <t>Definicion de politicas generales de actuacion como ministerio publico</t>
  </si>
  <si>
    <t>Politicas</t>
  </si>
  <si>
    <t>Entrega de flujograma de actividades de las partes intervinientes en el proceso penal, con enfasis en la participacion del ministerio publico.</t>
  </si>
  <si>
    <t>Entrega de flujograma</t>
  </si>
  <si>
    <t>Perosnero Delegado 20 D Area Penal</t>
  </si>
  <si>
    <t>Proyecto 3: Elaboracion y definicion de un marco institucional para la promocion de los derechos humanos y acompañamiento de las personas para que no se les vulneren.</t>
  </si>
  <si>
    <t>Determinacion del ambito de competencia como Ministerio Publico de la Personeria de Medellin para la proteccion y restablecimiento de los derechos fundamentales de las personas</t>
  </si>
  <si>
    <t>Definicion de politicas generales de actuacion como ministerio publico en la salva guarda de los derechos humanos</t>
  </si>
  <si>
    <t>Competencias identificadas para intervenir frente a la administracion municipal</t>
  </si>
  <si>
    <t>Proyecto 4: Implementación de la secretaria tecnica (Ley de Victimas)</t>
  </si>
  <si>
    <t>Tener definido las politicas y los objetivos</t>
  </si>
  <si>
    <t>Tener definido el contexto</t>
  </si>
  <si>
    <t>Caracterizacion del proceso</t>
  </si>
  <si>
    <t>Tener el personal definido</t>
  </si>
  <si>
    <t>Tener los recursos organizacionales</t>
  </si>
  <si>
    <t>Jefe de Atención al Usuario</t>
  </si>
  <si>
    <t>Personero Municipal</t>
  </si>
  <si>
    <t>Realzar las condiciones de los derechos de las personas en la ciudad de Medellin mediante una mejor presencia institucional.</t>
  </si>
  <si>
    <t>Proyecto 1: Estructurar estrategicamente el funcionamiento de los observatorios.</t>
  </si>
  <si>
    <t>Tener los objetivos</t>
  </si>
  <si>
    <t>Tener las politicas</t>
  </si>
  <si>
    <t>Observatorio de Reasentamientos</t>
  </si>
  <si>
    <t>Cierre y traslado de recursos</t>
  </si>
  <si>
    <t>Asesor del Despacho                                                                        (Diana Patricia Guerra)</t>
  </si>
  <si>
    <t>Personera Delegada 20D                                   (Gloria Elena Blandón Velasquez)</t>
  </si>
  <si>
    <t xml:space="preserve">Esta actividad quedo con fecha de cumplimiento 31 de marzo de 2013 con Resolución 463 del 27 de diciembre de 2012 </t>
  </si>
  <si>
    <t>Esta actividad quedo con fecha de cumplimiento 30 de abril de 2013 con Resolución 463 del 27 de diciembre de 2012</t>
  </si>
  <si>
    <t>Esta actividad quedo con fecha de cumplimiento 30 de junio de 2013 con Resolución 463 del 27 de diciembre de 2012</t>
  </si>
  <si>
    <t>Esta actividad quedo con fecha de cumplimiento 30 de agosto de 2013 con Resolución 463 del 27 de diciembre de 2012</t>
  </si>
  <si>
    <t>Proyecto 2: Estructurar la presencia permanente de la Personeria en los corregimientos y comunas.</t>
  </si>
  <si>
    <t>Disponer de la informacion requerida</t>
  </si>
  <si>
    <t>Estado actual de la atencion de la Personeria respecto al corregimiento</t>
  </si>
  <si>
    <t>Fortalezas y debilidades</t>
  </si>
  <si>
    <t>Tener la estructura organizacional definida</t>
  </si>
  <si>
    <t xml:space="preserve">Disponer de sedes y equipos </t>
  </si>
  <si>
    <t>Convenio a realizar</t>
  </si>
  <si>
    <t>1. Corregimientos</t>
  </si>
  <si>
    <t xml:space="preserve">Unidad de Atención al Usuario y  el observatorio </t>
  </si>
  <si>
    <t>Personero Municiapal en compañía de las dependencias que tienen  que ver con este tema (Planeación, Atención al Usuario Observatorio, Control Interno, Unidad de Derchos Humanos y Penal).</t>
  </si>
  <si>
    <t>Unidad de Atención al Usuario</t>
  </si>
  <si>
    <t>2. Comunas</t>
  </si>
  <si>
    <t>Estado actual de la atencion de la Personeria respecto a la comuna</t>
  </si>
  <si>
    <t xml:space="preserve">Unidad de Atención al Usuario y  el observatoro </t>
  </si>
  <si>
    <t>No fue entregada la evidencia de la actividad</t>
  </si>
  <si>
    <t>LINEA ESTRATEGICA 2: LA MIRADA A LA GESTION PUBLICA</t>
  </si>
  <si>
    <t>Procurar la efectividad en el cumplimiento de los fines del Estado con miras al fortalecimiento institucional de los organismos objeto de vigilancia.</t>
  </si>
  <si>
    <t>Vigilancia de la Conducta Oficial</t>
  </si>
  <si>
    <t>Proyecto 1: Definir un Plan General de Vigilancia Administrativa.</t>
  </si>
  <si>
    <t>Acompañamiento preventivo, administracion municipal y entes descentralizados</t>
  </si>
  <si>
    <t>Disponer de la informacion de la estructura administrativa de centralizados y descentralizados</t>
  </si>
  <si>
    <t>Definir el objetivo, los criterios y directrices</t>
  </si>
  <si>
    <t>Tener cronograma elaborado</t>
  </si>
  <si>
    <t>Formación servidores públicos Convenios Interadministrativos</t>
  </si>
  <si>
    <t>1 Seminario</t>
  </si>
  <si>
    <t>Formación a líderes comunitarios aspectos esenciales de la contratación</t>
  </si>
  <si>
    <t>Seguimiento al Plan de Desarrollo Municipal bajo la perspectiva de DDHH</t>
  </si>
  <si>
    <t xml:space="preserve">1Informe </t>
  </si>
  <si>
    <t>Realización de clínicas jurídicas</t>
  </si>
  <si>
    <t>4 Talleres</t>
  </si>
  <si>
    <t>Personero Delegado 20 D Vigilancia Administrativa</t>
  </si>
  <si>
    <t>Personero Delegado 20 D Vigilancia Administrativa y UPIP</t>
  </si>
  <si>
    <t>Personero Delegado 20 D Vigilancia Administrativa y Personero Delegado DDHH</t>
  </si>
  <si>
    <t>Personero Delegado 20 D Vigilancia Administrativa Personero Delegado 20 D Disciplinarios</t>
  </si>
  <si>
    <t>Proyecto 2: Estructurar los mecanismos para la suscripcion de pactos por la transparencia y el buen gobierno.</t>
  </si>
  <si>
    <t xml:space="preserve">Elaboracion de Pacto por la Transparencia y el Buen Gobierno </t>
  </si>
  <si>
    <t>Pacto elaborado</t>
  </si>
  <si>
    <t>Proyecto 3: Implementar la oralidad en los procesos disciplinarios en la Personeria.</t>
  </si>
  <si>
    <t>1 Diseño</t>
  </si>
  <si>
    <t>7 visitas</t>
  </si>
  <si>
    <t>Diagnostico</t>
  </si>
  <si>
    <t>Tener el proceso</t>
  </si>
  <si>
    <t>Tener las necesidades valoradas</t>
  </si>
  <si>
    <t>Sustentar el proceso</t>
  </si>
  <si>
    <t>Personero Delegado 20 D, Personera Auxiliar</t>
  </si>
  <si>
    <t>Personero Delegado 17 y 20 D</t>
  </si>
  <si>
    <t>Personero Delegado 17 y 20 D y Planeacion</t>
  </si>
  <si>
    <t>LINEA ESTRATEGICA 3: ESTADO PARA TODOS</t>
  </si>
  <si>
    <t>Contribuir al posicionamiento institucional de la Personeria en los ambitos local, regional y nacional, mediante la promocion de los derechos y deberes de los ciudadanos.</t>
  </si>
  <si>
    <t>Proteccion del Interes Publico</t>
  </si>
  <si>
    <t>Proyecto 1: Formular y ejecucion del plan general de capacitacion para la comunidad.</t>
  </si>
  <si>
    <t xml:space="preserve">Definir las politicas del plan </t>
  </si>
  <si>
    <t>Consolidacion de la informacion existente</t>
  </si>
  <si>
    <t xml:space="preserve">Determiniacion de los focos tematicos </t>
  </si>
  <si>
    <t>Ubicación geografica de intervencion</t>
  </si>
  <si>
    <t>Determinacion del publico objetivo</t>
  </si>
  <si>
    <t>Directirces del plan</t>
  </si>
  <si>
    <t>Tener la informacion clasificada</t>
  </si>
  <si>
    <t>Temas objeto de intervencion</t>
  </si>
  <si>
    <t>Comunidades a intervenir</t>
  </si>
  <si>
    <t>Publico objetivo</t>
  </si>
  <si>
    <t>Personera Delagada 20 D UPIP</t>
  </si>
  <si>
    <t>Proyecto 2: Crear y fortalecer una red de veedurias ciudadanas y de personeros escolares.</t>
  </si>
  <si>
    <t>Disponer de las fortalezas y debilidades</t>
  </si>
  <si>
    <t>Disponer de las politicas</t>
  </si>
  <si>
    <t>Focos de intervencion</t>
  </si>
  <si>
    <t>Personera Delegada 20D UPIP</t>
  </si>
  <si>
    <t>1. Crear y fortalecer una red de veedurias ciudadanas</t>
  </si>
  <si>
    <t>2. Fortalecer la red de personeros escolares</t>
  </si>
  <si>
    <t>LINEA ESTRATEGICA 4: EFICACIA Y RESPETO POR EL SER HUMANO</t>
  </si>
  <si>
    <t>Mejorar las condiciones ambientales y tecnologicas de la Entidad, que faciliten el desarrollo y el compromiso del talento humano.</t>
  </si>
  <si>
    <t>Direccionamiento Institucional, Procesos de Apoyo, Madicion Analisis y Mejora.</t>
  </si>
  <si>
    <t>Proyecto 1: Reestructuracion locativa.</t>
  </si>
  <si>
    <t>Definicion de necesidad de areas para el buen funcionamiento de la personeria</t>
  </si>
  <si>
    <t>Area requerida</t>
  </si>
  <si>
    <t>Requerimiento ante la administracion para la nueva sede</t>
  </si>
  <si>
    <t>Requerimiento formal</t>
  </si>
  <si>
    <t>Jefe Oficina de Planeación</t>
  </si>
  <si>
    <t>Proyecto 2: Actualizacion tecnologica.</t>
  </si>
  <si>
    <t>Tener el plan formulado</t>
  </si>
  <si>
    <t>Tener definidas las necesidades</t>
  </si>
  <si>
    <t>Tener lista las intervencoines</t>
  </si>
  <si>
    <t>Tener elaborado el proyecto de presupuesto</t>
  </si>
  <si>
    <t>Personeria Auxiliar</t>
  </si>
  <si>
    <t>Mejorar la competitivadad del talento humano de la Institucion, para hacer mas efectiva la labor de la Personeria,</t>
  </si>
  <si>
    <t>Elaboracion del diagnostico sobre la ejecucion de los procesos del talento humano</t>
  </si>
  <si>
    <t>Tener fortalezas y debilidades</t>
  </si>
  <si>
    <t>Definicion de objetivos</t>
  </si>
  <si>
    <t>Tener objetivos</t>
  </si>
  <si>
    <t>Definicion de politicas</t>
  </si>
  <si>
    <t>Tener la politica</t>
  </si>
  <si>
    <t>Programacion de actividades</t>
  </si>
  <si>
    <t>Actividades definidas</t>
  </si>
  <si>
    <t>Personera Auxiliar</t>
  </si>
  <si>
    <t>Contribuir al mejoramiento de la gestion institucional mediante la adecuacion de su estructura administrativa al sistema de gestion.</t>
  </si>
  <si>
    <t>Conformacion grupo de trabajo para la reestructuracion</t>
  </si>
  <si>
    <t>Grupo de trabajo definido</t>
  </si>
  <si>
    <t xml:space="preserve">Definicion de cronograma </t>
  </si>
  <si>
    <t>Cronograma</t>
  </si>
  <si>
    <t>Grupo capacitado</t>
  </si>
  <si>
    <t>Plan Estrategico de Comunicaciones</t>
  </si>
  <si>
    <t>Plan Diseñado</t>
  </si>
  <si>
    <t>Jefe de Comunicaciones</t>
  </si>
  <si>
    <t>Rediseñar el sistema de gestion institucional.</t>
  </si>
  <si>
    <t>Plan y cronograma de modificacion de los documentos del SGC</t>
  </si>
  <si>
    <t>Revision y reformulacion del cuadro de mando integral de indicadores de los procesos</t>
  </si>
  <si>
    <t>Aplicar el ciclo PHVA en todos los procesos definidos y documentacion del SGC,que permita definir claramente como se prestan los servicios</t>
  </si>
  <si>
    <t>Entrega del plan</t>
  </si>
  <si>
    <t>Cuadro de mando integral reformulado</t>
  </si>
  <si>
    <t>Procesos redefinidos</t>
  </si>
  <si>
    <t>Jefe Oficina de Planeacion</t>
  </si>
  <si>
    <t>EVALUACIÓN PLAN DE ACCIÓN SEPTIEMBRE - DICIEMBRE 2012</t>
  </si>
  <si>
    <t>OBJETIVO 1</t>
  </si>
  <si>
    <t>Aumentar la cobertura de los servicios en la jurisdicción.</t>
  </si>
  <si>
    <t>Guarda y Promoción de los DDHH;Proteccion del Interes Publico, Vigilancia de la Conducta Oficial, Solución Alternativa de conflictos, Recursos logisticos, Recursos financieros, Talento Humano.</t>
  </si>
  <si>
    <r>
      <t xml:space="preserve">Realizar  brigadas socio-Juridicas en las 16 comunas y 5 corregimientos de la ciudad de medellin, en temas de salud, desplazamiento y victimas. </t>
    </r>
  </si>
  <si>
    <t>21 brigadas ejecutadas</t>
  </si>
  <si>
    <t>Implementar dos puntos de atenciòn permanentes en los establecimientos penitenciarios y carcelarios de Bellavista y El Pedregal</t>
  </si>
  <si>
    <t>2 puntos implementados</t>
  </si>
  <si>
    <t>Realizar  brigadas Juridicas en establecimientos penitenciarios y carcelarios de Bellavista y El Pedregal</t>
  </si>
  <si>
    <t>6 brigadas</t>
  </si>
  <si>
    <r>
      <t xml:space="preserve">Implementacion Proyecto Ley de Victimas:  </t>
    </r>
    <r>
      <rPr>
        <b/>
        <sz val="8"/>
        <rFont val="Arial"/>
        <family val="2"/>
      </rPr>
      <t xml:space="preserve">codigo del proyecto  110038  ($300.000.000) </t>
    </r>
  </si>
  <si>
    <t>Ley de victimas en funcionamiento</t>
  </si>
  <si>
    <t>Personero Delegado 20 D UPDH  y  Personero Delegado 20 D  Atenciòn al Pùblico</t>
  </si>
  <si>
    <t>Personero(a) Auxiliar</t>
  </si>
  <si>
    <t>Personero Delegado  20 D Penal</t>
  </si>
  <si>
    <t xml:space="preserve">Personero Delegado 20 D Derechos Humanos </t>
  </si>
  <si>
    <t>OBJETIVO 2</t>
  </si>
  <si>
    <t>Formar y concientizar a la comunidad en derechos fundamentales y los problemas de ciudad.</t>
  </si>
  <si>
    <t>Protección del Interes Público y Guarda y promoción de los Derechos Humanos, Gestion de Comunicaciones y RRII</t>
  </si>
  <si>
    <t>Diplomados vive tus derechos, temas legales y constitucionales, Derecho Disciplinario, Policivo, Sistema Penal Oral Acusatorio, Seguridad Social, conciliación y  derechos de la niñez y de la adolescencia</t>
  </si>
  <si>
    <t>12 diplomados</t>
  </si>
  <si>
    <t>Conferencias  en derechos humanos, mecanismos de participación y control social, ley de victimas 1448 de 2011</t>
  </si>
  <si>
    <t>190 conferencias</t>
  </si>
  <si>
    <t xml:space="preserve">Mesas de trabajo en educación, control social (veedurias), mecanismos juridicos y derechos fundamentales, ley de victimas </t>
  </si>
  <si>
    <t>11 mesas</t>
  </si>
  <si>
    <t xml:space="preserve">Seminarios en violencia intrafamiliar, propiedad horizontal,  control y vigilancia , derechos de LGBTI, normas constitucionales,  formación ciudadana y constitucional, plan de ordenamiento  territorial,contratacion estatal, derechos del adulto mayor, seguridad social en pensiones y derecho administrativo, Ley de victimas </t>
  </si>
  <si>
    <t>12 seminarios</t>
  </si>
  <si>
    <t>Diseño e impresión de material didáctico para formación ciudadana.</t>
  </si>
  <si>
    <t>23.000 ejemplares</t>
  </si>
  <si>
    <t>Elaboracion de material didactico para la defensa de los derechos de estamento estudiantil y la comunidad educativa (publicacion en Red Ando)</t>
  </si>
  <si>
    <t>1- publicacion</t>
  </si>
  <si>
    <t xml:space="preserve">Celebración semana derechos humanos </t>
  </si>
  <si>
    <t>1 evento</t>
  </si>
  <si>
    <t>Celebración día internacional Derechos Humanos</t>
  </si>
  <si>
    <t>Foros en Derechos Humanos, Derechos Fundamentales y desaparición forzada</t>
  </si>
  <si>
    <t>5 eventos</t>
  </si>
  <si>
    <t>Promoción y acompañamiento a marcha día internacional del trabajo</t>
  </si>
  <si>
    <t>Promoción y acompañamiento a Marcha de poblacion LGTBI</t>
  </si>
  <si>
    <t>Actividades de promocion y difusion derechos de infancia</t>
  </si>
  <si>
    <t>3  eventos</t>
  </si>
  <si>
    <t>Campañas en Derechos Humanos</t>
  </si>
  <si>
    <t>9 campañas</t>
  </si>
  <si>
    <t>Acompañamiento y seguimiento a veedurias ciudadanas.</t>
  </si>
  <si>
    <t>25 sesiones</t>
  </si>
  <si>
    <t>Campaña de visibilización de vulneración de  derechos de la poblacion LGTBI y rutas para la atención de sus derechos.</t>
  </si>
  <si>
    <t>1 campaña</t>
  </si>
  <si>
    <t>Conversatorios de mujeres diversas y personas transgeneristas</t>
  </si>
  <si>
    <t>Conversatorios de vulneración derechos humanos población carcelaria</t>
  </si>
  <si>
    <t>Realización de encuestas sobre situación de derechos humanos en las carceles</t>
  </si>
  <si>
    <t xml:space="preserve">2 eventos </t>
  </si>
  <si>
    <t xml:space="preserve">Clínica jurídica sobre violencia contra las mujeres  </t>
  </si>
  <si>
    <t>Talleres lúdico formativos para niños, niñas y adolescentes y para mayores en las diferentes comunas</t>
  </si>
  <si>
    <t>12 Talleres</t>
  </si>
  <si>
    <t>Celebración dia de la niñez</t>
  </si>
  <si>
    <t>seguimiento, fortalecimiento, sostenimiento y apoyo a la Red de Personeros Estudiantiles</t>
  </si>
  <si>
    <t>1 actividad</t>
  </si>
  <si>
    <t>Posesion de personeros estudiantiles y personeritos escolares.</t>
  </si>
  <si>
    <t>1 Evento</t>
  </si>
  <si>
    <t>Apoyo y asistencia a eventos locales y nacionales de la niñez y la adolescencia</t>
  </si>
  <si>
    <t>3 eventos</t>
  </si>
  <si>
    <t>Encuentros con Personeros y Representantes estudiantiles "Mañanas con la Personeria"</t>
  </si>
  <si>
    <t>9 encuentros</t>
  </si>
  <si>
    <t>Conformación, fortalecimiento, sostenimiento , seguimiento y apoyo a la Red de Personeros Estudiantiles</t>
  </si>
  <si>
    <t>Realización Congreso de Personeros y Representantes estudiantiles</t>
  </si>
  <si>
    <t>1 congreso</t>
  </si>
  <si>
    <t>Personero Delegado 20 D Area Formacion Ciudadana</t>
  </si>
  <si>
    <t>Personero Delegado 20 D  Formacion Ciudadana</t>
  </si>
  <si>
    <t>Personero Delegado 20 D derechos Humanos</t>
  </si>
  <si>
    <t>Personero Delegado 20D Formacion Ciudadana</t>
  </si>
  <si>
    <t>Personero Delegado 20D Derechos Humanos</t>
  </si>
  <si>
    <t>Jefe Oficina Comunicaciones</t>
  </si>
  <si>
    <t>Personero Delegado 20 D- Derechos Humano</t>
  </si>
  <si>
    <t>Personero Delegado 20 D- Derechos Humanos</t>
  </si>
  <si>
    <t>OBJETIVO 3</t>
  </si>
  <si>
    <t>Mantener un sistema de información confiable sobre temas jurídicos y de ciudad.</t>
  </si>
  <si>
    <t>Observatorios, Guarda y Promoción de los DDHH, Gestion de Recursos Logisticos</t>
  </si>
  <si>
    <t>Fortalecimiento del Observatorio Seguridad Humana</t>
  </si>
  <si>
    <t>Fortalecimiento observatorio de Salud</t>
  </si>
  <si>
    <t>Desarrollo del observatorio de Contrataccion</t>
  </si>
  <si>
    <t>Desarrollo del observatorio de Derechos Colectivos y del Ambiente</t>
  </si>
  <si>
    <t>Desarrollo del observatorio del Sistema de Justicia Penal (SPOA)</t>
  </si>
  <si>
    <t>Mantenimiento del observatorio planeacion local y presupuesto participativo</t>
  </si>
  <si>
    <r>
      <t>Investigacion, produccion y Difusion informe de Derechos Humanos:</t>
    </r>
    <r>
      <rPr>
        <b/>
        <sz val="8"/>
        <color indexed="8"/>
        <rFont val="Arial"/>
        <family val="2"/>
      </rPr>
      <t xml:space="preserve"> Codigo del proyecto 80164, Procesos investigativos en Derechos Humanos ($950.000.000)</t>
    </r>
  </si>
  <si>
    <t>Un observatorio ejecutado</t>
  </si>
  <si>
    <t>2 Informes</t>
  </si>
  <si>
    <t>Asesores del despacho</t>
  </si>
  <si>
    <t xml:space="preserve">Personero Delegado 20 para la UPDH </t>
  </si>
  <si>
    <t>OBJETIVO 4</t>
  </si>
  <si>
    <t>Desarrollar actividades que prevengan, disminuyan y sancionen  la violación de los derechos fundamentales, los conflictos y la corrupción administrativa.</t>
  </si>
  <si>
    <t>Guarda y Promoción de los DDHH, Vigilancia de la Conducta Oficial, Solución Alternativa de Conflictos y Observatorios e investigaciones en DDHH</t>
  </si>
  <si>
    <t>Realizar de manera eficaz las revisiones a las calificaciones provisionales para ayuda humanitaria</t>
  </si>
  <si>
    <t>realizacion de capacitaciones externas a la entidad</t>
  </si>
  <si>
    <t>Seminario en Formación en mediación escolar en los establecimientos educativos, dirigido a diectivos y docentes de las I.E. del Municipio de Medellín</t>
  </si>
  <si>
    <t xml:space="preserve">Campaña cero corrupción a través de volantes invitando a la comunidad a denunciar </t>
  </si>
  <si>
    <t xml:space="preserve"> Seminario en mediación como alternativa de solución de conflictos  a lideres comunitarios de las 16 comunas y 5 corregimientos de Medellín.
 </t>
  </si>
  <si>
    <t>12 requerimientos</t>
  </si>
  <si>
    <t xml:space="preserve">90 % de Calificaciones revisadas se otorguen </t>
  </si>
  <si>
    <t>7 capacitaciones</t>
  </si>
  <si>
    <t>Personero Delegado atencion al publico</t>
  </si>
  <si>
    <t>Personero Delegado Penal</t>
  </si>
  <si>
    <t>Personero Delegado Upip</t>
  </si>
  <si>
    <t>Personero Delegado 20 D Area de conciliacion</t>
  </si>
  <si>
    <t>OBJETIVO 5</t>
  </si>
  <si>
    <t>Incrementar la satisfacción de los usuarios mediante  servicios con calidad, oportunidad y disponibilidad.</t>
  </si>
  <si>
    <t>Guarda y promoción de los DDHH, Vigilancia de la Conducta Oficial, Gestion de recursos logisticos</t>
  </si>
  <si>
    <t>Implentacion del sistema de atención por servicios</t>
  </si>
  <si>
    <t>Dotar a la entidad de un puesto de información consistente en un espacio dedicado de manera exclusiva para la atención al público (mobiliario, teléfono, computador, una persona atendiendo solicitudes de información)</t>
  </si>
  <si>
    <t>Oficina de correspondencia outsourcing in house</t>
  </si>
  <si>
    <t>Disminucion de tiempos de espera de 60`a  55`</t>
  </si>
  <si>
    <t>1 puesto</t>
  </si>
  <si>
    <t>Oficina de correspondencia funcionando</t>
  </si>
  <si>
    <t>Personero Delegado Atencion al Publico</t>
  </si>
  <si>
    <t>OBJETIVO 6</t>
  </si>
  <si>
    <t>Cualificar la competencia del talento humano de la Institución.</t>
  </si>
  <si>
    <t>Gestión del Talento Humano, Gestión de Recursos Financieros, Gestión de Recursos Logísticos</t>
  </si>
  <si>
    <t>Plan Anual de Capacitación</t>
  </si>
  <si>
    <t>Plan Institucional de Bienestar Social</t>
  </si>
  <si>
    <t>80% del Personal con solicitudes de capacitación satisfechas mediante cursos y seminarios</t>
  </si>
  <si>
    <t>20% de los Funcionarios Realizando Estudios de Postgrado.</t>
  </si>
  <si>
    <t>Mejorar la infraestructura tecnológica necesaria  para el funcionamiento de la Entidad.</t>
  </si>
  <si>
    <t>Gestión de Recursos Logistico</t>
  </si>
  <si>
    <t>OBJETIVO 7</t>
  </si>
  <si>
    <t xml:space="preserve">Modulo de observatorio en el SIP:  
</t>
  </si>
  <si>
    <t>Teletrabajo</t>
  </si>
  <si>
    <t>Adquisiciòn y reposiciòn de hardware</t>
  </si>
  <si>
    <t>Seguridad perimetral para aplicaciones Web y antivirus</t>
  </si>
  <si>
    <t>Renovaciòn arquitectura server</t>
  </si>
  <si>
    <t>Contrataciòn outsourcing impresión</t>
  </si>
  <si>
    <t xml:space="preserve">Equipos para Sala de Audiencias proceso verbal, diseño e insonorizacion .
</t>
  </si>
  <si>
    <t xml:space="preserve">Mesa de Ayuda como Herramienta informatica para gestionar todo lo relacionado con el soporte y mantenimiento del hardware y software de la entidad 
</t>
  </si>
  <si>
    <t>Mantenimiento software Isoluciòn</t>
  </si>
  <si>
    <t>Bibliotecas juridicas</t>
  </si>
  <si>
    <t xml:space="preserve">Actualizaciòn sitio Web e intranet </t>
  </si>
  <si>
    <t xml:space="preserve">Readecuaciòn archivo central </t>
  </si>
  <si>
    <t>Archivos de gestiòn</t>
  </si>
  <si>
    <t>Adquiscion de un SMART TV de 55" con tecnologia LEDS y servicios profesionales</t>
  </si>
  <si>
    <t>Adquisición de camionetas 4*4: Codigo del proyecto 080165, Adquisicion y Reposicion vehiculos para la Personeria ($120.000.000)</t>
  </si>
  <si>
    <t>1 modulo implementado</t>
  </si>
  <si>
    <t>Implementacion de teletrabajo</t>
  </si>
  <si>
    <t>actividad realizada</t>
  </si>
  <si>
    <t>contratacion realizada</t>
  </si>
  <si>
    <t>Sala de audiencia funcionando</t>
  </si>
  <si>
    <t>La entidad dotada de una herramienta que permita administrar y controlar el respaldo a las anomalías</t>
  </si>
  <si>
    <t>Actividad realizada</t>
  </si>
  <si>
    <t>Archivo readecuado</t>
  </si>
  <si>
    <t>elemento adquirido e instalado</t>
  </si>
  <si>
    <t>Vehiculos adquiridos</t>
  </si>
  <si>
    <t>OBJETIVO 8</t>
  </si>
  <si>
    <t>Lograr el reconocimiento local, nacional e internacional por la calidad de los servicios.</t>
  </si>
  <si>
    <t>Gestión de Comunicaciones y Relaciones Internacionales, Guarda y Promoción de los DDHH</t>
  </si>
  <si>
    <t>Realización, producción y emisión de programas de televisión</t>
  </si>
  <si>
    <t xml:space="preserve">Diseño, diagramación e impresión de 50 mil unid. en policromía periódico Inst. "vive tus derechos" </t>
  </si>
  <si>
    <t xml:space="preserve">Realizar dos parrillas del sistema interno de tv  </t>
  </si>
  <si>
    <t>Realizar un manual de imagen de la entidad</t>
  </si>
  <si>
    <t xml:space="preserve">Realizar una campaña de posicionamiento de la Personería  </t>
  </si>
  <si>
    <t xml:space="preserve">
Realizar 2 eventos que convoque entidades internacionales  
</t>
  </si>
  <si>
    <t>Realizar video de Rendición de Cuentas</t>
  </si>
  <si>
    <t>Realizar una multimedia de la Personería de Medellín</t>
  </si>
  <si>
    <t>Impresión e inserción de un informe institucional</t>
  </si>
  <si>
    <t>Diseño para un sitio web de la Personería</t>
  </si>
  <si>
    <t>Separata de los 80 años de la Personería</t>
  </si>
  <si>
    <t>46 Programas realizados</t>
  </si>
  <si>
    <t>2 Periodicos editados</t>
  </si>
  <si>
    <t>Plan de medios ejecutado</t>
  </si>
  <si>
    <t xml:space="preserve">Realización  de 2 parrillas del sistema interno de TV </t>
  </si>
  <si>
    <t>Tener un manual de imagen de la entidad</t>
  </si>
  <si>
    <t>Diseñar y ejecutar una campaña de posicionamiento d ela personería</t>
  </si>
  <si>
    <t>2 eventos al año</t>
  </si>
  <si>
    <t>Tener un vídeo de rendición de cuentas</t>
  </si>
  <si>
    <t>Teneruna multimedia de la personería</t>
  </si>
  <si>
    <t>informe institucional impreso y distribuído a través de un inserto</t>
  </si>
  <si>
    <t>Un sitio web renovado y en funcionamiento</t>
  </si>
  <si>
    <t>Separata impresa y distribuída</t>
  </si>
  <si>
    <t>Jefa oficina de comunicaciones</t>
  </si>
  <si>
    <t>OBJETIVO 9</t>
  </si>
  <si>
    <t>Disminuir el nivel de riesgos en las actividades de la entidad</t>
  </si>
  <si>
    <t>Todos los procesos de  la entidad</t>
  </si>
  <si>
    <t>Obtener la norma técnica de calidad para el centro de conciliación</t>
  </si>
  <si>
    <t>Pre auditoría y auditoria NTC-GP 1000:2009 y norma ISO 9001-2008</t>
  </si>
  <si>
    <t>participaciòn y stand foro Icontec Latinoamericano de la calidad</t>
  </si>
  <si>
    <t>Afiliaciòn como socio Icontec</t>
  </si>
  <si>
    <t>Desarrollar campaña de riesgos</t>
  </si>
  <si>
    <t>Certificacion Icontec</t>
  </si>
  <si>
    <t>Auditoria realizada</t>
  </si>
  <si>
    <t>Asistencia a evento</t>
  </si>
  <si>
    <t>Afiliacion realizada</t>
  </si>
  <si>
    <t>Campaña realizada</t>
  </si>
  <si>
    <t>Jefe de Oficina de Planeacion</t>
  </si>
  <si>
    <t>PROMEDIO % DE CUMPLIMIENTO SEPTIEMBRE - DICIEMBRE</t>
  </si>
  <si>
    <t>ANALISIS DE LOS PROMEDIOS DE PORCENTAJES ENERO - AGOSTO 2012</t>
  </si>
  <si>
    <t>PROYECTO</t>
  </si>
  <si>
    <t>% DE CUMPLIMIENTO DEL AÑO</t>
  </si>
  <si>
    <t>ANALISIS DE LOS PROMEDIOS DE PORCENTAJES SEPTIEMBRE - DICIEMBRE 2012</t>
  </si>
  <si>
    <t>LINEA ESTRATEGICA / PROYECTO</t>
  </si>
  <si>
    <t>Proyecto1: Gestion del talento humano.</t>
  </si>
  <si>
    <t>Proyecto 2: Reestructuracion administrativa.</t>
  </si>
  <si>
    <t>Proyecto 1: Diseño metodologico para la evaluacion y seguimiento de la gestion institucional, mediante la modificacion de procesos y procedimientos de los sistemas de gestion.</t>
  </si>
  <si>
    <t>Este porcentaje se manejaba con ponderados</t>
  </si>
  <si>
    <t>Solo se realizo desconcentración en lo scinco corregimientos</t>
  </si>
  <si>
    <t>Con Resolución 463 del 27 de diciembre de 2012, se modificaron las fechas de entrega</t>
  </si>
  <si>
    <t>Definir toda la plataforma estrategica (politica, mision, objetivos, etc)</t>
  </si>
  <si>
    <t>Definir el marco de actuacion (matriz dofa)</t>
  </si>
  <si>
    <t>Definicion del proceso para la atencion de las organizaciones de victimas</t>
  </si>
  <si>
    <t>Estructurar el equipo de trabajo</t>
  </si>
  <si>
    <t>Definicion de la infraestructura fisica y tecnologica</t>
  </si>
  <si>
    <t>Elaborar un diagnostico</t>
  </si>
  <si>
    <t>Definicion de los objetivos</t>
  </si>
  <si>
    <t>Identificacion de los observatorios a crear</t>
  </si>
  <si>
    <t>Diseño del Observatorio de Reasentamientos</t>
  </si>
  <si>
    <t>Cierre financiero del observatorio de contratación estatal</t>
  </si>
  <si>
    <t>Elaboracion del diagnostico sobre la atencion en los corregimientos</t>
  </si>
  <si>
    <t>Definicion del marco de actuacion</t>
  </si>
  <si>
    <t>Diseño organizacional para la atencion personalizada</t>
  </si>
  <si>
    <t>Definicion de la infraestructura requerida</t>
  </si>
  <si>
    <t xml:space="preserve">Formalizacion de la desconcentracion </t>
  </si>
  <si>
    <t>Diseño organizacional para la aatencion personalizada</t>
  </si>
  <si>
    <t xml:space="preserve">Diseñar el proceso verbal para el Area de Disciplinarios de la Personería </t>
  </si>
  <si>
    <t xml:space="preserve">Visitas de campo </t>
  </si>
  <si>
    <t>Analisis de la informacion</t>
  </si>
  <si>
    <t>Elaborar inventario de necesidades</t>
  </si>
  <si>
    <t xml:space="preserve">Informe </t>
  </si>
  <si>
    <t>Elaboracion de un diagnostico de las Veedurias</t>
  </si>
  <si>
    <t>Definicion de politicas institucionales</t>
  </si>
  <si>
    <t>Determinacion de necesidades de intervencion</t>
  </si>
  <si>
    <t>Elaboracion de un diagnostico de personerias escolares</t>
  </si>
  <si>
    <t>Formulacion del PETI (Plan Estrategico de tecnologias de la informacion)</t>
  </si>
  <si>
    <t>Elaboracion del diagnostico</t>
  </si>
  <si>
    <t>Inventario de necesidades del sotfware</t>
  </si>
  <si>
    <t>Inventario de necesidades del hartware</t>
  </si>
  <si>
    <t>Valoracion de necesidades</t>
  </si>
  <si>
    <t>Observatorio en salud</t>
  </si>
  <si>
    <t>Brigadas Sociojuridicas y de Salud</t>
  </si>
  <si>
    <t>Dialogos en Salud</t>
  </si>
  <si>
    <t>Bureau en salud</t>
  </si>
  <si>
    <t>Simposio nacional derechos y deberes en salud</t>
  </si>
  <si>
    <t>Foro nacional sobre politicas en salud</t>
  </si>
  <si>
    <t>Foro social internacinal en salud</t>
  </si>
  <si>
    <t>Orientacion en salud en las UAO</t>
  </si>
  <si>
    <t>Medellin si barreras en salud</t>
  </si>
  <si>
    <t>Momentos de verdad en salud</t>
  </si>
  <si>
    <t>Reuniones de inspeccion, vigilancia y control en salud</t>
  </si>
  <si>
    <t xml:space="preserve"> Recoleccion de buzones y PQR en salud</t>
  </si>
  <si>
    <t>Segundo encuentro departamental de veedurias en salud</t>
  </si>
  <si>
    <t>Segundo encuentro departamental de observatorios en salud</t>
  </si>
  <si>
    <t>Socializacion de aportes de politicas publicas en salud</t>
  </si>
  <si>
    <t>Diplomado en derechos humanos y seguridad social en salud</t>
  </si>
  <si>
    <t>Informes mensuales tutelas en salud Personería</t>
  </si>
  <si>
    <t>Informe de tutelas en salud Rama Judicial 2008- octubre 31 de 2012</t>
  </si>
  <si>
    <t>Linea base indicadores en salud para Medellín</t>
  </si>
  <si>
    <t>Documento propuesta fortalecimiento de política pública en salud</t>
  </si>
  <si>
    <t>Encuentro del Personero con EPS y Rama Judicial</t>
  </si>
  <si>
    <t>Evaluacion en politica publica en salud</t>
  </si>
  <si>
    <t>Asistencia a diligencias judiciales: Audiencias de garantías y conocimiento, destrucción de elementos, elementos fotográficos y en fila de personas</t>
  </si>
  <si>
    <t>Notificación decisiones judiciales ley 600/2000 y 906/2004</t>
  </si>
  <si>
    <t>Revisión del debido proceso  en penal y civil</t>
  </si>
  <si>
    <t xml:space="preserve"> Revisión Proceso Penal con destino al departamento de Prosperidad Social-DPS</t>
  </si>
  <si>
    <t xml:space="preserve">Realizar acompañamiento a la niñez con el fin de garantizar sus derechos fundamentales </t>
  </si>
  <si>
    <t>Renovar infraestructura tecnologica de la entidad Almacenamiento, Respaldo, Servidores, Switches, Software, Migración, Implementación, Puesta a punto, Transferencia de conocimiento y Soporte</t>
  </si>
  <si>
    <t>PETI (Plan Estrategico de tecnologias de la informacion)</t>
  </si>
  <si>
    <t xml:space="preserve">Compra de equipos </t>
  </si>
  <si>
    <t>Seguridad Perimetral y antivirus</t>
  </si>
  <si>
    <t>Outsorcing de impresión</t>
  </si>
  <si>
    <t>Adquisicion y reposicion de vehiculos</t>
  </si>
  <si>
    <t>Adecuacion del archivo central</t>
  </si>
  <si>
    <t>Redistribucion de espacios en oficinas y baños</t>
  </si>
  <si>
    <t>Observatorio Planeación Local y Presupuesto Participativo</t>
  </si>
  <si>
    <t>Formación a funcionarios de la Administración Municipal</t>
  </si>
  <si>
    <t>Formación a Integrantes de las Unidades Productivas de la comuna 6 y el corregimiento 60 del Municipio de Medellín</t>
  </si>
  <si>
    <t>Visibilización del Observatorio de planeación local y presupuesto participativo - línea económica</t>
  </si>
  <si>
    <t>Monitoreo y vigilancia de la política pública de planeación local y presupuesto participativo</t>
  </si>
  <si>
    <t>Investigación sobre la política pública de planeación local, presupuesto participativo y participación social</t>
  </si>
  <si>
    <t>Articulación Interinstitucional - Cooperación al desarrollo</t>
  </si>
  <si>
    <t xml:space="preserve">TOTAL PROMEDIO DE PORCENTAJE DE CUMPLIMIENTO </t>
  </si>
  <si>
    <t>Cumplimiento Ene - Ago</t>
  </si>
  <si>
    <t>No aplica</t>
  </si>
  <si>
    <t>% Cumplimiento Ene -Ago</t>
  </si>
  <si>
    <t>Comentarios Septiembre - Diciembre</t>
  </si>
  <si>
    <t>Se evidencia en el PO Sep - Dic</t>
  </si>
  <si>
    <t>Meta        Ene - Dic</t>
  </si>
  <si>
    <t>Cumplimiento Ene-Ago</t>
  </si>
  <si>
    <t>% Cumplimiento Ene - Ago</t>
  </si>
  <si>
    <t>Se realizo un acompañamiento a la Personeria Municipal de Itagui y Villavicencio. Esta actividad viene del periodo Ene - Dic</t>
  </si>
  <si>
    <t>Esta actividad viene del periodo Ene - Dic</t>
  </si>
  <si>
    <t>Esta actitivadad se elimino del PO</t>
  </si>
  <si>
    <t>Esta actividad viene del periodo Ene - Ago</t>
  </si>
  <si>
    <t>Esta activida se elimino</t>
  </si>
  <si>
    <t>Semana por los Derechos Humanos y Celebración Día Internacional</t>
  </si>
  <si>
    <t>Se evidencia en el PO Sep - Dic para realizarla la UPDH</t>
  </si>
  <si>
    <t>Esta actividad se elimino del PO</t>
  </si>
  <si>
    <t>Esta en el Proyecto PETI</t>
  </si>
  <si>
    <t>Esta actividad viene del periodo Ene- ago</t>
  </si>
  <si>
    <t>El porcentaje esta muy alto debido a que hay actividades que de requerimientos que llegan de la ciudadania</t>
  </si>
  <si>
    <t>El porcentaje esta muy alto debido a que hay actividades de requerimientos que llegan de la ciudadania</t>
  </si>
  <si>
    <t>Porcentaje de cumplimiento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</si>
</sst>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8"/>
      <color indexed="63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 tint="0.04998999834060669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 tint="0.04998999834060669"/>
      <name val="Arial"/>
      <family val="2"/>
    </font>
    <font>
      <sz val="8"/>
      <color theme="1" tint="0.15000000596046448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9" fontId="57" fillId="0" borderId="10" xfId="54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 wrapText="1"/>
      <protection/>
    </xf>
    <xf numFmtId="1" fontId="57" fillId="0" borderId="10" xfId="54" applyNumberFormat="1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/>
    </xf>
    <xf numFmtId="9" fontId="57" fillId="34" borderId="10" xfId="54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0" fontId="57" fillId="0" borderId="10" xfId="54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 wrapText="1"/>
    </xf>
    <xf numFmtId="1" fontId="58" fillId="33" borderId="10" xfId="54" applyNumberFormat="1" applyFont="1" applyFill="1" applyBorder="1" applyAlignment="1">
      <alignment horizontal="center" vertical="center" wrapText="1"/>
    </xf>
    <xf numFmtId="1" fontId="7" fillId="33" borderId="10" xfId="5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58" fillId="33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9" fontId="0" fillId="0" borderId="10" xfId="54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0" fillId="33" borderId="10" xfId="0" applyFont="1" applyFill="1" applyBorder="1" applyAlignment="1">
      <alignment horizontal="center" vertical="center" wrapText="1" readingOrder="1"/>
    </xf>
    <xf numFmtId="0" fontId="7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61" fillId="36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wrapText="1" readingOrder="1"/>
    </xf>
    <xf numFmtId="0" fontId="6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9" fontId="63" fillId="0" borderId="10" xfId="54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37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/>
    </xf>
    <xf numFmtId="9" fontId="63" fillId="33" borderId="10" xfId="54" applyFont="1" applyFill="1" applyBorder="1" applyAlignment="1">
      <alignment horizontal="center" vertical="center" wrapText="1"/>
    </xf>
    <xf numFmtId="9" fontId="63" fillId="0" borderId="10" xfId="54" applyFont="1" applyFill="1" applyBorder="1" applyAlignment="1">
      <alignment horizontal="center" vertical="center" wrapText="1"/>
    </xf>
    <xf numFmtId="10" fontId="63" fillId="0" borderId="10" xfId="54" applyNumberFormat="1" applyFont="1" applyFill="1" applyBorder="1" applyAlignment="1">
      <alignment horizontal="center" vertical="center" wrapText="1"/>
    </xf>
    <xf numFmtId="172" fontId="63" fillId="0" borderId="10" xfId="54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172" fontId="57" fillId="34" borderId="10" xfId="54" applyNumberFormat="1" applyFont="1" applyFill="1" applyBorder="1" applyAlignment="1">
      <alignment horizontal="center" vertical="center"/>
    </xf>
    <xf numFmtId="9" fontId="57" fillId="34" borderId="10" xfId="54" applyNumberFormat="1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horizontal="center"/>
    </xf>
    <xf numFmtId="172" fontId="0" fillId="0" borderId="10" xfId="54" applyNumberFormat="1" applyFont="1" applyBorder="1" applyAlignment="1">
      <alignment horizontal="center" vertical="center"/>
    </xf>
    <xf numFmtId="9" fontId="0" fillId="0" borderId="10" xfId="54" applyFont="1" applyFill="1" applyBorder="1" applyAlignment="1">
      <alignment horizontal="center" vertical="center"/>
    </xf>
    <xf numFmtId="0" fontId="55" fillId="38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9" fontId="0" fillId="0" borderId="12" xfId="54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55" fillId="35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5" fillId="38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9" fontId="0" fillId="0" borderId="0" xfId="0" applyNumberFormat="1" applyAlignment="1">
      <alignment/>
    </xf>
    <xf numFmtId="0" fontId="58" fillId="0" borderId="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9" fontId="0" fillId="0" borderId="16" xfId="54" applyFon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wrapText="1"/>
    </xf>
    <xf numFmtId="9" fontId="0" fillId="0" borderId="10" xfId="54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9" fontId="0" fillId="0" borderId="19" xfId="0" applyNumberFormat="1" applyBorder="1" applyAlignment="1">
      <alignment horizontal="center" vertical="center" wrapText="1"/>
    </xf>
    <xf numFmtId="9" fontId="0" fillId="0" borderId="18" xfId="54" applyFont="1" applyBorder="1" applyAlignment="1">
      <alignment horizontal="center" vertical="center"/>
    </xf>
    <xf numFmtId="9" fontId="68" fillId="0" borderId="20" xfId="0" applyNumberFormat="1" applyFont="1" applyBorder="1" applyAlignment="1">
      <alignment horizontal="center" vertical="center"/>
    </xf>
    <xf numFmtId="0" fontId="68" fillId="0" borderId="21" xfId="0" applyFont="1" applyBorder="1" applyAlignment="1">
      <alignment/>
    </xf>
    <xf numFmtId="172" fontId="0" fillId="0" borderId="0" xfId="0" applyNumberFormat="1" applyAlignment="1">
      <alignment/>
    </xf>
    <xf numFmtId="9" fontId="0" fillId="35" borderId="10" xfId="54" applyFont="1" applyFill="1" applyBorder="1" applyAlignment="1">
      <alignment horizontal="center" vertical="center"/>
    </xf>
    <xf numFmtId="0" fontId="0" fillId="35" borderId="11" xfId="0" applyFill="1" applyBorder="1" applyAlignment="1">
      <alignment wrapText="1"/>
    </xf>
    <xf numFmtId="0" fontId="62" fillId="35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9" fontId="57" fillId="0" borderId="10" xfId="54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center" vertical="center"/>
    </xf>
    <xf numFmtId="0" fontId="69" fillId="35" borderId="11" xfId="0" applyFont="1" applyFill="1" applyBorder="1" applyAlignment="1">
      <alignment horizontal="center" vertical="center" wrapText="1"/>
    </xf>
    <xf numFmtId="0" fontId="4" fillId="0" borderId="14" xfId="52" applyFont="1" applyBorder="1" applyAlignment="1">
      <alignment vertical="center" wrapText="1"/>
      <protection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/>
    </xf>
    <xf numFmtId="0" fontId="56" fillId="0" borderId="11" xfId="0" applyFont="1" applyBorder="1" applyAlignment="1">
      <alignment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4" xfId="0" applyFont="1" applyBorder="1" applyAlignment="1">
      <alignment vertical="center" wrapText="1"/>
    </xf>
    <xf numFmtId="0" fontId="56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 wrapText="1"/>
    </xf>
    <xf numFmtId="0" fontId="57" fillId="33" borderId="11" xfId="0" applyFont="1" applyFill="1" applyBorder="1" applyAlignment="1">
      <alignment horizontal="center" vertical="center" wrapText="1"/>
    </xf>
    <xf numFmtId="173" fontId="57" fillId="33" borderId="11" xfId="0" applyNumberFormat="1" applyFont="1" applyFill="1" applyBorder="1" applyAlignment="1">
      <alignment vertical="center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vertical="center"/>
    </xf>
    <xf numFmtId="0" fontId="56" fillId="0" borderId="11" xfId="0" applyFont="1" applyBorder="1" applyAlignment="1">
      <alignment/>
    </xf>
    <xf numFmtId="0" fontId="58" fillId="33" borderId="14" xfId="0" applyFont="1" applyFill="1" applyBorder="1" applyAlignment="1">
      <alignment horizontal="justify" vertical="center" wrapText="1"/>
    </xf>
    <xf numFmtId="0" fontId="58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justify" vertical="center"/>
    </xf>
    <xf numFmtId="0" fontId="58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/>
    </xf>
    <xf numFmtId="0" fontId="58" fillId="33" borderId="14" xfId="0" applyFont="1" applyFill="1" applyBorder="1" applyAlignment="1">
      <alignment vertical="center" wrapText="1"/>
    </xf>
    <xf numFmtId="43" fontId="58" fillId="33" borderId="14" xfId="48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57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4" xfId="52" applyFont="1" applyFill="1" applyBorder="1" applyAlignment="1">
      <alignment vertical="center" wrapText="1"/>
      <protection/>
    </xf>
    <xf numFmtId="9" fontId="57" fillId="34" borderId="12" xfId="54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55" fillId="35" borderId="23" xfId="0" applyFont="1" applyFill="1" applyBorder="1" applyAlignment="1">
      <alignment horizontal="center" vertical="center"/>
    </xf>
    <xf numFmtId="0" fontId="55" fillId="35" borderId="24" xfId="0" applyFont="1" applyFill="1" applyBorder="1" applyAlignment="1">
      <alignment horizontal="center" vertical="center"/>
    </xf>
    <xf numFmtId="9" fontId="0" fillId="35" borderId="25" xfId="54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173" fontId="57" fillId="0" borderId="10" xfId="0" applyNumberFormat="1" applyFont="1" applyBorder="1" applyAlignment="1">
      <alignment horizontal="center" vertical="center"/>
    </xf>
    <xf numFmtId="173" fontId="57" fillId="33" borderId="10" xfId="0" applyNumberFormat="1" applyFont="1" applyFill="1" applyBorder="1" applyAlignment="1">
      <alignment horizontal="center" vertical="center"/>
    </xf>
    <xf numFmtId="0" fontId="69" fillId="34" borderId="14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70" fillId="35" borderId="14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70" fillId="35" borderId="11" xfId="0" applyFont="1" applyFill="1" applyBorder="1" applyAlignment="1">
      <alignment horizontal="center" vertical="center"/>
    </xf>
    <xf numFmtId="0" fontId="62" fillId="39" borderId="27" xfId="0" applyFont="1" applyFill="1" applyBorder="1" applyAlignment="1">
      <alignment horizontal="center"/>
    </xf>
    <xf numFmtId="0" fontId="62" fillId="39" borderId="28" xfId="0" applyFont="1" applyFill="1" applyBorder="1" applyAlignment="1">
      <alignment horizontal="center"/>
    </xf>
    <xf numFmtId="0" fontId="62" fillId="39" borderId="29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0" xfId="0" applyFont="1" applyFill="1" applyBorder="1" applyAlignment="1">
      <alignment horizontal="center"/>
    </xf>
    <xf numFmtId="0" fontId="62" fillId="39" borderId="11" xfId="0" applyFont="1" applyFill="1" applyBorder="1" applyAlignment="1">
      <alignment horizontal="center"/>
    </xf>
    <xf numFmtId="0" fontId="62" fillId="35" borderId="14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left" vertical="center"/>
    </xf>
    <xf numFmtId="0" fontId="62" fillId="35" borderId="11" xfId="0" applyFont="1" applyFill="1" applyBorder="1" applyAlignment="1">
      <alignment horizontal="left" vertical="center"/>
    </xf>
    <xf numFmtId="0" fontId="62" fillId="35" borderId="14" xfId="0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left" vertical="center" wrapText="1"/>
    </xf>
    <xf numFmtId="0" fontId="62" fillId="35" borderId="11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69" fillId="34" borderId="15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55" fillId="35" borderId="31" xfId="0" applyFont="1" applyFill="1" applyBorder="1" applyAlignment="1">
      <alignment horizontal="center" wrapText="1"/>
    </xf>
    <xf numFmtId="0" fontId="55" fillId="35" borderId="0" xfId="0" applyFont="1" applyFill="1" applyBorder="1" applyAlignment="1">
      <alignment horizontal="center" wrapText="1"/>
    </xf>
    <xf numFmtId="0" fontId="55" fillId="35" borderId="32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left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5" fillId="35" borderId="14" xfId="0" applyFont="1" applyFill="1" applyBorder="1" applyAlignment="1">
      <alignment horizontal="left" wrapText="1"/>
    </xf>
    <xf numFmtId="0" fontId="55" fillId="35" borderId="10" xfId="0" applyFont="1" applyFill="1" applyBorder="1" applyAlignment="1">
      <alignment horizontal="left" wrapText="1"/>
    </xf>
    <xf numFmtId="0" fontId="55" fillId="35" borderId="11" xfId="0" applyFont="1" applyFill="1" applyBorder="1" applyAlignment="1">
      <alignment horizontal="left" wrapText="1"/>
    </xf>
    <xf numFmtId="0" fontId="55" fillId="35" borderId="14" xfId="0" applyFont="1" applyFill="1" applyBorder="1" applyAlignment="1">
      <alignment horizontal="left"/>
    </xf>
    <xf numFmtId="0" fontId="55" fillId="35" borderId="10" xfId="0" applyFont="1" applyFill="1" applyBorder="1" applyAlignment="1">
      <alignment horizontal="left"/>
    </xf>
    <xf numFmtId="0" fontId="55" fillId="35" borderId="11" xfId="0" applyFont="1" applyFill="1" applyBorder="1" applyAlignment="1">
      <alignment horizontal="left"/>
    </xf>
    <xf numFmtId="0" fontId="55" fillId="39" borderId="27" xfId="0" applyFont="1" applyFill="1" applyBorder="1" applyAlignment="1">
      <alignment horizontal="center" wrapText="1"/>
    </xf>
    <xf numFmtId="0" fontId="55" fillId="39" borderId="28" xfId="0" applyFont="1" applyFill="1" applyBorder="1" applyAlignment="1">
      <alignment horizontal="center" wrapText="1"/>
    </xf>
    <xf numFmtId="0" fontId="55" fillId="39" borderId="29" xfId="0" applyFont="1" applyFill="1" applyBorder="1" applyAlignment="1">
      <alignment horizontal="center" wrapText="1"/>
    </xf>
    <xf numFmtId="0" fontId="55" fillId="39" borderId="14" xfId="0" applyFont="1" applyFill="1" applyBorder="1" applyAlignment="1">
      <alignment horizontal="center" wrapText="1"/>
    </xf>
    <xf numFmtId="0" fontId="55" fillId="39" borderId="10" xfId="0" applyFont="1" applyFill="1" applyBorder="1" applyAlignment="1">
      <alignment horizontal="center" wrapText="1"/>
    </xf>
    <xf numFmtId="0" fontId="55" fillId="39" borderId="11" xfId="0" applyFont="1" applyFill="1" applyBorder="1" applyAlignment="1">
      <alignment horizontal="center" wrapText="1"/>
    </xf>
    <xf numFmtId="0" fontId="55" fillId="35" borderId="14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3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914400</xdr:colOff>
      <xdr:row>466</xdr:row>
      <xdr:rowOff>0</xdr:rowOff>
    </xdr:from>
    <xdr:ext cx="133350" cy="0"/>
    <xdr:sp fLocksText="0">
      <xdr:nvSpPr>
        <xdr:cNvPr id="1" name="Text Box 4"/>
        <xdr:cNvSpPr txBox="1">
          <a:spLocks noChangeArrowheads="1"/>
        </xdr:cNvSpPr>
      </xdr:nvSpPr>
      <xdr:spPr>
        <a:xfrm>
          <a:off x="914400" y="143998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57150"/>
    <xdr:sp fLocksText="0">
      <xdr:nvSpPr>
        <xdr:cNvPr id="2" name="Text Box 4"/>
        <xdr:cNvSpPr txBox="1">
          <a:spLocks noChangeArrowheads="1"/>
        </xdr:cNvSpPr>
      </xdr:nvSpPr>
      <xdr:spPr>
        <a:xfrm>
          <a:off x="914400" y="143998950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0"/>
    <xdr:sp fLocksText="0">
      <xdr:nvSpPr>
        <xdr:cNvPr id="3" name="Text Box 4"/>
        <xdr:cNvSpPr txBox="1">
          <a:spLocks noChangeArrowheads="1"/>
        </xdr:cNvSpPr>
      </xdr:nvSpPr>
      <xdr:spPr>
        <a:xfrm>
          <a:off x="914400" y="143998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914400" y="143998950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0"/>
    <xdr:sp fLocksText="0">
      <xdr:nvSpPr>
        <xdr:cNvPr id="5" name="Text Box 4"/>
        <xdr:cNvSpPr txBox="1">
          <a:spLocks noChangeArrowheads="1"/>
        </xdr:cNvSpPr>
      </xdr:nvSpPr>
      <xdr:spPr>
        <a:xfrm>
          <a:off x="914400" y="143998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57150"/>
    <xdr:sp fLocksText="0">
      <xdr:nvSpPr>
        <xdr:cNvPr id="6" name="Text Box 4"/>
        <xdr:cNvSpPr txBox="1">
          <a:spLocks noChangeArrowheads="1"/>
        </xdr:cNvSpPr>
      </xdr:nvSpPr>
      <xdr:spPr>
        <a:xfrm>
          <a:off x="914400" y="143998950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0"/>
    <xdr:sp fLocksText="0">
      <xdr:nvSpPr>
        <xdr:cNvPr id="7" name="Text Box 4"/>
        <xdr:cNvSpPr txBox="1">
          <a:spLocks noChangeArrowheads="1"/>
        </xdr:cNvSpPr>
      </xdr:nvSpPr>
      <xdr:spPr>
        <a:xfrm>
          <a:off x="914400" y="143998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57150"/>
    <xdr:sp fLocksText="0">
      <xdr:nvSpPr>
        <xdr:cNvPr id="8" name="Text Box 4"/>
        <xdr:cNvSpPr txBox="1">
          <a:spLocks noChangeArrowheads="1"/>
        </xdr:cNvSpPr>
      </xdr:nvSpPr>
      <xdr:spPr>
        <a:xfrm>
          <a:off x="914400" y="143998950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0"/>
    <xdr:sp fLocksText="0">
      <xdr:nvSpPr>
        <xdr:cNvPr id="9" name="Text Box 4"/>
        <xdr:cNvSpPr txBox="1">
          <a:spLocks noChangeArrowheads="1"/>
        </xdr:cNvSpPr>
      </xdr:nvSpPr>
      <xdr:spPr>
        <a:xfrm>
          <a:off x="914400" y="143998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57150"/>
    <xdr:sp fLocksText="0">
      <xdr:nvSpPr>
        <xdr:cNvPr id="10" name="Text Box 4"/>
        <xdr:cNvSpPr txBox="1">
          <a:spLocks noChangeArrowheads="1"/>
        </xdr:cNvSpPr>
      </xdr:nvSpPr>
      <xdr:spPr>
        <a:xfrm>
          <a:off x="914400" y="143998950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0"/>
    <xdr:sp fLocksText="0">
      <xdr:nvSpPr>
        <xdr:cNvPr id="11" name="Text Box 4"/>
        <xdr:cNvSpPr txBox="1">
          <a:spLocks noChangeArrowheads="1"/>
        </xdr:cNvSpPr>
      </xdr:nvSpPr>
      <xdr:spPr>
        <a:xfrm>
          <a:off x="914400" y="143998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57150"/>
    <xdr:sp fLocksText="0">
      <xdr:nvSpPr>
        <xdr:cNvPr id="12" name="Text Box 4"/>
        <xdr:cNvSpPr txBox="1">
          <a:spLocks noChangeArrowheads="1"/>
        </xdr:cNvSpPr>
      </xdr:nvSpPr>
      <xdr:spPr>
        <a:xfrm>
          <a:off x="914400" y="143998950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0"/>
    <xdr:sp fLocksText="0">
      <xdr:nvSpPr>
        <xdr:cNvPr id="13" name="Text Box 4"/>
        <xdr:cNvSpPr txBox="1">
          <a:spLocks noChangeArrowheads="1"/>
        </xdr:cNvSpPr>
      </xdr:nvSpPr>
      <xdr:spPr>
        <a:xfrm>
          <a:off x="914400" y="143998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57150"/>
    <xdr:sp fLocksText="0">
      <xdr:nvSpPr>
        <xdr:cNvPr id="14" name="Text Box 4"/>
        <xdr:cNvSpPr txBox="1">
          <a:spLocks noChangeArrowheads="1"/>
        </xdr:cNvSpPr>
      </xdr:nvSpPr>
      <xdr:spPr>
        <a:xfrm>
          <a:off x="914400" y="143998950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0"/>
    <xdr:sp fLocksText="0">
      <xdr:nvSpPr>
        <xdr:cNvPr id="15" name="Text Box 4"/>
        <xdr:cNvSpPr txBox="1">
          <a:spLocks noChangeArrowheads="1"/>
        </xdr:cNvSpPr>
      </xdr:nvSpPr>
      <xdr:spPr>
        <a:xfrm>
          <a:off x="914400" y="143998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466</xdr:row>
      <xdr:rowOff>0</xdr:rowOff>
    </xdr:from>
    <xdr:ext cx="133350" cy="57150"/>
    <xdr:sp fLocksText="0">
      <xdr:nvSpPr>
        <xdr:cNvPr id="16" name="Text Box 4"/>
        <xdr:cNvSpPr txBox="1">
          <a:spLocks noChangeArrowheads="1"/>
        </xdr:cNvSpPr>
      </xdr:nvSpPr>
      <xdr:spPr>
        <a:xfrm>
          <a:off x="914400" y="143998950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914400</xdr:colOff>
      <xdr:row>258</xdr:row>
      <xdr:rowOff>0</xdr:rowOff>
    </xdr:from>
    <xdr:ext cx="266700" cy="38100"/>
    <xdr:sp fLocksText="0">
      <xdr:nvSpPr>
        <xdr:cNvPr id="1" name="Text Box 4"/>
        <xdr:cNvSpPr txBox="1">
          <a:spLocks noChangeArrowheads="1"/>
        </xdr:cNvSpPr>
      </xdr:nvSpPr>
      <xdr:spPr>
        <a:xfrm>
          <a:off x="914400" y="901255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258</xdr:row>
      <xdr:rowOff>0</xdr:rowOff>
    </xdr:from>
    <xdr:ext cx="266700" cy="38100"/>
    <xdr:sp fLocksText="0">
      <xdr:nvSpPr>
        <xdr:cNvPr id="2" name="Text Box 4"/>
        <xdr:cNvSpPr txBox="1">
          <a:spLocks noChangeArrowheads="1"/>
        </xdr:cNvSpPr>
      </xdr:nvSpPr>
      <xdr:spPr>
        <a:xfrm>
          <a:off x="914400" y="901255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268</xdr:row>
      <xdr:rowOff>0</xdr:rowOff>
    </xdr:from>
    <xdr:ext cx="2667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914400" y="928116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268</xdr:row>
      <xdr:rowOff>0</xdr:rowOff>
    </xdr:from>
    <xdr:ext cx="266700" cy="38100"/>
    <xdr:sp fLocksText="0">
      <xdr:nvSpPr>
        <xdr:cNvPr id="4" name="Text Box 4"/>
        <xdr:cNvSpPr txBox="1">
          <a:spLocks noChangeArrowheads="1"/>
        </xdr:cNvSpPr>
      </xdr:nvSpPr>
      <xdr:spPr>
        <a:xfrm>
          <a:off x="914400" y="928116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278</xdr:row>
      <xdr:rowOff>0</xdr:rowOff>
    </xdr:from>
    <xdr:ext cx="266700" cy="38100"/>
    <xdr:sp fLocksText="0">
      <xdr:nvSpPr>
        <xdr:cNvPr id="5" name="Text Box 4"/>
        <xdr:cNvSpPr txBox="1">
          <a:spLocks noChangeArrowheads="1"/>
        </xdr:cNvSpPr>
      </xdr:nvSpPr>
      <xdr:spPr>
        <a:xfrm>
          <a:off x="914400" y="956881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914400</xdr:colOff>
      <xdr:row>278</xdr:row>
      <xdr:rowOff>0</xdr:rowOff>
    </xdr:from>
    <xdr:ext cx="266700" cy="38100"/>
    <xdr:sp fLocksText="0">
      <xdr:nvSpPr>
        <xdr:cNvPr id="6" name="Text Box 4"/>
        <xdr:cNvSpPr txBox="1">
          <a:spLocks noChangeArrowheads="1"/>
        </xdr:cNvSpPr>
      </xdr:nvSpPr>
      <xdr:spPr>
        <a:xfrm>
          <a:off x="914400" y="956881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19"/>
  <sheetViews>
    <sheetView zoomScalePageLayoutView="0" workbookViewId="0" topLeftCell="A1">
      <selection activeCell="A1" sqref="A1:F519"/>
    </sheetView>
  </sheetViews>
  <sheetFormatPr defaultColWidth="11.421875" defaultRowHeight="15"/>
  <cols>
    <col min="1" max="1" width="39.00390625" style="1" customWidth="1"/>
    <col min="2" max="3" width="12.140625" style="1" customWidth="1"/>
    <col min="4" max="4" width="27.28125" style="1" customWidth="1"/>
    <col min="5" max="5" width="26.57421875" style="1" customWidth="1"/>
    <col min="6" max="6" width="31.00390625" style="1" customWidth="1"/>
    <col min="7" max="16384" width="11.421875" style="1" customWidth="1"/>
  </cols>
  <sheetData>
    <row r="1" spans="1:6" ht="15">
      <c r="A1" s="183" t="s">
        <v>217</v>
      </c>
      <c r="B1" s="184"/>
      <c r="C1" s="184"/>
      <c r="D1" s="184"/>
      <c r="E1" s="184"/>
      <c r="F1" s="185"/>
    </row>
    <row r="2" spans="1:6" ht="15.75">
      <c r="A2" s="180" t="s">
        <v>2</v>
      </c>
      <c r="B2" s="181"/>
      <c r="C2" s="181"/>
      <c r="D2" s="181"/>
      <c r="E2" s="181"/>
      <c r="F2" s="182"/>
    </row>
    <row r="3" spans="1:6" ht="36" customHeight="1">
      <c r="A3" s="132" t="s">
        <v>0</v>
      </c>
      <c r="B3" s="131" t="s">
        <v>899</v>
      </c>
      <c r="C3" s="131" t="s">
        <v>25</v>
      </c>
      <c r="D3" s="131" t="s">
        <v>894</v>
      </c>
      <c r="E3" s="131" t="s">
        <v>901</v>
      </c>
      <c r="F3" s="133" t="s">
        <v>35</v>
      </c>
    </row>
    <row r="4" spans="1:6" ht="14.25">
      <c r="A4" s="134" t="s">
        <v>3</v>
      </c>
      <c r="B4" s="5">
        <v>1</v>
      </c>
      <c r="C4" s="129">
        <f aca="true" t="shared" si="0" ref="C4:C13">B4/12*8</f>
        <v>0.6666666666666666</v>
      </c>
      <c r="D4" s="3">
        <v>1</v>
      </c>
      <c r="E4" s="4">
        <f aca="true" t="shared" si="1" ref="E4:E11">+D4/B4</f>
        <v>1</v>
      </c>
      <c r="F4" s="135"/>
    </row>
    <row r="5" spans="1:6" ht="25.5">
      <c r="A5" s="136" t="s">
        <v>1</v>
      </c>
      <c r="B5" s="3">
        <v>4</v>
      </c>
      <c r="C5" s="129">
        <f t="shared" si="0"/>
        <v>2.6666666666666665</v>
      </c>
      <c r="D5" s="3">
        <v>3</v>
      </c>
      <c r="E5" s="4">
        <f t="shared" si="1"/>
        <v>0.75</v>
      </c>
      <c r="F5" s="137" t="s">
        <v>4</v>
      </c>
    </row>
    <row r="6" spans="1:6" ht="14.25">
      <c r="A6" s="138" t="s">
        <v>26</v>
      </c>
      <c r="B6" s="3">
        <v>1</v>
      </c>
      <c r="C6" s="129">
        <f t="shared" si="0"/>
        <v>0.6666666666666666</v>
      </c>
      <c r="D6" s="3">
        <v>1</v>
      </c>
      <c r="E6" s="4">
        <f t="shared" si="1"/>
        <v>1</v>
      </c>
      <c r="F6" s="137"/>
    </row>
    <row r="7" spans="1:6" ht="25.5">
      <c r="A7" s="136" t="s">
        <v>5</v>
      </c>
      <c r="B7" s="3">
        <v>1</v>
      </c>
      <c r="C7" s="129">
        <f t="shared" si="0"/>
        <v>0.6666666666666666</v>
      </c>
      <c r="D7" s="3">
        <v>1</v>
      </c>
      <c r="E7" s="4">
        <f t="shared" si="1"/>
        <v>1</v>
      </c>
      <c r="F7" s="137" t="s">
        <v>6</v>
      </c>
    </row>
    <row r="8" spans="1:6" ht="14.25">
      <c r="A8" s="138" t="s">
        <v>7</v>
      </c>
      <c r="B8" s="3">
        <v>1</v>
      </c>
      <c r="C8" s="129">
        <f t="shared" si="0"/>
        <v>0.6666666666666666</v>
      </c>
      <c r="D8" s="3">
        <v>0</v>
      </c>
      <c r="E8" s="4">
        <f t="shared" si="1"/>
        <v>0</v>
      </c>
      <c r="F8" s="137" t="s">
        <v>8</v>
      </c>
    </row>
    <row r="9" spans="1:6" ht="14.25">
      <c r="A9" s="138" t="s">
        <v>9</v>
      </c>
      <c r="B9" s="3">
        <v>6</v>
      </c>
      <c r="C9" s="3">
        <f t="shared" si="0"/>
        <v>4</v>
      </c>
      <c r="D9" s="3">
        <v>18</v>
      </c>
      <c r="E9" s="4">
        <f t="shared" si="1"/>
        <v>3</v>
      </c>
      <c r="F9" s="137"/>
    </row>
    <row r="10" spans="1:6" ht="14.25">
      <c r="A10" s="138" t="s">
        <v>10</v>
      </c>
      <c r="B10" s="3">
        <v>1</v>
      </c>
      <c r="C10" s="129">
        <f t="shared" si="0"/>
        <v>0.6666666666666666</v>
      </c>
      <c r="D10" s="3">
        <v>1</v>
      </c>
      <c r="E10" s="4">
        <f t="shared" si="1"/>
        <v>1</v>
      </c>
      <c r="F10" s="137"/>
    </row>
    <row r="11" spans="1:6" ht="14.25">
      <c r="A11" s="138" t="s">
        <v>11</v>
      </c>
      <c r="B11" s="3">
        <v>1</v>
      </c>
      <c r="C11" s="129">
        <f t="shared" si="0"/>
        <v>0.6666666666666666</v>
      </c>
      <c r="D11" s="3">
        <v>1</v>
      </c>
      <c r="E11" s="4">
        <f t="shared" si="1"/>
        <v>1</v>
      </c>
      <c r="F11" s="137"/>
    </row>
    <row r="12" spans="1:6" ht="28.5">
      <c r="A12" s="136" t="s">
        <v>12</v>
      </c>
      <c r="B12" s="3">
        <v>2</v>
      </c>
      <c r="C12" s="176" t="s">
        <v>895</v>
      </c>
      <c r="D12" s="176"/>
      <c r="E12" s="176"/>
      <c r="F12" s="139" t="s">
        <v>898</v>
      </c>
    </row>
    <row r="13" spans="1:6" ht="14.25">
      <c r="A13" s="138" t="s">
        <v>13</v>
      </c>
      <c r="B13" s="3">
        <v>1</v>
      </c>
      <c r="C13" s="129">
        <f t="shared" si="0"/>
        <v>0.6666666666666666</v>
      </c>
      <c r="D13" s="3">
        <v>1</v>
      </c>
      <c r="E13" s="4">
        <f>+D13/B13</f>
        <v>1</v>
      </c>
      <c r="F13" s="137"/>
    </row>
    <row r="14" spans="1:6" ht="33" customHeight="1">
      <c r="A14" s="178" t="s">
        <v>234</v>
      </c>
      <c r="B14" s="179"/>
      <c r="C14" s="179"/>
      <c r="D14" s="179"/>
      <c r="E14" s="9">
        <f>(E4+E5+E6+E7+E8+E9+E10+E11+E13)/9</f>
        <v>1.0833333333333333</v>
      </c>
      <c r="F14" s="140"/>
    </row>
    <row r="15" spans="1:6" ht="30" customHeight="1">
      <c r="A15" s="180" t="s">
        <v>235</v>
      </c>
      <c r="B15" s="181"/>
      <c r="C15" s="181"/>
      <c r="D15" s="181"/>
      <c r="E15" s="181"/>
      <c r="F15" s="182"/>
    </row>
    <row r="16" spans="1:6" ht="25.5">
      <c r="A16" s="132" t="s">
        <v>0</v>
      </c>
      <c r="B16" s="131" t="s">
        <v>899</v>
      </c>
      <c r="C16" s="131" t="s">
        <v>25</v>
      </c>
      <c r="D16" s="131" t="s">
        <v>900</v>
      </c>
      <c r="E16" s="131" t="s">
        <v>901</v>
      </c>
      <c r="F16" s="133" t="s">
        <v>35</v>
      </c>
    </row>
    <row r="17" spans="1:6" ht="38.25">
      <c r="A17" s="136" t="s">
        <v>14</v>
      </c>
      <c r="B17" s="3">
        <v>24</v>
      </c>
      <c r="C17" s="3">
        <f>B17/12*8</f>
        <v>16</v>
      </c>
      <c r="D17" s="3">
        <v>29</v>
      </c>
      <c r="E17" s="128">
        <f>D17/C17</f>
        <v>1.8125</v>
      </c>
      <c r="F17" s="137" t="s">
        <v>16</v>
      </c>
    </row>
    <row r="18" spans="1:6" ht="51">
      <c r="A18" s="141" t="s">
        <v>15</v>
      </c>
      <c r="B18" s="3">
        <v>24</v>
      </c>
      <c r="C18" s="3">
        <f>B18/12*8</f>
        <v>16</v>
      </c>
      <c r="D18" s="3">
        <v>12</v>
      </c>
      <c r="E18" s="128">
        <f>D18/C18</f>
        <v>0.75</v>
      </c>
      <c r="F18" s="137" t="s">
        <v>17</v>
      </c>
    </row>
    <row r="19" spans="1:6" ht="51">
      <c r="A19" s="136" t="s">
        <v>18</v>
      </c>
      <c r="B19" s="3">
        <v>24</v>
      </c>
      <c r="C19" s="3">
        <f>B19/12*8</f>
        <v>16</v>
      </c>
      <c r="D19" s="3">
        <v>21</v>
      </c>
      <c r="E19" s="128">
        <f aca="true" t="shared" si="2" ref="E19:E30">D19/C19</f>
        <v>1.3125</v>
      </c>
      <c r="F19" s="137" t="s">
        <v>17</v>
      </c>
    </row>
    <row r="20" spans="1:6" ht="51">
      <c r="A20" s="136" t="s">
        <v>19</v>
      </c>
      <c r="B20" s="3">
        <v>48</v>
      </c>
      <c r="C20" s="3">
        <f>B20/12*8</f>
        <v>32</v>
      </c>
      <c r="D20" s="3">
        <v>34</v>
      </c>
      <c r="E20" s="128">
        <f t="shared" si="2"/>
        <v>1.0625</v>
      </c>
      <c r="F20" s="137" t="s">
        <v>17</v>
      </c>
    </row>
    <row r="21" spans="1:6" ht="38.25">
      <c r="A21" s="136" t="s">
        <v>20</v>
      </c>
      <c r="B21" s="3">
        <v>4</v>
      </c>
      <c r="C21" s="129">
        <f aca="true" t="shared" si="3" ref="C21:C30">B21/12*8</f>
        <v>2.6666666666666665</v>
      </c>
      <c r="D21" s="3">
        <v>5</v>
      </c>
      <c r="E21" s="128">
        <f t="shared" si="2"/>
        <v>1.875</v>
      </c>
      <c r="F21" s="137" t="s">
        <v>16</v>
      </c>
    </row>
    <row r="22" spans="1:6" ht="51">
      <c r="A22" s="142" t="s">
        <v>21</v>
      </c>
      <c r="B22" s="3">
        <v>24</v>
      </c>
      <c r="C22" s="3">
        <f t="shared" si="3"/>
        <v>16</v>
      </c>
      <c r="D22" s="3">
        <v>23</v>
      </c>
      <c r="E22" s="128">
        <f t="shared" si="2"/>
        <v>1.4375</v>
      </c>
      <c r="F22" s="137" t="s">
        <v>17</v>
      </c>
    </row>
    <row r="23" spans="1:6" ht="28.5">
      <c r="A23" s="136" t="s">
        <v>22</v>
      </c>
      <c r="B23" s="3">
        <v>2</v>
      </c>
      <c r="C23" s="176" t="s">
        <v>895</v>
      </c>
      <c r="D23" s="176"/>
      <c r="E23" s="176"/>
      <c r="F23" s="143" t="s">
        <v>898</v>
      </c>
    </row>
    <row r="24" spans="1:6" ht="51">
      <c r="A24" s="136" t="s">
        <v>23</v>
      </c>
      <c r="B24" s="3">
        <v>10</v>
      </c>
      <c r="C24" s="129">
        <f t="shared" si="3"/>
        <v>6.666666666666667</v>
      </c>
      <c r="D24" s="3">
        <v>7</v>
      </c>
      <c r="E24" s="128">
        <f t="shared" si="2"/>
        <v>1.05</v>
      </c>
      <c r="F24" s="137" t="s">
        <v>17</v>
      </c>
    </row>
    <row r="25" spans="1:6" ht="38.25">
      <c r="A25" s="136" t="s">
        <v>27</v>
      </c>
      <c r="B25" s="3">
        <v>24</v>
      </c>
      <c r="C25" s="3">
        <f t="shared" si="3"/>
        <v>16</v>
      </c>
      <c r="D25" s="3">
        <v>14</v>
      </c>
      <c r="E25" s="128">
        <f t="shared" si="2"/>
        <v>0.875</v>
      </c>
      <c r="F25" s="137" t="s">
        <v>44</v>
      </c>
    </row>
    <row r="26" spans="1:6" ht="14.25">
      <c r="A26" s="136" t="s">
        <v>28</v>
      </c>
      <c r="B26" s="3">
        <v>6</v>
      </c>
      <c r="C26" s="176" t="s">
        <v>895</v>
      </c>
      <c r="D26" s="176"/>
      <c r="E26" s="176"/>
      <c r="F26" s="144" t="s">
        <v>898</v>
      </c>
    </row>
    <row r="27" spans="1:6" ht="14.25">
      <c r="A27" s="136" t="s">
        <v>29</v>
      </c>
      <c r="B27" s="3">
        <v>1</v>
      </c>
      <c r="C27" s="176" t="s">
        <v>895</v>
      </c>
      <c r="D27" s="176"/>
      <c r="E27" s="176"/>
      <c r="F27" s="144" t="s">
        <v>904</v>
      </c>
    </row>
    <row r="28" spans="1:6" ht="14.25">
      <c r="A28" s="136" t="s">
        <v>30</v>
      </c>
      <c r="B28" s="3">
        <v>4</v>
      </c>
      <c r="C28" s="176" t="s">
        <v>895</v>
      </c>
      <c r="D28" s="176"/>
      <c r="E28" s="176"/>
      <c r="F28" s="144" t="s">
        <v>898</v>
      </c>
    </row>
    <row r="29" spans="1:6" ht="25.5">
      <c r="A29" s="142" t="s">
        <v>31</v>
      </c>
      <c r="B29" s="3">
        <v>10</v>
      </c>
      <c r="C29" s="129">
        <f t="shared" si="3"/>
        <v>6.666666666666667</v>
      </c>
      <c r="D29" s="3">
        <v>6</v>
      </c>
      <c r="E29" s="128">
        <f t="shared" si="2"/>
        <v>0.8999999999999999</v>
      </c>
      <c r="F29" s="137"/>
    </row>
    <row r="30" spans="1:6" ht="25.5">
      <c r="A30" s="142" t="s">
        <v>32</v>
      </c>
      <c r="B30" s="3">
        <v>15</v>
      </c>
      <c r="C30" s="3">
        <f t="shared" si="3"/>
        <v>10</v>
      </c>
      <c r="D30" s="3">
        <v>10</v>
      </c>
      <c r="E30" s="128">
        <f t="shared" si="2"/>
        <v>1</v>
      </c>
      <c r="F30" s="137"/>
    </row>
    <row r="31" spans="1:6" ht="25.5">
      <c r="A31" s="142" t="s">
        <v>33</v>
      </c>
      <c r="B31" s="3">
        <v>5</v>
      </c>
      <c r="C31" s="176" t="s">
        <v>895</v>
      </c>
      <c r="D31" s="176"/>
      <c r="E31" s="176"/>
      <c r="F31" s="144" t="s">
        <v>904</v>
      </c>
    </row>
    <row r="32" spans="1:6" ht="14.25">
      <c r="A32" s="178" t="s">
        <v>234</v>
      </c>
      <c r="B32" s="179"/>
      <c r="C32" s="179"/>
      <c r="D32" s="179"/>
      <c r="E32" s="9">
        <f>(E17+E18+E19+E20+E21+E22+E24+E25+E29+E30)/10</f>
        <v>1.2075</v>
      </c>
      <c r="F32" s="140"/>
    </row>
    <row r="33" spans="1:6" ht="15.75">
      <c r="A33" s="180" t="s">
        <v>45</v>
      </c>
      <c r="B33" s="181"/>
      <c r="C33" s="181"/>
      <c r="D33" s="181"/>
      <c r="E33" s="181"/>
      <c r="F33" s="182"/>
    </row>
    <row r="34" spans="1:6" ht="25.5">
      <c r="A34" s="132" t="s">
        <v>0</v>
      </c>
      <c r="B34" s="131" t="s">
        <v>899</v>
      </c>
      <c r="C34" s="131" t="s">
        <v>25</v>
      </c>
      <c r="D34" s="131" t="s">
        <v>900</v>
      </c>
      <c r="E34" s="131" t="s">
        <v>901</v>
      </c>
      <c r="F34" s="133" t="s">
        <v>35</v>
      </c>
    </row>
    <row r="35" spans="1:6" ht="25.5">
      <c r="A35" s="136" t="s">
        <v>34</v>
      </c>
      <c r="B35" s="3">
        <v>1</v>
      </c>
      <c r="C35" s="129">
        <f aca="true" t="shared" si="4" ref="C35:C61">B35/12*8</f>
        <v>0.6666666666666666</v>
      </c>
      <c r="D35" s="3">
        <v>2</v>
      </c>
      <c r="E35" s="128">
        <v>2</v>
      </c>
      <c r="F35" s="137" t="s">
        <v>36</v>
      </c>
    </row>
    <row r="36" spans="1:6" ht="25.5">
      <c r="A36" s="136" t="s">
        <v>37</v>
      </c>
      <c r="B36" s="3">
        <v>50</v>
      </c>
      <c r="C36" s="129">
        <f t="shared" si="4"/>
        <v>33.333333333333336</v>
      </c>
      <c r="D36" s="3">
        <v>20</v>
      </c>
      <c r="E36" s="128">
        <f aca="true" t="shared" si="5" ref="E36:E61">D36/C36</f>
        <v>0.6</v>
      </c>
      <c r="F36" s="137" t="s">
        <v>38</v>
      </c>
    </row>
    <row r="37" spans="1:6" ht="38.25">
      <c r="A37" s="136" t="s">
        <v>39</v>
      </c>
      <c r="B37" s="3">
        <v>33</v>
      </c>
      <c r="C37" s="3">
        <f t="shared" si="4"/>
        <v>22</v>
      </c>
      <c r="D37" s="3">
        <v>15</v>
      </c>
      <c r="E37" s="128">
        <f t="shared" si="5"/>
        <v>0.6818181818181818</v>
      </c>
      <c r="F37" s="137" t="s">
        <v>40</v>
      </c>
    </row>
    <row r="38" spans="1:6" ht="38.25">
      <c r="A38" s="142" t="s">
        <v>41</v>
      </c>
      <c r="B38" s="3">
        <v>6</v>
      </c>
      <c r="C38" s="3">
        <f t="shared" si="4"/>
        <v>4</v>
      </c>
      <c r="D38" s="3">
        <v>0</v>
      </c>
      <c r="E38" s="128">
        <f t="shared" si="5"/>
        <v>0</v>
      </c>
      <c r="F38" s="137" t="s">
        <v>42</v>
      </c>
    </row>
    <row r="39" spans="1:6" ht="25.5">
      <c r="A39" s="142" t="s">
        <v>46</v>
      </c>
      <c r="B39" s="3">
        <v>1</v>
      </c>
      <c r="C39" s="176" t="s">
        <v>895</v>
      </c>
      <c r="D39" s="176"/>
      <c r="E39" s="176"/>
      <c r="F39" s="137" t="s">
        <v>898</v>
      </c>
    </row>
    <row r="40" spans="1:6" ht="25.5">
      <c r="A40" s="136" t="s">
        <v>47</v>
      </c>
      <c r="B40" s="3">
        <v>16</v>
      </c>
      <c r="C40" s="129">
        <f t="shared" si="4"/>
        <v>10.666666666666666</v>
      </c>
      <c r="D40" s="3">
        <v>1</v>
      </c>
      <c r="E40" s="128">
        <f t="shared" si="5"/>
        <v>0.09375</v>
      </c>
      <c r="F40" s="137" t="s">
        <v>48</v>
      </c>
    </row>
    <row r="41" spans="1:6" ht="76.5">
      <c r="A41" s="142" t="s">
        <v>49</v>
      </c>
      <c r="B41" s="3">
        <v>4</v>
      </c>
      <c r="C41" s="129">
        <f t="shared" si="4"/>
        <v>2.6666666666666665</v>
      </c>
      <c r="D41" s="3">
        <v>0</v>
      </c>
      <c r="E41" s="128">
        <f t="shared" si="5"/>
        <v>0</v>
      </c>
      <c r="F41" s="137" t="s">
        <v>55</v>
      </c>
    </row>
    <row r="42" spans="1:6" ht="38.25">
      <c r="A42" s="136" t="s">
        <v>50</v>
      </c>
      <c r="B42" s="3">
        <v>12</v>
      </c>
      <c r="C42" s="3">
        <f t="shared" si="4"/>
        <v>8</v>
      </c>
      <c r="D42" s="3">
        <v>10</v>
      </c>
      <c r="E42" s="128">
        <f t="shared" si="5"/>
        <v>1.25</v>
      </c>
      <c r="F42" s="137" t="s">
        <v>52</v>
      </c>
    </row>
    <row r="43" spans="1:6" ht="51" customHeight="1">
      <c r="A43" s="136" t="s">
        <v>51</v>
      </c>
      <c r="B43" s="3">
        <v>2</v>
      </c>
      <c r="C43" s="176" t="s">
        <v>895</v>
      </c>
      <c r="D43" s="176"/>
      <c r="E43" s="176"/>
      <c r="F43" s="137" t="s">
        <v>53</v>
      </c>
    </row>
    <row r="44" spans="1:6" ht="38.25">
      <c r="A44" s="136" t="s">
        <v>54</v>
      </c>
      <c r="B44" s="3">
        <v>2</v>
      </c>
      <c r="C44" s="176" t="s">
        <v>895</v>
      </c>
      <c r="D44" s="176"/>
      <c r="E44" s="176"/>
      <c r="F44" s="137" t="s">
        <v>43</v>
      </c>
    </row>
    <row r="45" spans="1:6" ht="63.75">
      <c r="A45" s="136" t="s">
        <v>56</v>
      </c>
      <c r="B45" s="3">
        <v>140</v>
      </c>
      <c r="C45" s="129">
        <f t="shared" si="4"/>
        <v>93.33333333333333</v>
      </c>
      <c r="D45" s="3">
        <v>68</v>
      </c>
      <c r="E45" s="128">
        <f t="shared" si="5"/>
        <v>0.7285714285714286</v>
      </c>
      <c r="F45" s="137" t="s">
        <v>57</v>
      </c>
    </row>
    <row r="46" spans="1:6" ht="51">
      <c r="A46" s="136" t="s">
        <v>56</v>
      </c>
      <c r="B46" s="3">
        <v>50</v>
      </c>
      <c r="C46" s="129">
        <f t="shared" si="4"/>
        <v>33.333333333333336</v>
      </c>
      <c r="D46" s="3">
        <v>23</v>
      </c>
      <c r="E46" s="128">
        <f t="shared" si="5"/>
        <v>0.69</v>
      </c>
      <c r="F46" s="137" t="s">
        <v>58</v>
      </c>
    </row>
    <row r="47" spans="1:6" ht="14.25">
      <c r="A47" s="136" t="s">
        <v>59</v>
      </c>
      <c r="B47" s="3">
        <v>1</v>
      </c>
      <c r="C47" s="129">
        <f t="shared" si="4"/>
        <v>0.6666666666666666</v>
      </c>
      <c r="D47" s="3">
        <v>1</v>
      </c>
      <c r="E47" s="128">
        <f t="shared" si="5"/>
        <v>1.5</v>
      </c>
      <c r="F47" s="137"/>
    </row>
    <row r="48" spans="1:6" ht="14.25">
      <c r="A48" s="136" t="s">
        <v>60</v>
      </c>
      <c r="B48" s="3">
        <v>295</v>
      </c>
      <c r="C48" s="129">
        <f t="shared" si="4"/>
        <v>196.66666666666666</v>
      </c>
      <c r="D48" s="3">
        <v>145</v>
      </c>
      <c r="E48" s="128">
        <f t="shared" si="5"/>
        <v>0.7372881355932204</v>
      </c>
      <c r="F48" s="137" t="s">
        <v>61</v>
      </c>
    </row>
    <row r="49" spans="1:6" ht="24.75" customHeight="1">
      <c r="A49" s="136" t="s">
        <v>62</v>
      </c>
      <c r="B49" s="3">
        <v>70</v>
      </c>
      <c r="C49" s="176" t="s">
        <v>895</v>
      </c>
      <c r="D49" s="176"/>
      <c r="E49" s="176"/>
      <c r="F49" s="137" t="s">
        <v>898</v>
      </c>
    </row>
    <row r="50" spans="1:6" ht="25.5">
      <c r="A50" s="136" t="s">
        <v>63</v>
      </c>
      <c r="B50" s="3">
        <v>7</v>
      </c>
      <c r="C50" s="129">
        <f t="shared" si="4"/>
        <v>4.666666666666667</v>
      </c>
      <c r="D50" s="3">
        <v>1</v>
      </c>
      <c r="E50" s="128">
        <f t="shared" si="5"/>
        <v>0.21428571428571427</v>
      </c>
      <c r="F50" s="137" t="s">
        <v>48</v>
      </c>
    </row>
    <row r="51" spans="1:6" ht="89.25">
      <c r="A51" s="136" t="s">
        <v>64</v>
      </c>
      <c r="B51" s="3">
        <v>2</v>
      </c>
      <c r="C51" s="129">
        <f t="shared" si="4"/>
        <v>1.3333333333333333</v>
      </c>
      <c r="D51" s="3">
        <v>1</v>
      </c>
      <c r="E51" s="128">
        <f t="shared" si="5"/>
        <v>0.75</v>
      </c>
      <c r="F51" s="137" t="s">
        <v>65</v>
      </c>
    </row>
    <row r="52" spans="1:6" ht="25.5">
      <c r="A52" s="136" t="s">
        <v>66</v>
      </c>
      <c r="B52" s="3">
        <v>12</v>
      </c>
      <c r="C52" s="3">
        <f t="shared" si="4"/>
        <v>8</v>
      </c>
      <c r="D52" s="3">
        <v>1</v>
      </c>
      <c r="E52" s="128">
        <f t="shared" si="5"/>
        <v>0.125</v>
      </c>
      <c r="F52" s="137" t="s">
        <v>67</v>
      </c>
    </row>
    <row r="53" spans="1:6" ht="14.25">
      <c r="A53" s="136" t="s">
        <v>68</v>
      </c>
      <c r="B53" s="3">
        <v>120</v>
      </c>
      <c r="C53" s="3">
        <f t="shared" si="4"/>
        <v>80</v>
      </c>
      <c r="D53" s="3">
        <v>78</v>
      </c>
      <c r="E53" s="128">
        <f t="shared" si="5"/>
        <v>0.975</v>
      </c>
      <c r="F53" s="137"/>
    </row>
    <row r="54" spans="1:6" ht="25.5">
      <c r="A54" s="136" t="s">
        <v>69</v>
      </c>
      <c r="B54" s="3">
        <v>12</v>
      </c>
      <c r="C54" s="3">
        <f t="shared" si="4"/>
        <v>8</v>
      </c>
      <c r="D54" s="3">
        <v>1</v>
      </c>
      <c r="E54" s="128">
        <f t="shared" si="5"/>
        <v>0.125</v>
      </c>
      <c r="F54" s="137" t="s">
        <v>70</v>
      </c>
    </row>
    <row r="55" spans="1:6" ht="25.5">
      <c r="A55" s="136" t="s">
        <v>71</v>
      </c>
      <c r="B55" s="3">
        <v>3950</v>
      </c>
      <c r="C55" s="129">
        <f t="shared" si="4"/>
        <v>2633.3333333333335</v>
      </c>
      <c r="D55" s="3">
        <v>66</v>
      </c>
      <c r="E55" s="128">
        <f t="shared" si="5"/>
        <v>0.025063291139240506</v>
      </c>
      <c r="F55" s="137" t="s">
        <v>72</v>
      </c>
    </row>
    <row r="56" spans="1:6" ht="14.25">
      <c r="A56" s="136" t="s">
        <v>73</v>
      </c>
      <c r="B56" s="3">
        <v>1340</v>
      </c>
      <c r="C56" s="176" t="s">
        <v>895</v>
      </c>
      <c r="D56" s="176"/>
      <c r="E56" s="176"/>
      <c r="F56" s="137" t="s">
        <v>898</v>
      </c>
    </row>
    <row r="57" spans="1:6" ht="14.25">
      <c r="A57" s="136" t="s">
        <v>74</v>
      </c>
      <c r="B57" s="3">
        <v>2</v>
      </c>
      <c r="C57" s="129">
        <f t="shared" si="4"/>
        <v>1.3333333333333333</v>
      </c>
      <c r="D57" s="3">
        <v>1</v>
      </c>
      <c r="E57" s="128">
        <f t="shared" si="5"/>
        <v>0.75</v>
      </c>
      <c r="F57" s="137"/>
    </row>
    <row r="58" spans="1:6" ht="14.25">
      <c r="A58" s="136" t="s">
        <v>75</v>
      </c>
      <c r="B58" s="3">
        <v>33</v>
      </c>
      <c r="C58" s="3">
        <f t="shared" si="4"/>
        <v>22</v>
      </c>
      <c r="D58" s="3">
        <v>32</v>
      </c>
      <c r="E58" s="128">
        <f t="shared" si="5"/>
        <v>1.4545454545454546</v>
      </c>
      <c r="F58" s="137"/>
    </row>
    <row r="59" spans="1:6" ht="38.25">
      <c r="A59" s="136" t="s">
        <v>76</v>
      </c>
      <c r="B59" s="3">
        <v>42</v>
      </c>
      <c r="C59" s="3">
        <f t="shared" si="4"/>
        <v>28</v>
      </c>
      <c r="D59" s="3">
        <v>21</v>
      </c>
      <c r="E59" s="128">
        <f t="shared" si="5"/>
        <v>0.75</v>
      </c>
      <c r="F59" s="137" t="s">
        <v>77</v>
      </c>
    </row>
    <row r="60" spans="1:6" ht="25.5">
      <c r="A60" s="136" t="s">
        <v>78</v>
      </c>
      <c r="B60" s="3">
        <v>1</v>
      </c>
      <c r="C60" s="129">
        <f t="shared" si="4"/>
        <v>0.6666666666666666</v>
      </c>
      <c r="D60" s="3">
        <v>1</v>
      </c>
      <c r="E60" s="128">
        <f t="shared" si="5"/>
        <v>1.5</v>
      </c>
      <c r="F60" s="137" t="s">
        <v>79</v>
      </c>
    </row>
    <row r="61" spans="1:6" ht="38.25">
      <c r="A61" s="136" t="s">
        <v>80</v>
      </c>
      <c r="B61" s="3">
        <v>2</v>
      </c>
      <c r="C61" s="129">
        <f t="shared" si="4"/>
        <v>1.3333333333333333</v>
      </c>
      <c r="D61" s="3">
        <v>1</v>
      </c>
      <c r="E61" s="128">
        <f t="shared" si="5"/>
        <v>0.75</v>
      </c>
      <c r="F61" s="137" t="s">
        <v>81</v>
      </c>
    </row>
    <row r="62" spans="1:6" ht="14.25">
      <c r="A62" s="178" t="s">
        <v>234</v>
      </c>
      <c r="B62" s="179"/>
      <c r="C62" s="179"/>
      <c r="D62" s="179"/>
      <c r="E62" s="9">
        <f>(E35+E36+E37+E38+E39+E40+E41+E42+E43+E45+E46+E47+E48+E49+E50+E51+E52+E53+E54+E55+D56+E57+E58+E59+E60+E61)/22</f>
        <v>0.7136510093615108</v>
      </c>
      <c r="F62" s="140"/>
    </row>
    <row r="63" spans="1:6" ht="15.75">
      <c r="A63" s="180" t="s">
        <v>82</v>
      </c>
      <c r="B63" s="181"/>
      <c r="C63" s="181"/>
      <c r="D63" s="181"/>
      <c r="E63" s="181"/>
      <c r="F63" s="182"/>
    </row>
    <row r="64" spans="1:6" ht="25.5">
      <c r="A64" s="132" t="s">
        <v>0</v>
      </c>
      <c r="B64" s="131" t="s">
        <v>899</v>
      </c>
      <c r="C64" s="131" t="s">
        <v>25</v>
      </c>
      <c r="D64" s="131" t="s">
        <v>900</v>
      </c>
      <c r="E64" s="131" t="s">
        <v>901</v>
      </c>
      <c r="F64" s="133" t="s">
        <v>35</v>
      </c>
    </row>
    <row r="65" spans="1:6" ht="14.25">
      <c r="A65" s="136" t="s">
        <v>83</v>
      </c>
      <c r="B65" s="3">
        <v>368</v>
      </c>
      <c r="C65" s="129">
        <f aca="true" t="shared" si="6" ref="C65:C97">B65/12*8</f>
        <v>245.33333333333334</v>
      </c>
      <c r="D65" s="3">
        <v>355</v>
      </c>
      <c r="E65" s="128">
        <f aca="true" t="shared" si="7" ref="E65:E97">D65/C65</f>
        <v>1.4470108695652173</v>
      </c>
      <c r="F65" s="137"/>
    </row>
    <row r="66" spans="1:6" ht="14.25">
      <c r="A66" s="136" t="s">
        <v>22</v>
      </c>
      <c r="B66" s="3">
        <v>14</v>
      </c>
      <c r="C66" s="176" t="s">
        <v>895</v>
      </c>
      <c r="D66" s="176"/>
      <c r="E66" s="176"/>
      <c r="F66" s="137" t="s">
        <v>898</v>
      </c>
    </row>
    <row r="67" spans="1:6" ht="14.25">
      <c r="A67" s="136" t="s">
        <v>23</v>
      </c>
      <c r="B67" s="3">
        <v>95</v>
      </c>
      <c r="C67" s="129">
        <f t="shared" si="6"/>
        <v>63.333333333333336</v>
      </c>
      <c r="D67" s="3">
        <v>40</v>
      </c>
      <c r="E67" s="128">
        <f t="shared" si="7"/>
        <v>0.631578947368421</v>
      </c>
      <c r="F67" s="137"/>
    </row>
    <row r="68" spans="1:6" ht="14.25">
      <c r="A68" s="136" t="s">
        <v>27</v>
      </c>
      <c r="B68" s="3">
        <v>20</v>
      </c>
      <c r="C68" s="129">
        <f t="shared" si="6"/>
        <v>13.333333333333334</v>
      </c>
      <c r="D68" s="3">
        <v>2</v>
      </c>
      <c r="E68" s="128">
        <f t="shared" si="7"/>
        <v>0.15</v>
      </c>
      <c r="F68" s="137" t="s">
        <v>84</v>
      </c>
    </row>
    <row r="69" spans="1:6" ht="14.25">
      <c r="A69" s="136" t="s">
        <v>28</v>
      </c>
      <c r="B69" s="3">
        <v>14</v>
      </c>
      <c r="C69" s="176" t="s">
        <v>895</v>
      </c>
      <c r="D69" s="176"/>
      <c r="E69" s="176"/>
      <c r="F69" s="137" t="s">
        <v>898</v>
      </c>
    </row>
    <row r="70" spans="1:6" ht="14.25">
      <c r="A70" s="136" t="s">
        <v>85</v>
      </c>
      <c r="B70" s="3">
        <v>23000</v>
      </c>
      <c r="C70" s="176" t="s">
        <v>895</v>
      </c>
      <c r="D70" s="176"/>
      <c r="E70" s="176"/>
      <c r="F70" s="137" t="s">
        <v>898</v>
      </c>
    </row>
    <row r="71" spans="1:6" ht="14.25">
      <c r="A71" s="136" t="s">
        <v>86</v>
      </c>
      <c r="B71" s="3">
        <v>1</v>
      </c>
      <c r="C71" s="177" t="s">
        <v>895</v>
      </c>
      <c r="D71" s="177"/>
      <c r="E71" s="177"/>
      <c r="F71" s="145" t="s">
        <v>906</v>
      </c>
    </row>
    <row r="72" spans="1:6" ht="25.5">
      <c r="A72" s="142" t="s">
        <v>907</v>
      </c>
      <c r="B72" s="3">
        <v>2</v>
      </c>
      <c r="C72" s="176" t="s">
        <v>895</v>
      </c>
      <c r="D72" s="176"/>
      <c r="E72" s="176"/>
      <c r="F72" s="137" t="s">
        <v>908</v>
      </c>
    </row>
    <row r="73" spans="1:6" ht="14.25">
      <c r="A73" s="136" t="s">
        <v>30</v>
      </c>
      <c r="B73" s="3">
        <v>4</v>
      </c>
      <c r="C73" s="176" t="s">
        <v>895</v>
      </c>
      <c r="D73" s="176"/>
      <c r="E73" s="176"/>
      <c r="F73" s="137" t="s">
        <v>898</v>
      </c>
    </row>
    <row r="74" spans="1:6" ht="14.25">
      <c r="A74" s="136" t="s">
        <v>87</v>
      </c>
      <c r="B74" s="3">
        <v>23</v>
      </c>
      <c r="C74" s="129">
        <f t="shared" si="6"/>
        <v>15.333333333333334</v>
      </c>
      <c r="D74" s="3">
        <v>11</v>
      </c>
      <c r="E74" s="128">
        <f t="shared" si="7"/>
        <v>0.717391304347826</v>
      </c>
      <c r="F74" s="137"/>
    </row>
    <row r="75" spans="1:6" ht="14.25">
      <c r="A75" s="136" t="s">
        <v>88</v>
      </c>
      <c r="B75" s="3">
        <v>2</v>
      </c>
      <c r="C75" s="176" t="s">
        <v>895</v>
      </c>
      <c r="D75" s="176"/>
      <c r="E75" s="176"/>
      <c r="F75" s="145" t="s">
        <v>906</v>
      </c>
    </row>
    <row r="76" spans="1:6" ht="14.25">
      <c r="A76" s="136" t="s">
        <v>89</v>
      </c>
      <c r="B76" s="3">
        <v>20</v>
      </c>
      <c r="C76" s="129">
        <f t="shared" si="6"/>
        <v>13.333333333333334</v>
      </c>
      <c r="D76" s="3">
        <v>11</v>
      </c>
      <c r="E76" s="128">
        <f t="shared" si="7"/>
        <v>0.825</v>
      </c>
      <c r="F76" s="137"/>
    </row>
    <row r="77" spans="1:6" ht="25.5">
      <c r="A77" s="142" t="s">
        <v>90</v>
      </c>
      <c r="B77" s="3">
        <v>25</v>
      </c>
      <c r="C77" s="129">
        <f t="shared" si="6"/>
        <v>16.666666666666668</v>
      </c>
      <c r="D77" s="3">
        <v>13</v>
      </c>
      <c r="E77" s="128">
        <f t="shared" si="7"/>
        <v>0.7799999999999999</v>
      </c>
      <c r="F77" s="137"/>
    </row>
    <row r="78" spans="1:6" ht="25.5">
      <c r="A78" s="136" t="s">
        <v>91</v>
      </c>
      <c r="B78" s="3">
        <v>28</v>
      </c>
      <c r="C78" s="129">
        <f t="shared" si="6"/>
        <v>18.666666666666668</v>
      </c>
      <c r="D78" s="3">
        <v>34</v>
      </c>
      <c r="E78" s="128">
        <f t="shared" si="7"/>
        <v>1.8214285714285714</v>
      </c>
      <c r="F78" s="137" t="s">
        <v>92</v>
      </c>
    </row>
    <row r="79" spans="1:6" ht="14.25">
      <c r="A79" s="136" t="s">
        <v>93</v>
      </c>
      <c r="B79" s="3">
        <v>25</v>
      </c>
      <c r="C79" s="176" t="s">
        <v>895</v>
      </c>
      <c r="D79" s="176"/>
      <c r="E79" s="176"/>
      <c r="F79" s="145" t="s">
        <v>906</v>
      </c>
    </row>
    <row r="80" spans="1:6" ht="25.5">
      <c r="A80" s="141" t="s">
        <v>94</v>
      </c>
      <c r="B80" s="3">
        <v>3</v>
      </c>
      <c r="C80" s="129">
        <f t="shared" si="6"/>
        <v>2</v>
      </c>
      <c r="D80" s="3">
        <v>1</v>
      </c>
      <c r="E80" s="128">
        <f t="shared" si="7"/>
        <v>0.5</v>
      </c>
      <c r="F80" s="137"/>
    </row>
    <row r="81" spans="1:6" ht="25.5">
      <c r="A81" s="142" t="s">
        <v>95</v>
      </c>
      <c r="B81" s="3">
        <v>15</v>
      </c>
      <c r="C81" s="176" t="s">
        <v>895</v>
      </c>
      <c r="D81" s="176"/>
      <c r="E81" s="176"/>
      <c r="F81" s="137" t="s">
        <v>898</v>
      </c>
    </row>
    <row r="82" spans="1:6" ht="14.25">
      <c r="A82" s="136" t="s">
        <v>96</v>
      </c>
      <c r="B82" s="3">
        <v>1</v>
      </c>
      <c r="C82" s="177" t="s">
        <v>895</v>
      </c>
      <c r="D82" s="177"/>
      <c r="E82" s="177"/>
      <c r="F82" s="145" t="s">
        <v>906</v>
      </c>
    </row>
    <row r="83" spans="1:6" ht="14.25">
      <c r="A83" s="136" t="s">
        <v>97</v>
      </c>
      <c r="B83" s="3">
        <v>10</v>
      </c>
      <c r="C83" s="129">
        <f t="shared" si="6"/>
        <v>6.666666666666667</v>
      </c>
      <c r="D83" s="3">
        <v>8</v>
      </c>
      <c r="E83" s="128">
        <f t="shared" si="7"/>
        <v>1.2</v>
      </c>
      <c r="F83" s="137"/>
    </row>
    <row r="84" spans="1:6" ht="25.5">
      <c r="A84" s="136" t="s">
        <v>98</v>
      </c>
      <c r="B84" s="3">
        <v>1</v>
      </c>
      <c r="C84" s="129">
        <f t="shared" si="6"/>
        <v>0.6666666666666666</v>
      </c>
      <c r="D84" s="3">
        <v>1</v>
      </c>
      <c r="E84" s="128">
        <f t="shared" si="7"/>
        <v>1.5</v>
      </c>
      <c r="F84" s="137" t="s">
        <v>101</v>
      </c>
    </row>
    <row r="85" spans="1:6" ht="25.5">
      <c r="A85" s="142" t="s">
        <v>99</v>
      </c>
      <c r="B85" s="3">
        <v>1</v>
      </c>
      <c r="C85" s="176" t="s">
        <v>895</v>
      </c>
      <c r="D85" s="176"/>
      <c r="E85" s="176"/>
      <c r="F85" s="145" t="s">
        <v>906</v>
      </c>
    </row>
    <row r="86" spans="1:6" ht="25.5">
      <c r="A86" s="142" t="s">
        <v>100</v>
      </c>
      <c r="B86" s="3">
        <v>86</v>
      </c>
      <c r="C86" s="129">
        <f t="shared" si="6"/>
        <v>57.333333333333336</v>
      </c>
      <c r="D86" s="3">
        <v>72</v>
      </c>
      <c r="E86" s="128">
        <f t="shared" si="7"/>
        <v>1.255813953488372</v>
      </c>
      <c r="F86" s="137"/>
    </row>
    <row r="87" spans="1:6" ht="25.5">
      <c r="A87" s="142" t="s">
        <v>102</v>
      </c>
      <c r="B87" s="3">
        <v>30</v>
      </c>
      <c r="C87" s="129">
        <f t="shared" si="6"/>
        <v>20</v>
      </c>
      <c r="D87" s="3">
        <v>18</v>
      </c>
      <c r="E87" s="128">
        <f t="shared" si="7"/>
        <v>0.9</v>
      </c>
      <c r="F87" s="137"/>
    </row>
    <row r="88" spans="1:6" ht="58.5" customHeight="1">
      <c r="A88" s="136" t="s">
        <v>103</v>
      </c>
      <c r="B88" s="3">
        <v>1</v>
      </c>
      <c r="C88" s="176" t="s">
        <v>895</v>
      </c>
      <c r="D88" s="176"/>
      <c r="E88" s="176"/>
      <c r="F88" s="137" t="s">
        <v>898</v>
      </c>
    </row>
    <row r="89" spans="1:6" ht="25.5">
      <c r="A89" s="142" t="s">
        <v>104</v>
      </c>
      <c r="B89" s="3">
        <v>8</v>
      </c>
      <c r="C89" s="129">
        <f t="shared" si="6"/>
        <v>5.333333333333333</v>
      </c>
      <c r="D89" s="3">
        <v>3</v>
      </c>
      <c r="E89" s="128">
        <f t="shared" si="7"/>
        <v>0.5625</v>
      </c>
      <c r="F89" s="137"/>
    </row>
    <row r="90" spans="1:6" ht="25.5">
      <c r="A90" s="142" t="s">
        <v>105</v>
      </c>
      <c r="B90" s="3">
        <v>15</v>
      </c>
      <c r="C90" s="129">
        <f t="shared" si="6"/>
        <v>10</v>
      </c>
      <c r="D90" s="3">
        <v>22</v>
      </c>
      <c r="E90" s="128">
        <f t="shared" si="7"/>
        <v>2.2</v>
      </c>
      <c r="F90" s="137"/>
    </row>
    <row r="91" spans="1:6" ht="25.5">
      <c r="A91" s="142" t="s">
        <v>106</v>
      </c>
      <c r="B91" s="3">
        <v>1</v>
      </c>
      <c r="C91" s="176" t="s">
        <v>895</v>
      </c>
      <c r="D91" s="176"/>
      <c r="E91" s="176"/>
      <c r="F91" s="137" t="s">
        <v>898</v>
      </c>
    </row>
    <row r="92" spans="1:6" ht="14.25">
      <c r="A92" s="136" t="s">
        <v>107</v>
      </c>
      <c r="B92" s="3">
        <v>1</v>
      </c>
      <c r="C92" s="176" t="s">
        <v>895</v>
      </c>
      <c r="D92" s="176"/>
      <c r="E92" s="176"/>
      <c r="F92" s="137" t="s">
        <v>898</v>
      </c>
    </row>
    <row r="93" spans="1:6" ht="25.5">
      <c r="A93" s="142" t="s">
        <v>108</v>
      </c>
      <c r="B93" s="3">
        <v>4</v>
      </c>
      <c r="C93" s="129">
        <f t="shared" si="6"/>
        <v>2.6666666666666665</v>
      </c>
      <c r="D93" s="3">
        <v>4</v>
      </c>
      <c r="E93" s="128">
        <f t="shared" si="7"/>
        <v>1.5</v>
      </c>
      <c r="F93" s="137"/>
    </row>
    <row r="94" spans="1:6" ht="25.5">
      <c r="A94" s="142" t="s">
        <v>109</v>
      </c>
      <c r="B94" s="3">
        <v>5</v>
      </c>
      <c r="C94" s="129">
        <f t="shared" si="6"/>
        <v>3.3333333333333335</v>
      </c>
      <c r="D94" s="3">
        <v>1</v>
      </c>
      <c r="E94" s="128">
        <f t="shared" si="7"/>
        <v>0.3</v>
      </c>
      <c r="F94" s="137"/>
    </row>
    <row r="95" spans="1:6" ht="14.25">
      <c r="A95" s="136" t="s">
        <v>110</v>
      </c>
      <c r="B95" s="3">
        <v>68</v>
      </c>
      <c r="C95" s="129">
        <f t="shared" si="6"/>
        <v>45.333333333333336</v>
      </c>
      <c r="D95" s="3">
        <v>52</v>
      </c>
      <c r="E95" s="128">
        <f t="shared" si="7"/>
        <v>1.1470588235294117</v>
      </c>
      <c r="F95" s="137"/>
    </row>
    <row r="96" spans="1:6" ht="14.25">
      <c r="A96" s="136" t="s">
        <v>111</v>
      </c>
      <c r="B96" s="3">
        <v>9000</v>
      </c>
      <c r="C96" s="129">
        <f t="shared" si="6"/>
        <v>6000</v>
      </c>
      <c r="D96" s="3">
        <v>9978</v>
      </c>
      <c r="E96" s="128">
        <f t="shared" si="7"/>
        <v>1.663</v>
      </c>
      <c r="F96" s="137"/>
    </row>
    <row r="97" spans="1:6" ht="14.25">
      <c r="A97" s="136" t="s">
        <v>112</v>
      </c>
      <c r="B97" s="3">
        <v>24</v>
      </c>
      <c r="C97" s="129">
        <f t="shared" si="6"/>
        <v>16</v>
      </c>
      <c r="D97" s="3">
        <v>15</v>
      </c>
      <c r="E97" s="128">
        <f t="shared" si="7"/>
        <v>0.9375</v>
      </c>
      <c r="F97" s="137"/>
    </row>
    <row r="98" spans="1:6" ht="14.25">
      <c r="A98" s="136" t="s">
        <v>113</v>
      </c>
      <c r="B98" s="3">
        <v>7</v>
      </c>
      <c r="C98" s="176" t="s">
        <v>895</v>
      </c>
      <c r="D98" s="176"/>
      <c r="E98" s="176"/>
      <c r="F98" s="145" t="s">
        <v>906</v>
      </c>
    </row>
    <row r="99" spans="1:6" ht="14.25">
      <c r="A99" s="136" t="s">
        <v>114</v>
      </c>
      <c r="B99" s="3">
        <v>12</v>
      </c>
      <c r="C99" s="177" t="s">
        <v>895</v>
      </c>
      <c r="D99" s="177"/>
      <c r="E99" s="177"/>
      <c r="F99" s="145" t="s">
        <v>906</v>
      </c>
    </row>
    <row r="100" spans="1:6" ht="14.25">
      <c r="A100" s="178" t="s">
        <v>234</v>
      </c>
      <c r="B100" s="179"/>
      <c r="C100" s="179"/>
      <c r="D100" s="179"/>
      <c r="E100" s="9">
        <f>(E65+E67+E68+E73+E74+E76+E77+E78+E80+E83+E84+E86+E87+E89+E90+E93+E94+E95+E96+E97)/19</f>
        <v>1.0546464457751485</v>
      </c>
      <c r="F100" s="140"/>
    </row>
    <row r="101" spans="1:6" ht="15.75">
      <c r="A101" s="180" t="s">
        <v>115</v>
      </c>
      <c r="B101" s="181"/>
      <c r="C101" s="181"/>
      <c r="D101" s="181"/>
      <c r="E101" s="181"/>
      <c r="F101" s="182"/>
    </row>
    <row r="102" spans="1:6" ht="25.5">
      <c r="A102" s="132" t="s">
        <v>0</v>
      </c>
      <c r="B102" s="131" t="s">
        <v>899</v>
      </c>
      <c r="C102" s="131" t="s">
        <v>25</v>
      </c>
      <c r="D102" s="131" t="s">
        <v>900</v>
      </c>
      <c r="E102" s="131" t="s">
        <v>901</v>
      </c>
      <c r="F102" s="133" t="s">
        <v>35</v>
      </c>
    </row>
    <row r="103" spans="1:6" ht="14.25">
      <c r="A103" s="136" t="s">
        <v>116</v>
      </c>
      <c r="B103" s="3">
        <v>230</v>
      </c>
      <c r="C103" s="129">
        <f>B103/12*8</f>
        <v>153.33333333333334</v>
      </c>
      <c r="D103" s="3">
        <v>50</v>
      </c>
      <c r="E103" s="128">
        <f>D103/C103</f>
        <v>0.32608695652173914</v>
      </c>
      <c r="F103" s="137"/>
    </row>
    <row r="104" spans="1:6" ht="14.25">
      <c r="A104" s="136" t="s">
        <v>117</v>
      </c>
      <c r="B104" s="3">
        <v>324</v>
      </c>
      <c r="C104" s="129">
        <f>B104/12*8</f>
        <v>216</v>
      </c>
      <c r="D104" s="3">
        <v>210</v>
      </c>
      <c r="E104" s="128">
        <f>D104/C104</f>
        <v>0.9722222222222222</v>
      </c>
      <c r="F104" s="137"/>
    </row>
    <row r="105" spans="1:6" ht="14.25">
      <c r="A105" s="136" t="s">
        <v>118</v>
      </c>
      <c r="B105" s="3">
        <v>120</v>
      </c>
      <c r="C105" s="129">
        <f>B105/12*8</f>
        <v>80</v>
      </c>
      <c r="D105" s="3">
        <v>139</v>
      </c>
      <c r="E105" s="128">
        <f>D105/C105</f>
        <v>1.7375</v>
      </c>
      <c r="F105" s="137"/>
    </row>
    <row r="106" spans="1:6" ht="14.25">
      <c r="A106" s="136" t="s">
        <v>119</v>
      </c>
      <c r="B106" s="3">
        <v>24</v>
      </c>
      <c r="C106" s="129">
        <f>B106/12*8</f>
        <v>16</v>
      </c>
      <c r="D106" s="3">
        <v>23</v>
      </c>
      <c r="E106" s="128">
        <f>D106/C106</f>
        <v>1.4375</v>
      </c>
      <c r="F106" s="137"/>
    </row>
    <row r="107" spans="1:6" ht="14.25">
      <c r="A107" s="136" t="s">
        <v>119</v>
      </c>
      <c r="B107" s="3">
        <v>324</v>
      </c>
      <c r="C107" s="129">
        <f>B107/12*8</f>
        <v>216</v>
      </c>
      <c r="D107" s="3">
        <v>268</v>
      </c>
      <c r="E107" s="128">
        <f>D107/C107</f>
        <v>1.2407407407407407</v>
      </c>
      <c r="F107" s="137"/>
    </row>
    <row r="108" spans="1:6" ht="14.25">
      <c r="A108" s="136" t="s">
        <v>120</v>
      </c>
      <c r="B108" s="3">
        <v>6</v>
      </c>
      <c r="C108" s="177" t="s">
        <v>895</v>
      </c>
      <c r="D108" s="177"/>
      <c r="E108" s="177"/>
      <c r="F108" s="145" t="s">
        <v>906</v>
      </c>
    </row>
    <row r="109" spans="1:6" ht="14.25">
      <c r="A109" s="178" t="s">
        <v>234</v>
      </c>
      <c r="B109" s="179"/>
      <c r="C109" s="179"/>
      <c r="D109" s="179"/>
      <c r="E109" s="9">
        <f>(E103+E104+E105+E106+E107)/5</f>
        <v>1.1428099838969403</v>
      </c>
      <c r="F109" s="140"/>
    </row>
    <row r="110" spans="1:6" ht="15.75">
      <c r="A110" s="180" t="s">
        <v>121</v>
      </c>
      <c r="B110" s="181"/>
      <c r="C110" s="181"/>
      <c r="D110" s="181"/>
      <c r="E110" s="181"/>
      <c r="F110" s="182"/>
    </row>
    <row r="111" spans="1:6" ht="25.5">
      <c r="A111" s="132" t="s">
        <v>0</v>
      </c>
      <c r="B111" s="131" t="s">
        <v>899</v>
      </c>
      <c r="C111" s="131" t="s">
        <v>25</v>
      </c>
      <c r="D111" s="131" t="s">
        <v>900</v>
      </c>
      <c r="E111" s="131" t="s">
        <v>901</v>
      </c>
      <c r="F111" s="133" t="s">
        <v>35</v>
      </c>
    </row>
    <row r="112" spans="1:6" ht="14.25">
      <c r="A112" s="136" t="s">
        <v>122</v>
      </c>
      <c r="B112" s="3">
        <v>100</v>
      </c>
      <c r="C112" s="129">
        <f aca="true" t="shared" si="8" ref="C112:C117">B112/12*8</f>
        <v>66.66666666666667</v>
      </c>
      <c r="D112" s="3">
        <v>60</v>
      </c>
      <c r="E112" s="128">
        <f aca="true" t="shared" si="9" ref="E112:E117">D112/C112</f>
        <v>0.8999999999999999</v>
      </c>
      <c r="F112" s="137"/>
    </row>
    <row r="113" spans="1:6" ht="25.5">
      <c r="A113" s="136" t="s">
        <v>123</v>
      </c>
      <c r="B113" s="3">
        <v>170</v>
      </c>
      <c r="C113" s="129">
        <f t="shared" si="8"/>
        <v>113.33333333333333</v>
      </c>
      <c r="D113" s="3">
        <v>111</v>
      </c>
      <c r="E113" s="128">
        <f t="shared" si="9"/>
        <v>0.9794117647058824</v>
      </c>
      <c r="F113" s="137" t="s">
        <v>124</v>
      </c>
    </row>
    <row r="114" spans="1:6" ht="14.25">
      <c r="A114" s="136" t="s">
        <v>125</v>
      </c>
      <c r="B114" s="3">
        <v>48</v>
      </c>
      <c r="C114" s="129">
        <f t="shared" si="8"/>
        <v>32</v>
      </c>
      <c r="D114" s="3">
        <v>56</v>
      </c>
      <c r="E114" s="128">
        <f t="shared" si="9"/>
        <v>1.75</v>
      </c>
      <c r="F114" s="137"/>
    </row>
    <row r="115" spans="1:6" ht="14.25">
      <c r="A115" s="136" t="s">
        <v>126</v>
      </c>
      <c r="B115" s="3">
        <v>36</v>
      </c>
      <c r="C115" s="129">
        <f t="shared" si="8"/>
        <v>24</v>
      </c>
      <c r="D115" s="3">
        <v>102</v>
      </c>
      <c r="E115" s="128">
        <f t="shared" si="9"/>
        <v>4.25</v>
      </c>
      <c r="F115" s="137"/>
    </row>
    <row r="116" spans="1:6" ht="14.25">
      <c r="A116" s="136" t="s">
        <v>127</v>
      </c>
      <c r="B116" s="3">
        <v>36</v>
      </c>
      <c r="C116" s="129">
        <f t="shared" si="8"/>
        <v>24</v>
      </c>
      <c r="D116" s="3">
        <v>37</v>
      </c>
      <c r="E116" s="128">
        <f t="shared" si="9"/>
        <v>1.5416666666666667</v>
      </c>
      <c r="F116" s="137"/>
    </row>
    <row r="117" spans="1:6" ht="14.25">
      <c r="A117" s="136" t="s">
        <v>128</v>
      </c>
      <c r="B117" s="3">
        <v>48</v>
      </c>
      <c r="C117" s="129">
        <f t="shared" si="8"/>
        <v>32</v>
      </c>
      <c r="D117" s="3">
        <v>2</v>
      </c>
      <c r="E117" s="128">
        <f t="shared" si="9"/>
        <v>0.0625</v>
      </c>
      <c r="F117" s="137"/>
    </row>
    <row r="118" spans="1:6" ht="14.25">
      <c r="A118" s="178" t="s">
        <v>234</v>
      </c>
      <c r="B118" s="179"/>
      <c r="C118" s="179"/>
      <c r="D118" s="179"/>
      <c r="E118" s="9">
        <f>(E112+E113+E114+E115+E116+E117)/6</f>
        <v>1.580596405228758</v>
      </c>
      <c r="F118" s="140"/>
    </row>
    <row r="119" spans="1:6" ht="15.75">
      <c r="A119" s="180" t="s">
        <v>129</v>
      </c>
      <c r="B119" s="181"/>
      <c r="C119" s="181"/>
      <c r="D119" s="181"/>
      <c r="E119" s="181"/>
      <c r="F119" s="182"/>
    </row>
    <row r="120" spans="1:6" ht="25.5">
      <c r="A120" s="132" t="s">
        <v>0</v>
      </c>
      <c r="B120" s="131" t="s">
        <v>899</v>
      </c>
      <c r="C120" s="131" t="s">
        <v>25</v>
      </c>
      <c r="D120" s="131" t="s">
        <v>900</v>
      </c>
      <c r="E120" s="131" t="s">
        <v>901</v>
      </c>
      <c r="F120" s="133" t="s">
        <v>35</v>
      </c>
    </row>
    <row r="121" spans="1:6" ht="14.25">
      <c r="A121" s="136" t="s">
        <v>130</v>
      </c>
      <c r="B121" s="3">
        <v>13200</v>
      </c>
      <c r="C121" s="129">
        <f aca="true" t="shared" si="10" ref="C121:C139">B121/12*8</f>
        <v>8800</v>
      </c>
      <c r="D121" s="3">
        <v>7429</v>
      </c>
      <c r="E121" s="128">
        <f aca="true" t="shared" si="11" ref="E121:E139">D121/C121</f>
        <v>0.8442045454545455</v>
      </c>
      <c r="F121" s="137"/>
    </row>
    <row r="122" spans="1:6" ht="14.25">
      <c r="A122" s="136" t="s">
        <v>131</v>
      </c>
      <c r="B122" s="3">
        <v>100</v>
      </c>
      <c r="C122" s="129">
        <f t="shared" si="10"/>
        <v>66.66666666666667</v>
      </c>
      <c r="D122" s="3">
        <v>53</v>
      </c>
      <c r="E122" s="128">
        <f t="shared" si="11"/>
        <v>0.7949999999999999</v>
      </c>
      <c r="F122" s="137"/>
    </row>
    <row r="123" spans="1:6" ht="14.25">
      <c r="A123" s="136" t="s">
        <v>132</v>
      </c>
      <c r="B123" s="3">
        <v>915</v>
      </c>
      <c r="C123" s="129">
        <f t="shared" si="10"/>
        <v>610</v>
      </c>
      <c r="D123" s="3">
        <v>510</v>
      </c>
      <c r="E123" s="128">
        <f t="shared" si="11"/>
        <v>0.8360655737704918</v>
      </c>
      <c r="F123" s="137"/>
    </row>
    <row r="124" spans="1:6" ht="14.25">
      <c r="A124" s="136" t="s">
        <v>133</v>
      </c>
      <c r="B124" s="3">
        <v>1400</v>
      </c>
      <c r="C124" s="129">
        <f t="shared" si="10"/>
        <v>933.3333333333334</v>
      </c>
      <c r="D124" s="3">
        <v>1278</v>
      </c>
      <c r="E124" s="128">
        <f t="shared" si="11"/>
        <v>1.3692857142857142</v>
      </c>
      <c r="F124" s="137"/>
    </row>
    <row r="125" spans="1:6" ht="25.5">
      <c r="A125" s="142" t="s">
        <v>134</v>
      </c>
      <c r="B125" s="3">
        <v>2880</v>
      </c>
      <c r="C125" s="129">
        <f t="shared" si="10"/>
        <v>1920</v>
      </c>
      <c r="D125" s="3">
        <v>1527</v>
      </c>
      <c r="E125" s="128">
        <f t="shared" si="11"/>
        <v>0.7953125</v>
      </c>
      <c r="F125" s="137"/>
    </row>
    <row r="126" spans="1:6" ht="14.25">
      <c r="A126" s="136" t="s">
        <v>135</v>
      </c>
      <c r="B126" s="3">
        <v>225</v>
      </c>
      <c r="C126" s="129">
        <f t="shared" si="10"/>
        <v>150</v>
      </c>
      <c r="D126" s="3">
        <v>149</v>
      </c>
      <c r="E126" s="128">
        <f t="shared" si="11"/>
        <v>0.9933333333333333</v>
      </c>
      <c r="F126" s="137"/>
    </row>
    <row r="127" spans="1:6" ht="14.25">
      <c r="A127" s="136" t="s">
        <v>136</v>
      </c>
      <c r="B127" s="3">
        <v>32</v>
      </c>
      <c r="C127" s="129">
        <f t="shared" si="10"/>
        <v>21.333333333333332</v>
      </c>
      <c r="D127" s="3">
        <v>30</v>
      </c>
      <c r="E127" s="128">
        <f t="shared" si="11"/>
        <v>1.40625</v>
      </c>
      <c r="F127" s="137"/>
    </row>
    <row r="128" spans="1:6" ht="25.5">
      <c r="A128" s="142" t="s">
        <v>137</v>
      </c>
      <c r="B128" s="3">
        <v>62</v>
      </c>
      <c r="C128" s="129">
        <f t="shared" si="10"/>
        <v>41.333333333333336</v>
      </c>
      <c r="D128" s="3">
        <v>45</v>
      </c>
      <c r="E128" s="128">
        <f t="shared" si="11"/>
        <v>1.0887096774193548</v>
      </c>
      <c r="F128" s="137"/>
    </row>
    <row r="129" spans="1:6" ht="14.25">
      <c r="A129" s="136" t="s">
        <v>138</v>
      </c>
      <c r="B129" s="3">
        <v>3000</v>
      </c>
      <c r="C129" s="129">
        <f t="shared" si="10"/>
        <v>2000</v>
      </c>
      <c r="D129" s="3">
        <v>3350</v>
      </c>
      <c r="E129" s="128">
        <f t="shared" si="11"/>
        <v>1.675</v>
      </c>
      <c r="F129" s="137"/>
    </row>
    <row r="130" spans="1:6" ht="14.25">
      <c r="A130" s="136" t="s">
        <v>139</v>
      </c>
      <c r="B130" s="3">
        <v>15460</v>
      </c>
      <c r="C130" s="129">
        <f t="shared" si="10"/>
        <v>10306.666666666666</v>
      </c>
      <c r="D130" s="3">
        <v>9476</v>
      </c>
      <c r="E130" s="128">
        <f t="shared" si="11"/>
        <v>0.9194049159120311</v>
      </c>
      <c r="F130" s="137"/>
    </row>
    <row r="131" spans="1:6" ht="14.25">
      <c r="A131" s="136" t="s">
        <v>140</v>
      </c>
      <c r="B131" s="3">
        <v>97</v>
      </c>
      <c r="C131" s="129">
        <f t="shared" si="10"/>
        <v>64.66666666666667</v>
      </c>
      <c r="D131" s="3">
        <v>78</v>
      </c>
      <c r="E131" s="128">
        <f t="shared" si="11"/>
        <v>1.2061855670103092</v>
      </c>
      <c r="F131" s="137"/>
    </row>
    <row r="132" spans="1:6" ht="25.5">
      <c r="A132" s="142" t="s">
        <v>141</v>
      </c>
      <c r="B132" s="3">
        <v>114</v>
      </c>
      <c r="C132" s="129">
        <f t="shared" si="10"/>
        <v>76</v>
      </c>
      <c r="D132" s="3">
        <v>86</v>
      </c>
      <c r="E132" s="128">
        <f t="shared" si="11"/>
        <v>1.131578947368421</v>
      </c>
      <c r="F132" s="137"/>
    </row>
    <row r="133" spans="1:6" ht="14.25">
      <c r="A133" s="136" t="s">
        <v>142</v>
      </c>
      <c r="B133" s="3">
        <v>101</v>
      </c>
      <c r="C133" s="129">
        <f t="shared" si="10"/>
        <v>67.33333333333333</v>
      </c>
      <c r="D133" s="3">
        <v>43</v>
      </c>
      <c r="E133" s="128">
        <f t="shared" si="11"/>
        <v>0.6386138613861386</v>
      </c>
      <c r="F133" s="137"/>
    </row>
    <row r="134" spans="1:6" ht="25.5">
      <c r="A134" s="142" t="s">
        <v>143</v>
      </c>
      <c r="B134" s="3">
        <v>1800</v>
      </c>
      <c r="C134" s="129">
        <f t="shared" si="10"/>
        <v>1200</v>
      </c>
      <c r="D134" s="3">
        <v>2355</v>
      </c>
      <c r="E134" s="128">
        <f t="shared" si="11"/>
        <v>1.9625</v>
      </c>
      <c r="F134" s="137"/>
    </row>
    <row r="135" spans="1:6" ht="14.25">
      <c r="A135" s="136" t="s">
        <v>144</v>
      </c>
      <c r="B135" s="3">
        <v>2280</v>
      </c>
      <c r="C135" s="129">
        <f t="shared" si="10"/>
        <v>1520</v>
      </c>
      <c r="D135" s="3">
        <v>1364</v>
      </c>
      <c r="E135" s="128">
        <f t="shared" si="11"/>
        <v>0.8973684210526316</v>
      </c>
      <c r="F135" s="137"/>
    </row>
    <row r="136" spans="1:6" ht="14.25">
      <c r="A136" s="136" t="s">
        <v>145</v>
      </c>
      <c r="B136" s="3">
        <v>68</v>
      </c>
      <c r="C136" s="129">
        <f t="shared" si="10"/>
        <v>45.333333333333336</v>
      </c>
      <c r="D136" s="3">
        <v>88</v>
      </c>
      <c r="E136" s="128">
        <f t="shared" si="11"/>
        <v>1.9411764705882353</v>
      </c>
      <c r="F136" s="137"/>
    </row>
    <row r="137" spans="1:6" ht="14.25">
      <c r="A137" s="136" t="s">
        <v>146</v>
      </c>
      <c r="B137" s="3">
        <v>50</v>
      </c>
      <c r="C137" s="129">
        <f t="shared" si="10"/>
        <v>33.333333333333336</v>
      </c>
      <c r="D137" s="3">
        <v>40</v>
      </c>
      <c r="E137" s="128">
        <f t="shared" si="11"/>
        <v>1.2</v>
      </c>
      <c r="F137" s="137"/>
    </row>
    <row r="138" spans="1:6" ht="14.25">
      <c r="A138" s="136" t="s">
        <v>147</v>
      </c>
      <c r="B138" s="3">
        <v>159</v>
      </c>
      <c r="C138" s="129">
        <f t="shared" si="10"/>
        <v>106</v>
      </c>
      <c r="D138" s="3">
        <v>152</v>
      </c>
      <c r="E138" s="128">
        <f t="shared" si="11"/>
        <v>1.4339622641509433</v>
      </c>
      <c r="F138" s="137"/>
    </row>
    <row r="139" spans="1:6" ht="14.25">
      <c r="A139" s="136" t="s">
        <v>148</v>
      </c>
      <c r="B139" s="3">
        <v>40</v>
      </c>
      <c r="C139" s="129">
        <f t="shared" si="10"/>
        <v>26.666666666666668</v>
      </c>
      <c r="D139" s="3">
        <v>31</v>
      </c>
      <c r="E139" s="128">
        <f t="shared" si="11"/>
        <v>1.1624999999999999</v>
      </c>
      <c r="F139" s="137"/>
    </row>
    <row r="140" spans="1:6" ht="14.25">
      <c r="A140" s="178" t="s">
        <v>234</v>
      </c>
      <c r="B140" s="179"/>
      <c r="C140" s="179"/>
      <c r="D140" s="179"/>
      <c r="E140" s="9">
        <f>(E121+E122+E123+E124+E125+E126+E127+E128+E129+E130+E131+E132+E133+E134+E135+E136+E137+E138+E139)/19</f>
        <v>1.1734974627227448</v>
      </c>
      <c r="F140" s="140"/>
    </row>
    <row r="141" spans="1:6" ht="15.75">
      <c r="A141" s="180" t="s">
        <v>149</v>
      </c>
      <c r="B141" s="181"/>
      <c r="C141" s="181"/>
      <c r="D141" s="181"/>
      <c r="E141" s="181"/>
      <c r="F141" s="182"/>
    </row>
    <row r="142" spans="1:6" ht="25.5">
      <c r="A142" s="132" t="s">
        <v>0</v>
      </c>
      <c r="B142" s="131" t="s">
        <v>899</v>
      </c>
      <c r="C142" s="131" t="s">
        <v>25</v>
      </c>
      <c r="D142" s="131" t="s">
        <v>900</v>
      </c>
      <c r="E142" s="131" t="s">
        <v>901</v>
      </c>
      <c r="F142" s="133" t="s">
        <v>35</v>
      </c>
    </row>
    <row r="143" spans="1:6" ht="14.25">
      <c r="A143" s="136" t="s">
        <v>135</v>
      </c>
      <c r="B143" s="3">
        <v>180</v>
      </c>
      <c r="C143" s="129">
        <f>B143/12*8</f>
        <v>120</v>
      </c>
      <c r="D143" s="3">
        <v>122</v>
      </c>
      <c r="E143" s="128">
        <f>D143/C143</f>
        <v>1.0166666666666666</v>
      </c>
      <c r="F143" s="137"/>
    </row>
    <row r="144" spans="1:6" ht="25.5">
      <c r="A144" s="142" t="s">
        <v>150</v>
      </c>
      <c r="B144" s="3">
        <v>2165</v>
      </c>
      <c r="C144" s="129">
        <f>B144/12*8</f>
        <v>1443.3333333333333</v>
      </c>
      <c r="D144" s="3">
        <v>2552</v>
      </c>
      <c r="E144" s="128">
        <f>D144/C144</f>
        <v>1.7681293302540417</v>
      </c>
      <c r="F144" s="137"/>
    </row>
    <row r="145" spans="1:6" ht="14.25">
      <c r="A145" s="136" t="s">
        <v>151</v>
      </c>
      <c r="B145" s="3">
        <v>36000</v>
      </c>
      <c r="C145" s="129">
        <f>B145/12*8</f>
        <v>24000</v>
      </c>
      <c r="D145" s="3">
        <v>45191</v>
      </c>
      <c r="E145" s="128">
        <f>D145/C145</f>
        <v>1.8829583333333333</v>
      </c>
      <c r="F145" s="137"/>
    </row>
    <row r="146" spans="1:6" ht="25.5">
      <c r="A146" s="142" t="s">
        <v>152</v>
      </c>
      <c r="B146" s="3">
        <v>14400</v>
      </c>
      <c r="C146" s="129">
        <f>B146/12*8</f>
        <v>9600</v>
      </c>
      <c r="D146" s="3">
        <v>8850</v>
      </c>
      <c r="E146" s="128">
        <f>D146/C146</f>
        <v>0.921875</v>
      </c>
      <c r="F146" s="137"/>
    </row>
    <row r="147" spans="1:6" ht="14.25">
      <c r="A147" s="178" t="s">
        <v>234</v>
      </c>
      <c r="B147" s="179"/>
      <c r="C147" s="179"/>
      <c r="D147" s="179"/>
      <c r="E147" s="9">
        <f>(E143+E144+E145+E146)/4</f>
        <v>1.3974073325635104</v>
      </c>
      <c r="F147" s="140"/>
    </row>
    <row r="148" spans="1:6" ht="15.75">
      <c r="A148" s="180" t="s">
        <v>153</v>
      </c>
      <c r="B148" s="181"/>
      <c r="C148" s="181"/>
      <c r="D148" s="181"/>
      <c r="E148" s="181"/>
      <c r="F148" s="182"/>
    </row>
    <row r="149" spans="1:6" ht="25.5">
      <c r="A149" s="132" t="s">
        <v>0</v>
      </c>
      <c r="B149" s="131" t="s">
        <v>899</v>
      </c>
      <c r="C149" s="131" t="s">
        <v>25</v>
      </c>
      <c r="D149" s="131" t="s">
        <v>900</v>
      </c>
      <c r="E149" s="131" t="s">
        <v>901</v>
      </c>
      <c r="F149" s="133" t="s">
        <v>35</v>
      </c>
    </row>
    <row r="150" spans="1:6" ht="14.25">
      <c r="A150" s="136" t="s">
        <v>154</v>
      </c>
      <c r="B150" s="3">
        <v>3500</v>
      </c>
      <c r="C150" s="129">
        <f aca="true" t="shared" si="12" ref="C150:C180">B150/12*8</f>
        <v>2333.3333333333335</v>
      </c>
      <c r="D150" s="3">
        <v>2318</v>
      </c>
      <c r="E150" s="128">
        <f aca="true" t="shared" si="13" ref="E150:E180">D150/C150</f>
        <v>0.9934285714285713</v>
      </c>
      <c r="F150" s="137"/>
    </row>
    <row r="151" spans="1:6" ht="25.5">
      <c r="A151" s="142" t="s">
        <v>155</v>
      </c>
      <c r="B151" s="3">
        <v>400</v>
      </c>
      <c r="C151" s="129">
        <f t="shared" si="12"/>
        <v>266.6666666666667</v>
      </c>
      <c r="D151" s="3">
        <v>500</v>
      </c>
      <c r="E151" s="128">
        <f t="shared" si="13"/>
        <v>1.8749999999999998</v>
      </c>
      <c r="F151" s="137"/>
    </row>
    <row r="152" spans="1:6" ht="14.25">
      <c r="A152" s="136" t="s">
        <v>156</v>
      </c>
      <c r="B152" s="3">
        <v>7500</v>
      </c>
      <c r="C152" s="129">
        <f t="shared" si="12"/>
        <v>5000</v>
      </c>
      <c r="D152" s="3">
        <v>6999</v>
      </c>
      <c r="E152" s="128">
        <f t="shared" si="13"/>
        <v>1.3998</v>
      </c>
      <c r="F152" s="137"/>
    </row>
    <row r="153" spans="1:6" ht="14.25">
      <c r="A153" s="136" t="s">
        <v>157</v>
      </c>
      <c r="B153" s="3">
        <v>90</v>
      </c>
      <c r="C153" s="129">
        <f t="shared" si="12"/>
        <v>60</v>
      </c>
      <c r="D153" s="3">
        <v>76</v>
      </c>
      <c r="E153" s="128">
        <f t="shared" si="13"/>
        <v>1.2666666666666666</v>
      </c>
      <c r="F153" s="137"/>
    </row>
    <row r="154" spans="1:6" ht="14.25">
      <c r="A154" s="136" t="s">
        <v>158</v>
      </c>
      <c r="B154" s="3">
        <v>900</v>
      </c>
      <c r="C154" s="129">
        <f t="shared" si="12"/>
        <v>600</v>
      </c>
      <c r="D154" s="3">
        <v>433</v>
      </c>
      <c r="E154" s="128">
        <f t="shared" si="13"/>
        <v>0.7216666666666667</v>
      </c>
      <c r="F154" s="137"/>
    </row>
    <row r="155" spans="1:6" ht="14.25">
      <c r="A155" s="136" t="s">
        <v>159</v>
      </c>
      <c r="B155" s="3">
        <v>100</v>
      </c>
      <c r="C155" s="129">
        <f t="shared" si="12"/>
        <v>66.66666666666667</v>
      </c>
      <c r="D155" s="3">
        <v>30</v>
      </c>
      <c r="E155" s="128">
        <f t="shared" si="13"/>
        <v>0.44999999999999996</v>
      </c>
      <c r="F155" s="137"/>
    </row>
    <row r="156" spans="1:6" ht="25.5">
      <c r="A156" s="142" t="s">
        <v>160</v>
      </c>
      <c r="B156" s="3">
        <v>8</v>
      </c>
      <c r="C156" s="177" t="s">
        <v>895</v>
      </c>
      <c r="D156" s="177"/>
      <c r="E156" s="177"/>
      <c r="F156" s="146" t="s">
        <v>909</v>
      </c>
    </row>
    <row r="157" spans="1:6" ht="14.25">
      <c r="A157" s="136" t="s">
        <v>161</v>
      </c>
      <c r="B157" s="3">
        <v>42</v>
      </c>
      <c r="C157" s="129">
        <f t="shared" si="12"/>
        <v>28</v>
      </c>
      <c r="D157" s="3">
        <v>37</v>
      </c>
      <c r="E157" s="128">
        <f t="shared" si="13"/>
        <v>1.3214285714285714</v>
      </c>
      <c r="F157" s="137"/>
    </row>
    <row r="158" spans="1:6" ht="14.25">
      <c r="A158" s="136" t="s">
        <v>162</v>
      </c>
      <c r="B158" s="3">
        <v>6</v>
      </c>
      <c r="C158" s="129">
        <f t="shared" si="12"/>
        <v>4</v>
      </c>
      <c r="D158" s="3">
        <v>2</v>
      </c>
      <c r="E158" s="128">
        <f t="shared" si="13"/>
        <v>0.5</v>
      </c>
      <c r="F158" s="137"/>
    </row>
    <row r="159" spans="1:6" ht="14.25">
      <c r="A159" s="136" t="s">
        <v>163</v>
      </c>
      <c r="B159" s="3">
        <v>50</v>
      </c>
      <c r="C159" s="129">
        <f t="shared" si="12"/>
        <v>33.333333333333336</v>
      </c>
      <c r="D159" s="3">
        <v>20</v>
      </c>
      <c r="E159" s="128">
        <f t="shared" si="13"/>
        <v>0.6</v>
      </c>
      <c r="F159" s="137"/>
    </row>
    <row r="160" spans="1:6" ht="14.25">
      <c r="A160" s="136" t="s">
        <v>138</v>
      </c>
      <c r="B160" s="3">
        <v>5000</v>
      </c>
      <c r="C160" s="129">
        <f t="shared" si="12"/>
        <v>3333.3333333333335</v>
      </c>
      <c r="D160" s="3">
        <v>4947</v>
      </c>
      <c r="E160" s="128">
        <f t="shared" si="13"/>
        <v>1.4841</v>
      </c>
      <c r="F160" s="137"/>
    </row>
    <row r="161" spans="1:6" ht="14.25">
      <c r="A161" s="136" t="s">
        <v>164</v>
      </c>
      <c r="B161" s="3">
        <v>12</v>
      </c>
      <c r="C161" s="129">
        <f t="shared" si="12"/>
        <v>8</v>
      </c>
      <c r="D161" s="3">
        <v>26</v>
      </c>
      <c r="E161" s="128">
        <f t="shared" si="13"/>
        <v>3.25</v>
      </c>
      <c r="F161" s="137"/>
    </row>
    <row r="162" spans="1:6" ht="14.25">
      <c r="A162" s="136" t="s">
        <v>165</v>
      </c>
      <c r="B162" s="3">
        <v>2</v>
      </c>
      <c r="C162" s="129">
        <f t="shared" si="12"/>
        <v>1.3333333333333333</v>
      </c>
      <c r="D162" s="3">
        <v>2</v>
      </c>
      <c r="E162" s="128">
        <v>2</v>
      </c>
      <c r="F162" s="137"/>
    </row>
    <row r="163" spans="1:6" ht="14.25">
      <c r="A163" s="136" t="s">
        <v>166</v>
      </c>
      <c r="B163" s="3">
        <v>24</v>
      </c>
      <c r="C163" s="129">
        <f t="shared" si="12"/>
        <v>16</v>
      </c>
      <c r="D163" s="3">
        <v>4</v>
      </c>
      <c r="E163" s="128">
        <f t="shared" si="13"/>
        <v>0.25</v>
      </c>
      <c r="F163" s="137"/>
    </row>
    <row r="164" spans="1:6" ht="14.25">
      <c r="A164" s="136" t="s">
        <v>167</v>
      </c>
      <c r="B164" s="3">
        <v>70</v>
      </c>
      <c r="C164" s="129">
        <f t="shared" si="12"/>
        <v>46.666666666666664</v>
      </c>
      <c r="D164" s="3">
        <v>89</v>
      </c>
      <c r="E164" s="128">
        <f t="shared" si="13"/>
        <v>1.9071428571428573</v>
      </c>
      <c r="F164" s="137"/>
    </row>
    <row r="165" spans="1:6" ht="14.25">
      <c r="A165" s="136" t="s">
        <v>168</v>
      </c>
      <c r="B165" s="3">
        <v>1000</v>
      </c>
      <c r="C165" s="129">
        <f t="shared" si="12"/>
        <v>666.6666666666666</v>
      </c>
      <c r="D165" s="3">
        <v>622</v>
      </c>
      <c r="E165" s="128">
        <f t="shared" si="13"/>
        <v>0.933</v>
      </c>
      <c r="F165" s="137"/>
    </row>
    <row r="166" spans="1:6" ht="14.25">
      <c r="A166" s="136" t="s">
        <v>169</v>
      </c>
      <c r="B166" s="3">
        <v>600</v>
      </c>
      <c r="C166" s="129">
        <f t="shared" si="12"/>
        <v>400</v>
      </c>
      <c r="D166" s="3">
        <v>235</v>
      </c>
      <c r="E166" s="128">
        <f t="shared" si="13"/>
        <v>0.5875</v>
      </c>
      <c r="F166" s="137"/>
    </row>
    <row r="167" spans="1:6" ht="14.25">
      <c r="A167" s="136" t="s">
        <v>170</v>
      </c>
      <c r="B167" s="3">
        <v>1200</v>
      </c>
      <c r="C167" s="129">
        <f t="shared" si="12"/>
        <v>800</v>
      </c>
      <c r="D167" s="3">
        <v>59</v>
      </c>
      <c r="E167" s="128">
        <f t="shared" si="13"/>
        <v>0.07375</v>
      </c>
      <c r="F167" s="137"/>
    </row>
    <row r="168" spans="1:6" ht="14.25">
      <c r="A168" s="136" t="s">
        <v>171</v>
      </c>
      <c r="B168" s="3">
        <v>150</v>
      </c>
      <c r="C168" s="129">
        <f t="shared" si="12"/>
        <v>100</v>
      </c>
      <c r="D168" s="3">
        <v>75</v>
      </c>
      <c r="E168" s="128">
        <f t="shared" si="13"/>
        <v>0.75</v>
      </c>
      <c r="F168" s="137"/>
    </row>
    <row r="169" spans="1:6" ht="14.25">
      <c r="A169" s="136" t="s">
        <v>172</v>
      </c>
      <c r="B169" s="3">
        <v>7000</v>
      </c>
      <c r="C169" s="129">
        <f t="shared" si="12"/>
        <v>4666.666666666667</v>
      </c>
      <c r="D169" s="3">
        <v>7941</v>
      </c>
      <c r="E169" s="128">
        <f t="shared" si="13"/>
        <v>1.701642857142857</v>
      </c>
      <c r="F169" s="137"/>
    </row>
    <row r="170" spans="1:6" ht="14.25">
      <c r="A170" s="136" t="s">
        <v>173</v>
      </c>
      <c r="B170" s="3">
        <v>180</v>
      </c>
      <c r="C170" s="129">
        <f t="shared" si="12"/>
        <v>120</v>
      </c>
      <c r="D170" s="3">
        <v>117</v>
      </c>
      <c r="E170" s="128">
        <f t="shared" si="13"/>
        <v>0.975</v>
      </c>
      <c r="F170" s="137"/>
    </row>
    <row r="171" spans="1:6" ht="14.25">
      <c r="A171" s="136" t="s">
        <v>174</v>
      </c>
      <c r="B171" s="3">
        <v>4000</v>
      </c>
      <c r="C171" s="129">
        <f t="shared" si="12"/>
        <v>2666.6666666666665</v>
      </c>
      <c r="D171" s="3">
        <v>4787</v>
      </c>
      <c r="E171" s="128">
        <f t="shared" si="13"/>
        <v>1.795125</v>
      </c>
      <c r="F171" s="137"/>
    </row>
    <row r="172" spans="1:6" ht="14.25">
      <c r="A172" s="136" t="s">
        <v>175</v>
      </c>
      <c r="B172" s="3">
        <v>20</v>
      </c>
      <c r="C172" s="129">
        <f t="shared" si="12"/>
        <v>13.333333333333334</v>
      </c>
      <c r="D172" s="3">
        <v>6</v>
      </c>
      <c r="E172" s="128">
        <f t="shared" si="13"/>
        <v>0.44999999999999996</v>
      </c>
      <c r="F172" s="137"/>
    </row>
    <row r="173" spans="1:6" ht="14.25">
      <c r="A173" s="136" t="s">
        <v>176</v>
      </c>
      <c r="B173" s="3">
        <v>70</v>
      </c>
      <c r="C173" s="129">
        <f t="shared" si="12"/>
        <v>46.666666666666664</v>
      </c>
      <c r="D173" s="3">
        <v>40</v>
      </c>
      <c r="E173" s="128">
        <f t="shared" si="13"/>
        <v>0.8571428571428572</v>
      </c>
      <c r="F173" s="137"/>
    </row>
    <row r="174" spans="1:6" ht="14.25">
      <c r="A174" s="136" t="s">
        <v>177</v>
      </c>
      <c r="B174" s="3">
        <v>200</v>
      </c>
      <c r="C174" s="129">
        <f t="shared" si="12"/>
        <v>133.33333333333334</v>
      </c>
      <c r="D174" s="3">
        <v>368</v>
      </c>
      <c r="E174" s="128">
        <f t="shared" si="13"/>
        <v>2.76</v>
      </c>
      <c r="F174" s="137"/>
    </row>
    <row r="175" spans="1:6" ht="25.5">
      <c r="A175" s="142" t="s">
        <v>178</v>
      </c>
      <c r="B175" s="3">
        <v>260</v>
      </c>
      <c r="C175" s="129">
        <f t="shared" si="12"/>
        <v>173.33333333333334</v>
      </c>
      <c r="D175" s="3">
        <v>479</v>
      </c>
      <c r="E175" s="128">
        <f t="shared" si="13"/>
        <v>2.7634615384615384</v>
      </c>
      <c r="F175" s="137"/>
    </row>
    <row r="176" spans="1:6" ht="14.25">
      <c r="A176" s="136" t="s">
        <v>179</v>
      </c>
      <c r="B176" s="3">
        <v>12</v>
      </c>
      <c r="C176" s="129">
        <f t="shared" si="12"/>
        <v>8</v>
      </c>
      <c r="D176" s="3">
        <v>6</v>
      </c>
      <c r="E176" s="128">
        <f t="shared" si="13"/>
        <v>0.75</v>
      </c>
      <c r="F176" s="137"/>
    </row>
    <row r="177" spans="1:6" ht="25.5">
      <c r="A177" s="142" t="s">
        <v>180</v>
      </c>
      <c r="B177" s="3">
        <v>24</v>
      </c>
      <c r="C177" s="129">
        <f t="shared" si="12"/>
        <v>16</v>
      </c>
      <c r="D177" s="3">
        <v>15</v>
      </c>
      <c r="E177" s="128">
        <f t="shared" si="13"/>
        <v>0.9375</v>
      </c>
      <c r="F177" s="137"/>
    </row>
    <row r="178" spans="1:6" ht="14.25">
      <c r="A178" s="136" t="s">
        <v>181</v>
      </c>
      <c r="B178" s="3">
        <v>120</v>
      </c>
      <c r="C178" s="129">
        <f t="shared" si="12"/>
        <v>80</v>
      </c>
      <c r="D178" s="3">
        <v>154</v>
      </c>
      <c r="E178" s="128">
        <f t="shared" si="13"/>
        <v>1.925</v>
      </c>
      <c r="F178" s="137"/>
    </row>
    <row r="179" spans="1:6" ht="25.5">
      <c r="A179" s="142" t="s">
        <v>182</v>
      </c>
      <c r="B179" s="3">
        <v>100</v>
      </c>
      <c r="C179" s="129">
        <f t="shared" si="12"/>
        <v>66.66666666666667</v>
      </c>
      <c r="D179" s="3">
        <v>86</v>
      </c>
      <c r="E179" s="128">
        <f t="shared" si="13"/>
        <v>1.2899999999999998</v>
      </c>
      <c r="F179" s="137"/>
    </row>
    <row r="180" spans="1:6" ht="14.25">
      <c r="A180" s="136" t="s">
        <v>19</v>
      </c>
      <c r="B180" s="3">
        <v>100</v>
      </c>
      <c r="C180" s="129">
        <f t="shared" si="12"/>
        <v>66.66666666666667</v>
      </c>
      <c r="D180" s="3">
        <v>378</v>
      </c>
      <c r="E180" s="128">
        <f t="shared" si="13"/>
        <v>5.67</v>
      </c>
      <c r="F180" s="137"/>
    </row>
    <row r="181" spans="1:6" ht="14.25">
      <c r="A181" s="178" t="s">
        <v>234</v>
      </c>
      <c r="B181" s="179"/>
      <c r="C181" s="179"/>
      <c r="D181" s="179"/>
      <c r="E181" s="9">
        <f>(E150+E151+E152+E153+E154+E155+E157+E158+E159+E160+E161+E162+E163+E164+E165+E166+E167+E168+E169+E170+E171+E172+E173+E174+E175+E176+E177+E178+E179+E180)/31</f>
        <v>1.3625275995509865</v>
      </c>
      <c r="F181" s="140"/>
    </row>
    <row r="182" spans="1:6" ht="15.75">
      <c r="A182" s="180" t="s">
        <v>184</v>
      </c>
      <c r="B182" s="181"/>
      <c r="C182" s="181"/>
      <c r="D182" s="181"/>
      <c r="E182" s="181"/>
      <c r="F182" s="182"/>
    </row>
    <row r="183" spans="1:6" ht="25.5">
      <c r="A183" s="132" t="s">
        <v>0</v>
      </c>
      <c r="B183" s="131" t="s">
        <v>899</v>
      </c>
      <c r="C183" s="131" t="s">
        <v>25</v>
      </c>
      <c r="D183" s="131" t="s">
        <v>900</v>
      </c>
      <c r="E183" s="131" t="s">
        <v>901</v>
      </c>
      <c r="F183" s="133" t="s">
        <v>35</v>
      </c>
    </row>
    <row r="184" spans="1:6" ht="14.25">
      <c r="A184" s="136" t="s">
        <v>183</v>
      </c>
      <c r="B184" s="3">
        <v>2060</v>
      </c>
      <c r="C184" s="129">
        <f>B184/12*8</f>
        <v>1373.3333333333333</v>
      </c>
      <c r="D184" s="3">
        <v>1467</v>
      </c>
      <c r="E184" s="128">
        <f>D184/C184</f>
        <v>1.0682038834951457</v>
      </c>
      <c r="F184" s="137"/>
    </row>
    <row r="185" spans="1:6" ht="14.25">
      <c r="A185" s="178" t="s">
        <v>234</v>
      </c>
      <c r="B185" s="179"/>
      <c r="C185" s="179"/>
      <c r="D185" s="179"/>
      <c r="E185" s="9">
        <f>E184</f>
        <v>1.0682038834951457</v>
      </c>
      <c r="F185" s="140"/>
    </row>
    <row r="186" spans="1:6" ht="15.75">
      <c r="A186" s="180" t="s">
        <v>185</v>
      </c>
      <c r="B186" s="181"/>
      <c r="C186" s="181"/>
      <c r="D186" s="181"/>
      <c r="E186" s="181"/>
      <c r="F186" s="182"/>
    </row>
    <row r="187" spans="1:6" ht="31.5" customHeight="1">
      <c r="A187" s="132" t="s">
        <v>0</v>
      </c>
      <c r="B187" s="131" t="s">
        <v>899</v>
      </c>
      <c r="C187" s="131" t="s">
        <v>25</v>
      </c>
      <c r="D187" s="131" t="s">
        <v>900</v>
      </c>
      <c r="E187" s="131" t="s">
        <v>901</v>
      </c>
      <c r="F187" s="133" t="s">
        <v>35</v>
      </c>
    </row>
    <row r="188" spans="1:6" ht="25.5">
      <c r="A188" s="142" t="s">
        <v>186</v>
      </c>
      <c r="B188" s="3">
        <v>91</v>
      </c>
      <c r="C188" s="129">
        <f aca="true" t="shared" si="14" ref="C188:C204">B188/12*8</f>
        <v>60.666666666666664</v>
      </c>
      <c r="D188" s="3">
        <v>31</v>
      </c>
      <c r="E188" s="128">
        <f aca="true" t="shared" si="15" ref="E188:E204">D188/C188</f>
        <v>0.5109890109890111</v>
      </c>
      <c r="F188" s="137"/>
    </row>
    <row r="189" spans="1:6" ht="14.25">
      <c r="A189" s="136" t="s">
        <v>187</v>
      </c>
      <c r="B189" s="3">
        <v>21</v>
      </c>
      <c r="C189" s="129">
        <f t="shared" si="14"/>
        <v>14</v>
      </c>
      <c r="D189" s="3">
        <v>8</v>
      </c>
      <c r="E189" s="128">
        <f t="shared" si="15"/>
        <v>0.5714285714285714</v>
      </c>
      <c r="F189" s="137"/>
    </row>
    <row r="190" spans="1:6" ht="14.25">
      <c r="A190" s="136" t="s">
        <v>188</v>
      </c>
      <c r="B190" s="3">
        <v>16</v>
      </c>
      <c r="C190" s="129">
        <f t="shared" si="14"/>
        <v>10.666666666666666</v>
      </c>
      <c r="D190" s="3">
        <v>12</v>
      </c>
      <c r="E190" s="128">
        <f t="shared" si="15"/>
        <v>1.125</v>
      </c>
      <c r="F190" s="137"/>
    </row>
    <row r="191" spans="1:6" ht="25.5">
      <c r="A191" s="142" t="s">
        <v>189</v>
      </c>
      <c r="B191" s="3">
        <v>12</v>
      </c>
      <c r="C191" s="129">
        <f t="shared" si="14"/>
        <v>8</v>
      </c>
      <c r="D191" s="3">
        <v>1</v>
      </c>
      <c r="E191" s="128">
        <f t="shared" si="15"/>
        <v>0.125</v>
      </c>
      <c r="F191" s="137" t="s">
        <v>190</v>
      </c>
    </row>
    <row r="192" spans="1:6" ht="14.25">
      <c r="A192" s="136" t="s">
        <v>191</v>
      </c>
      <c r="B192" s="3">
        <v>1</v>
      </c>
      <c r="C192" s="129">
        <f t="shared" si="14"/>
        <v>0.6666666666666666</v>
      </c>
      <c r="D192" s="3">
        <v>1</v>
      </c>
      <c r="E192" s="128">
        <f t="shared" si="15"/>
        <v>1.5</v>
      </c>
      <c r="F192" s="137"/>
    </row>
    <row r="193" spans="1:6" ht="14.25">
      <c r="A193" s="136" t="s">
        <v>192</v>
      </c>
      <c r="B193" s="3">
        <v>108</v>
      </c>
      <c r="C193" s="129">
        <f t="shared" si="14"/>
        <v>72</v>
      </c>
      <c r="D193" s="3">
        <v>63</v>
      </c>
      <c r="E193" s="128">
        <f t="shared" si="15"/>
        <v>0.875</v>
      </c>
      <c r="F193" s="137"/>
    </row>
    <row r="194" spans="1:6" ht="14.25">
      <c r="A194" s="136" t="s">
        <v>193</v>
      </c>
      <c r="B194" s="3">
        <v>5</v>
      </c>
      <c r="C194" s="129">
        <f t="shared" si="14"/>
        <v>3.3333333333333335</v>
      </c>
      <c r="D194" s="3">
        <v>2</v>
      </c>
      <c r="E194" s="128">
        <f t="shared" si="15"/>
        <v>0.6</v>
      </c>
      <c r="F194" s="137"/>
    </row>
    <row r="195" spans="1:6" ht="25.5">
      <c r="A195" s="142" t="s">
        <v>194</v>
      </c>
      <c r="B195" s="3">
        <v>4</v>
      </c>
      <c r="C195" s="129">
        <f t="shared" si="14"/>
        <v>2.6666666666666665</v>
      </c>
      <c r="D195" s="3">
        <v>4</v>
      </c>
      <c r="E195" s="128">
        <f t="shared" si="15"/>
        <v>1.5</v>
      </c>
      <c r="F195" s="137"/>
    </row>
    <row r="196" spans="1:6" ht="14.25">
      <c r="A196" s="136" t="s">
        <v>195</v>
      </c>
      <c r="B196" s="3">
        <v>24</v>
      </c>
      <c r="C196" s="129">
        <f t="shared" si="14"/>
        <v>16</v>
      </c>
      <c r="D196" s="3">
        <v>10</v>
      </c>
      <c r="E196" s="128">
        <f t="shared" si="15"/>
        <v>0.625</v>
      </c>
      <c r="F196" s="137"/>
    </row>
    <row r="197" spans="1:6" ht="14.25">
      <c r="A197" s="136" t="s">
        <v>196</v>
      </c>
      <c r="B197" s="3">
        <v>6</v>
      </c>
      <c r="C197" s="129">
        <f t="shared" si="14"/>
        <v>4</v>
      </c>
      <c r="D197" s="3">
        <v>3</v>
      </c>
      <c r="E197" s="128">
        <f t="shared" si="15"/>
        <v>0.75</v>
      </c>
      <c r="F197" s="137"/>
    </row>
    <row r="198" spans="1:6" ht="14.25">
      <c r="A198" s="136" t="s">
        <v>197</v>
      </c>
      <c r="B198" s="3">
        <v>2</v>
      </c>
      <c r="C198" s="129">
        <f t="shared" si="14"/>
        <v>1.3333333333333333</v>
      </c>
      <c r="D198" s="3">
        <v>1</v>
      </c>
      <c r="E198" s="128">
        <f t="shared" si="15"/>
        <v>0.75</v>
      </c>
      <c r="F198" s="137"/>
    </row>
    <row r="199" spans="1:6" ht="14.25">
      <c r="A199" s="136" t="s">
        <v>198</v>
      </c>
      <c r="B199" s="3">
        <v>2</v>
      </c>
      <c r="C199" s="129">
        <f t="shared" si="14"/>
        <v>1.3333333333333333</v>
      </c>
      <c r="D199" s="3">
        <v>1</v>
      </c>
      <c r="E199" s="128">
        <f t="shared" si="15"/>
        <v>0.75</v>
      </c>
      <c r="F199" s="137"/>
    </row>
    <row r="200" spans="1:6" ht="14.25">
      <c r="A200" s="136" t="s">
        <v>199</v>
      </c>
      <c r="B200" s="3">
        <v>1</v>
      </c>
      <c r="C200" s="176" t="s">
        <v>895</v>
      </c>
      <c r="D200" s="176"/>
      <c r="E200" s="176"/>
      <c r="F200" s="146" t="s">
        <v>910</v>
      </c>
    </row>
    <row r="201" spans="1:6" ht="14.25">
      <c r="A201" s="136" t="s">
        <v>200</v>
      </c>
      <c r="B201" s="3">
        <v>1002</v>
      </c>
      <c r="C201" s="129">
        <f t="shared" si="14"/>
        <v>668</v>
      </c>
      <c r="D201" s="3">
        <v>197</v>
      </c>
      <c r="E201" s="128">
        <f t="shared" si="15"/>
        <v>0.2949101796407186</v>
      </c>
      <c r="F201" s="137"/>
    </row>
    <row r="202" spans="1:6" ht="14.25">
      <c r="A202" s="136" t="s">
        <v>201</v>
      </c>
      <c r="B202" s="3">
        <v>27</v>
      </c>
      <c r="C202" s="129">
        <f t="shared" si="14"/>
        <v>18</v>
      </c>
      <c r="D202" s="3">
        <v>15</v>
      </c>
      <c r="E202" s="128">
        <f t="shared" si="15"/>
        <v>0.8333333333333334</v>
      </c>
      <c r="F202" s="137"/>
    </row>
    <row r="203" spans="1:6" ht="14.25">
      <c r="A203" s="136" t="s">
        <v>202</v>
      </c>
      <c r="B203" s="3">
        <v>12</v>
      </c>
      <c r="C203" s="129">
        <f t="shared" si="14"/>
        <v>8</v>
      </c>
      <c r="D203" s="3">
        <v>34</v>
      </c>
      <c r="E203" s="128">
        <f t="shared" si="15"/>
        <v>4.25</v>
      </c>
      <c r="F203" s="137"/>
    </row>
    <row r="204" spans="1:6" ht="14.25">
      <c r="A204" s="136" t="s">
        <v>203</v>
      </c>
      <c r="B204" s="3">
        <v>12</v>
      </c>
      <c r="C204" s="129">
        <f t="shared" si="14"/>
        <v>8</v>
      </c>
      <c r="D204" s="3">
        <v>4</v>
      </c>
      <c r="E204" s="128">
        <f t="shared" si="15"/>
        <v>0.5</v>
      </c>
      <c r="F204" s="137"/>
    </row>
    <row r="205" spans="1:6" ht="14.25">
      <c r="A205" s="178" t="s">
        <v>234</v>
      </c>
      <c r="B205" s="179"/>
      <c r="C205" s="179"/>
      <c r="D205" s="179"/>
      <c r="E205" s="9">
        <f>(E188+E189+E190+E191+E192+E193+E194+E195+E196+E197+E198+E199+E201+E202+E203+E204)/17</f>
        <v>0.9153330056112726</v>
      </c>
      <c r="F205" s="140"/>
    </row>
    <row r="206" spans="1:6" ht="15.75">
      <c r="A206" s="180" t="s">
        <v>204</v>
      </c>
      <c r="B206" s="181"/>
      <c r="C206" s="181"/>
      <c r="D206" s="181"/>
      <c r="E206" s="181"/>
      <c r="F206" s="182"/>
    </row>
    <row r="207" spans="1:6" ht="25.5">
      <c r="A207" s="132" t="s">
        <v>0</v>
      </c>
      <c r="B207" s="131" t="s">
        <v>899</v>
      </c>
      <c r="C207" s="131" t="s">
        <v>25</v>
      </c>
      <c r="D207" s="131" t="s">
        <v>900</v>
      </c>
      <c r="E207" s="131" t="s">
        <v>901</v>
      </c>
      <c r="F207" s="133" t="s">
        <v>35</v>
      </c>
    </row>
    <row r="208" spans="1:6" ht="25.5">
      <c r="A208" s="141" t="s">
        <v>205</v>
      </c>
      <c r="B208" s="3">
        <v>34</v>
      </c>
      <c r="C208" s="129">
        <f aca="true" t="shared" si="16" ref="C208:C217">B208/12*8</f>
        <v>22.666666666666668</v>
      </c>
      <c r="D208" s="3">
        <v>29</v>
      </c>
      <c r="E208" s="128">
        <f aca="true" t="shared" si="17" ref="E208:E217">D208/C208</f>
        <v>1.2794117647058822</v>
      </c>
      <c r="F208" s="137"/>
    </row>
    <row r="209" spans="1:6" ht="14.25">
      <c r="A209" s="136" t="s">
        <v>206</v>
      </c>
      <c r="B209" s="3">
        <v>2</v>
      </c>
      <c r="C209" s="129">
        <f t="shared" si="16"/>
        <v>1.3333333333333333</v>
      </c>
      <c r="D209" s="3">
        <v>2</v>
      </c>
      <c r="E209" s="128">
        <v>2</v>
      </c>
      <c r="F209" s="137"/>
    </row>
    <row r="210" spans="1:6" ht="25.5">
      <c r="A210" s="142" t="s">
        <v>207</v>
      </c>
      <c r="B210" s="3">
        <v>2</v>
      </c>
      <c r="C210" s="129">
        <f t="shared" si="16"/>
        <v>1.3333333333333333</v>
      </c>
      <c r="D210" s="3">
        <v>1</v>
      </c>
      <c r="E210" s="128">
        <f t="shared" si="17"/>
        <v>0.75</v>
      </c>
      <c r="F210" s="137"/>
    </row>
    <row r="211" spans="1:6" ht="23.25" customHeight="1">
      <c r="A211" s="136" t="s">
        <v>208</v>
      </c>
      <c r="B211" s="3">
        <v>2</v>
      </c>
      <c r="C211" s="129">
        <f t="shared" si="16"/>
        <v>1.3333333333333333</v>
      </c>
      <c r="D211" s="3">
        <v>0</v>
      </c>
      <c r="E211" s="128">
        <f t="shared" si="17"/>
        <v>0</v>
      </c>
      <c r="F211" s="137"/>
    </row>
    <row r="212" spans="1:6" ht="25.5">
      <c r="A212" s="142" t="s">
        <v>209</v>
      </c>
      <c r="B212" s="3">
        <v>6</v>
      </c>
      <c r="C212" s="129">
        <f t="shared" si="16"/>
        <v>4</v>
      </c>
      <c r="D212" s="3">
        <v>6</v>
      </c>
      <c r="E212" s="128">
        <f t="shared" si="17"/>
        <v>1.5</v>
      </c>
      <c r="F212" s="137"/>
    </row>
    <row r="213" spans="1:6" ht="14.25">
      <c r="A213" s="136" t="s">
        <v>210</v>
      </c>
      <c r="B213" s="3">
        <v>1</v>
      </c>
      <c r="C213" s="176" t="s">
        <v>895</v>
      </c>
      <c r="D213" s="176"/>
      <c r="E213" s="176"/>
      <c r="F213" s="137" t="s">
        <v>898</v>
      </c>
    </row>
    <row r="214" spans="1:6" ht="14.25">
      <c r="A214" s="136" t="s">
        <v>211</v>
      </c>
      <c r="B214" s="3">
        <v>1</v>
      </c>
      <c r="C214" s="176" t="s">
        <v>895</v>
      </c>
      <c r="D214" s="176"/>
      <c r="E214" s="176"/>
      <c r="F214" s="137" t="s">
        <v>898</v>
      </c>
    </row>
    <row r="215" spans="1:6" ht="25.5">
      <c r="A215" s="142" t="s">
        <v>212</v>
      </c>
      <c r="B215" s="3">
        <v>4</v>
      </c>
      <c r="C215" s="129">
        <f t="shared" si="16"/>
        <v>2.6666666666666665</v>
      </c>
      <c r="D215" s="3">
        <v>4</v>
      </c>
      <c r="E215" s="128">
        <f t="shared" si="17"/>
        <v>1.5</v>
      </c>
      <c r="F215" s="137"/>
    </row>
    <row r="216" spans="1:6" ht="25.5">
      <c r="A216" s="142" t="s">
        <v>213</v>
      </c>
      <c r="B216" s="3">
        <v>1</v>
      </c>
      <c r="C216" s="129">
        <f t="shared" si="16"/>
        <v>0.6666666666666666</v>
      </c>
      <c r="D216" s="3">
        <v>0</v>
      </c>
      <c r="E216" s="128">
        <f t="shared" si="17"/>
        <v>0</v>
      </c>
      <c r="F216" s="137"/>
    </row>
    <row r="217" spans="1:6" ht="25.5">
      <c r="A217" s="142" t="s">
        <v>214</v>
      </c>
      <c r="B217" s="3">
        <v>2</v>
      </c>
      <c r="C217" s="129">
        <f t="shared" si="16"/>
        <v>1.3333333333333333</v>
      </c>
      <c r="D217" s="3">
        <v>1</v>
      </c>
      <c r="E217" s="128">
        <f t="shared" si="17"/>
        <v>0.75</v>
      </c>
      <c r="F217" s="137"/>
    </row>
    <row r="218" spans="1:6" ht="39" customHeight="1">
      <c r="A218" s="136" t="s">
        <v>215</v>
      </c>
      <c r="B218" s="3">
        <v>1</v>
      </c>
      <c r="C218" s="176" t="s">
        <v>895</v>
      </c>
      <c r="D218" s="176"/>
      <c r="E218" s="176"/>
      <c r="F218" s="137" t="s">
        <v>898</v>
      </c>
    </row>
    <row r="219" spans="1:6" ht="14.25">
      <c r="A219" s="136" t="s">
        <v>216</v>
      </c>
      <c r="B219" s="3">
        <v>1</v>
      </c>
      <c r="C219" s="176" t="s">
        <v>895</v>
      </c>
      <c r="D219" s="176"/>
      <c r="E219" s="176"/>
      <c r="F219" s="137" t="s">
        <v>898</v>
      </c>
    </row>
    <row r="220" spans="1:6" ht="14.25">
      <c r="A220" s="178" t="s">
        <v>234</v>
      </c>
      <c r="B220" s="179"/>
      <c r="C220" s="179"/>
      <c r="D220" s="179"/>
      <c r="E220" s="9">
        <f>(E208+E209+E210+E211+E212+E215+E216+E217)/8</f>
        <v>0.9724264705882353</v>
      </c>
      <c r="F220" s="140"/>
    </row>
    <row r="221" spans="1:6" ht="15">
      <c r="A221" s="186" t="s">
        <v>218</v>
      </c>
      <c r="B221" s="187"/>
      <c r="C221" s="187"/>
      <c r="D221" s="187"/>
      <c r="E221" s="187"/>
      <c r="F221" s="188"/>
    </row>
    <row r="222" spans="1:6" ht="15.75">
      <c r="A222" s="180" t="s">
        <v>2</v>
      </c>
      <c r="B222" s="181"/>
      <c r="C222" s="181"/>
      <c r="D222" s="181"/>
      <c r="E222" s="181"/>
      <c r="F222" s="182"/>
    </row>
    <row r="223" spans="1:6" ht="25.5">
      <c r="A223" s="132" t="s">
        <v>0</v>
      </c>
      <c r="B223" s="131" t="s">
        <v>24</v>
      </c>
      <c r="C223" s="131" t="s">
        <v>24</v>
      </c>
      <c r="D223" s="131" t="s">
        <v>230</v>
      </c>
      <c r="E223" s="131" t="s">
        <v>231</v>
      </c>
      <c r="F223" s="133" t="s">
        <v>232</v>
      </c>
    </row>
    <row r="224" spans="1:6" ht="54.75" customHeight="1">
      <c r="A224" s="147" t="s">
        <v>219</v>
      </c>
      <c r="B224" s="8">
        <v>1</v>
      </c>
      <c r="C224" s="8">
        <v>1</v>
      </c>
      <c r="D224" s="3">
        <v>1</v>
      </c>
      <c r="E224" s="128">
        <f aca="true" t="shared" si="18" ref="E224:E237">D224/C224</f>
        <v>1</v>
      </c>
      <c r="F224" s="137"/>
    </row>
    <row r="225" spans="1:6" ht="45">
      <c r="A225" s="147" t="s">
        <v>220</v>
      </c>
      <c r="B225" s="8">
        <v>1</v>
      </c>
      <c r="C225" s="8">
        <v>1</v>
      </c>
      <c r="D225" s="3">
        <v>1</v>
      </c>
      <c r="E225" s="128">
        <f t="shared" si="18"/>
        <v>1</v>
      </c>
      <c r="F225" s="137"/>
    </row>
    <row r="226" spans="1:6" ht="27.75" customHeight="1">
      <c r="A226" s="148" t="s">
        <v>221</v>
      </c>
      <c r="B226" s="8">
        <v>1</v>
      </c>
      <c r="C226" s="8">
        <v>1</v>
      </c>
      <c r="D226" s="3">
        <v>1</v>
      </c>
      <c r="E226" s="128">
        <f t="shared" si="18"/>
        <v>1</v>
      </c>
      <c r="F226" s="137"/>
    </row>
    <row r="227" spans="1:6" ht="18" customHeight="1">
      <c r="A227" s="148" t="s">
        <v>9</v>
      </c>
      <c r="B227" s="8">
        <v>25</v>
      </c>
      <c r="C227" s="8">
        <v>25</v>
      </c>
      <c r="D227" s="3">
        <v>22</v>
      </c>
      <c r="E227" s="128">
        <f t="shared" si="18"/>
        <v>0.88</v>
      </c>
      <c r="F227" s="137"/>
    </row>
    <row r="228" spans="1:6" ht="51">
      <c r="A228" s="148" t="s">
        <v>12</v>
      </c>
      <c r="B228" s="8">
        <v>2</v>
      </c>
      <c r="C228" s="8">
        <v>2</v>
      </c>
      <c r="D228" s="3">
        <v>2</v>
      </c>
      <c r="E228" s="128">
        <f t="shared" si="18"/>
        <v>1</v>
      </c>
      <c r="F228" s="137" t="s">
        <v>902</v>
      </c>
    </row>
    <row r="229" spans="1:6" ht="26.25" customHeight="1">
      <c r="A229" s="148" t="s">
        <v>13</v>
      </c>
      <c r="B229" s="8">
        <v>1</v>
      </c>
      <c r="C229" s="8">
        <v>1</v>
      </c>
      <c r="D229" s="3">
        <v>3</v>
      </c>
      <c r="E229" s="128">
        <f t="shared" si="18"/>
        <v>3</v>
      </c>
      <c r="F229" s="137"/>
    </row>
    <row r="230" spans="1:6" ht="30">
      <c r="A230" s="147" t="s">
        <v>222</v>
      </c>
      <c r="B230" s="8">
        <v>1</v>
      </c>
      <c r="C230" s="8">
        <v>1</v>
      </c>
      <c r="D230" s="3">
        <v>1</v>
      </c>
      <c r="E230" s="128">
        <f t="shared" si="18"/>
        <v>1</v>
      </c>
      <c r="F230" s="137"/>
    </row>
    <row r="231" spans="1:6" ht="75">
      <c r="A231" s="147" t="s">
        <v>223</v>
      </c>
      <c r="B231" s="8" t="s">
        <v>233</v>
      </c>
      <c r="C231" s="8" t="s">
        <v>233</v>
      </c>
      <c r="D231" s="3">
        <v>4</v>
      </c>
      <c r="E231" s="6">
        <v>4</v>
      </c>
      <c r="F231" s="137"/>
    </row>
    <row r="232" spans="1:6" ht="37.5" customHeight="1">
      <c r="A232" s="147" t="s">
        <v>224</v>
      </c>
      <c r="B232" s="8">
        <v>4</v>
      </c>
      <c r="C232" s="8">
        <v>4</v>
      </c>
      <c r="D232" s="3">
        <v>4</v>
      </c>
      <c r="E232" s="128">
        <f t="shared" si="18"/>
        <v>1</v>
      </c>
      <c r="F232" s="137"/>
    </row>
    <row r="233" spans="1:6" ht="30" customHeight="1">
      <c r="A233" s="148" t="s">
        <v>225</v>
      </c>
      <c r="B233" s="8">
        <v>4</v>
      </c>
      <c r="C233" s="8">
        <v>4</v>
      </c>
      <c r="D233" s="3">
        <v>4</v>
      </c>
      <c r="E233" s="128">
        <f t="shared" si="18"/>
        <v>1</v>
      </c>
      <c r="F233" s="137"/>
    </row>
    <row r="234" spans="1:6" ht="30">
      <c r="A234" s="147" t="s">
        <v>226</v>
      </c>
      <c r="B234" s="8" t="s">
        <v>233</v>
      </c>
      <c r="C234" s="8" t="s">
        <v>233</v>
      </c>
      <c r="D234" s="3">
        <v>1</v>
      </c>
      <c r="E234" s="6">
        <v>1</v>
      </c>
      <c r="F234" s="137"/>
    </row>
    <row r="235" spans="1:6" ht="45">
      <c r="A235" s="147" t="s">
        <v>227</v>
      </c>
      <c r="B235" s="8">
        <v>2</v>
      </c>
      <c r="C235" s="8">
        <v>2</v>
      </c>
      <c r="D235" s="3">
        <v>0</v>
      </c>
      <c r="E235" s="128">
        <f t="shared" si="18"/>
        <v>0</v>
      </c>
      <c r="F235" s="137"/>
    </row>
    <row r="236" spans="1:6" ht="30">
      <c r="A236" s="147" t="s">
        <v>228</v>
      </c>
      <c r="B236" s="8">
        <v>1</v>
      </c>
      <c r="C236" s="8">
        <v>1</v>
      </c>
      <c r="D236" s="3">
        <v>1</v>
      </c>
      <c r="E236" s="128">
        <f t="shared" si="18"/>
        <v>1</v>
      </c>
      <c r="F236" s="137"/>
    </row>
    <row r="237" spans="1:6" ht="60">
      <c r="A237" s="147" t="s">
        <v>229</v>
      </c>
      <c r="B237" s="8">
        <v>2</v>
      </c>
      <c r="C237" s="8">
        <v>2</v>
      </c>
      <c r="D237" s="3">
        <v>0</v>
      </c>
      <c r="E237" s="128">
        <f t="shared" si="18"/>
        <v>0</v>
      </c>
      <c r="F237" s="137"/>
    </row>
    <row r="238" spans="1:6" ht="14.25">
      <c r="A238" s="178" t="s">
        <v>809</v>
      </c>
      <c r="B238" s="179"/>
      <c r="C238" s="179"/>
      <c r="D238" s="179"/>
      <c r="E238" s="9">
        <f>(E224+E225+E226+E227+E228+E229+E230+E232+E233+E235+E236+E237)/12</f>
        <v>0.9899999999999999</v>
      </c>
      <c r="F238" s="140"/>
    </row>
    <row r="239" spans="1:6" ht="15.75">
      <c r="A239" s="180" t="s">
        <v>235</v>
      </c>
      <c r="B239" s="181"/>
      <c r="C239" s="181"/>
      <c r="D239" s="181"/>
      <c r="E239" s="181"/>
      <c r="F239" s="182"/>
    </row>
    <row r="240" spans="1:6" ht="25.5">
      <c r="A240" s="132" t="s">
        <v>0</v>
      </c>
      <c r="B240" s="131" t="s">
        <v>24</v>
      </c>
      <c r="C240" s="131" t="s">
        <v>24</v>
      </c>
      <c r="D240" s="131" t="s">
        <v>230</v>
      </c>
      <c r="E240" s="131" t="s">
        <v>231</v>
      </c>
      <c r="F240" s="133" t="s">
        <v>232</v>
      </c>
    </row>
    <row r="241" spans="1:6" ht="15">
      <c r="A241" s="149" t="s">
        <v>851</v>
      </c>
      <c r="B241" s="10">
        <v>1</v>
      </c>
      <c r="C241" s="10">
        <v>1</v>
      </c>
      <c r="D241" s="2">
        <v>1</v>
      </c>
      <c r="E241" s="128">
        <f aca="true" t="shared" si="19" ref="E241:E262">D241/C241</f>
        <v>1</v>
      </c>
      <c r="F241" s="137"/>
    </row>
    <row r="242" spans="1:6" ht="15">
      <c r="A242" s="149" t="s">
        <v>852</v>
      </c>
      <c r="B242" s="10">
        <v>3</v>
      </c>
      <c r="C242" s="10">
        <v>3</v>
      </c>
      <c r="D242" s="2">
        <v>4</v>
      </c>
      <c r="E242" s="128">
        <f t="shared" si="19"/>
        <v>1.3333333333333333</v>
      </c>
      <c r="F242" s="137"/>
    </row>
    <row r="243" spans="1:6" ht="15">
      <c r="A243" s="149" t="s">
        <v>853</v>
      </c>
      <c r="B243" s="10">
        <v>3</v>
      </c>
      <c r="C243" s="10">
        <v>3</v>
      </c>
      <c r="D243" s="2">
        <v>2</v>
      </c>
      <c r="E243" s="128">
        <f t="shared" si="19"/>
        <v>0.6666666666666666</v>
      </c>
      <c r="F243" s="137"/>
    </row>
    <row r="244" spans="1:6" ht="15">
      <c r="A244" s="149" t="s">
        <v>854</v>
      </c>
      <c r="B244" s="10">
        <v>3</v>
      </c>
      <c r="C244" s="10">
        <v>3</v>
      </c>
      <c r="D244" s="2">
        <v>2</v>
      </c>
      <c r="E244" s="128">
        <f t="shared" si="19"/>
        <v>0.6666666666666666</v>
      </c>
      <c r="F244" s="137"/>
    </row>
    <row r="245" spans="1:6" ht="30">
      <c r="A245" s="149" t="s">
        <v>855</v>
      </c>
      <c r="B245" s="10">
        <v>1</v>
      </c>
      <c r="C245" s="10">
        <v>1</v>
      </c>
      <c r="D245" s="2">
        <v>1</v>
      </c>
      <c r="E245" s="128">
        <f t="shared" si="19"/>
        <v>1</v>
      </c>
      <c r="F245" s="137"/>
    </row>
    <row r="246" spans="1:6" ht="30">
      <c r="A246" s="149" t="s">
        <v>856</v>
      </c>
      <c r="B246" s="10">
        <v>1</v>
      </c>
      <c r="C246" s="10">
        <v>1</v>
      </c>
      <c r="D246" s="2">
        <v>1</v>
      </c>
      <c r="E246" s="128">
        <f t="shared" si="19"/>
        <v>1</v>
      </c>
      <c r="F246" s="137"/>
    </row>
    <row r="247" spans="1:6" ht="25.5">
      <c r="A247" s="149" t="s">
        <v>857</v>
      </c>
      <c r="B247" s="10">
        <v>1</v>
      </c>
      <c r="C247" s="10">
        <v>1</v>
      </c>
      <c r="D247" s="2">
        <v>1</v>
      </c>
      <c r="E247" s="128">
        <f t="shared" si="19"/>
        <v>1</v>
      </c>
      <c r="F247" s="137" t="s">
        <v>903</v>
      </c>
    </row>
    <row r="248" spans="1:6" ht="15">
      <c r="A248" s="149" t="s">
        <v>858</v>
      </c>
      <c r="B248" s="10">
        <v>8</v>
      </c>
      <c r="C248" s="10">
        <v>8</v>
      </c>
      <c r="D248" s="2">
        <v>8</v>
      </c>
      <c r="E248" s="128">
        <f t="shared" si="19"/>
        <v>1</v>
      </c>
      <c r="F248" s="137"/>
    </row>
    <row r="249" spans="1:6" ht="15">
      <c r="A249" s="149" t="s">
        <v>859</v>
      </c>
      <c r="B249" s="10">
        <v>4</v>
      </c>
      <c r="C249" s="10">
        <v>4</v>
      </c>
      <c r="D249" s="2">
        <v>2</v>
      </c>
      <c r="E249" s="128">
        <f t="shared" si="19"/>
        <v>0.5</v>
      </c>
      <c r="F249" s="137"/>
    </row>
    <row r="250" spans="1:6" ht="15">
      <c r="A250" s="149" t="s">
        <v>860</v>
      </c>
      <c r="B250" s="10">
        <v>4</v>
      </c>
      <c r="C250" s="10">
        <v>4</v>
      </c>
      <c r="D250" s="2">
        <v>4</v>
      </c>
      <c r="E250" s="128">
        <f t="shared" si="19"/>
        <v>1</v>
      </c>
      <c r="F250" s="137"/>
    </row>
    <row r="251" spans="1:6" ht="30">
      <c r="A251" s="149" t="s">
        <v>861</v>
      </c>
      <c r="B251" s="10">
        <v>4</v>
      </c>
      <c r="C251" s="10">
        <v>4</v>
      </c>
      <c r="D251" s="2">
        <v>4</v>
      </c>
      <c r="E251" s="128">
        <f t="shared" si="19"/>
        <v>1</v>
      </c>
      <c r="F251" s="137"/>
    </row>
    <row r="252" spans="1:6" ht="30">
      <c r="A252" s="149" t="s">
        <v>862</v>
      </c>
      <c r="B252" s="10">
        <v>8</v>
      </c>
      <c r="C252" s="10">
        <v>8</v>
      </c>
      <c r="D252" s="2">
        <v>8</v>
      </c>
      <c r="E252" s="128">
        <f t="shared" si="19"/>
        <v>1</v>
      </c>
      <c r="F252" s="137"/>
    </row>
    <row r="253" spans="1:6" ht="30">
      <c r="A253" s="149" t="s">
        <v>863</v>
      </c>
      <c r="B253" s="10">
        <v>1</v>
      </c>
      <c r="C253" s="10">
        <v>1</v>
      </c>
      <c r="D253" s="2">
        <v>1</v>
      </c>
      <c r="E253" s="128">
        <f t="shared" si="19"/>
        <v>1</v>
      </c>
      <c r="F253" s="137"/>
    </row>
    <row r="254" spans="1:6" ht="30">
      <c r="A254" s="149" t="s">
        <v>864</v>
      </c>
      <c r="B254" s="10">
        <v>1</v>
      </c>
      <c r="C254" s="10">
        <v>1</v>
      </c>
      <c r="D254" s="2">
        <v>1</v>
      </c>
      <c r="E254" s="128">
        <f t="shared" si="19"/>
        <v>1</v>
      </c>
      <c r="F254" s="137"/>
    </row>
    <row r="255" spans="1:6" ht="30">
      <c r="A255" s="149" t="s">
        <v>865</v>
      </c>
      <c r="B255" s="10">
        <v>3</v>
      </c>
      <c r="C255" s="10">
        <v>3</v>
      </c>
      <c r="D255" s="2">
        <v>1</v>
      </c>
      <c r="E255" s="128">
        <f t="shared" si="19"/>
        <v>0.3333333333333333</v>
      </c>
      <c r="F255" s="137"/>
    </row>
    <row r="256" spans="1:6" ht="30">
      <c r="A256" s="149" t="s">
        <v>866</v>
      </c>
      <c r="B256" s="10">
        <v>1</v>
      </c>
      <c r="C256" s="10">
        <v>1</v>
      </c>
      <c r="D256" s="2">
        <v>1</v>
      </c>
      <c r="E256" s="128">
        <f t="shared" si="19"/>
        <v>1</v>
      </c>
      <c r="F256" s="137" t="s">
        <v>903</v>
      </c>
    </row>
    <row r="257" spans="1:6" ht="30">
      <c r="A257" s="149" t="s">
        <v>867</v>
      </c>
      <c r="B257" s="10">
        <v>4</v>
      </c>
      <c r="C257" s="10">
        <v>4</v>
      </c>
      <c r="D257" s="2">
        <v>4</v>
      </c>
      <c r="E257" s="128">
        <f t="shared" si="19"/>
        <v>1</v>
      </c>
      <c r="F257" s="137"/>
    </row>
    <row r="258" spans="1:6" ht="30">
      <c r="A258" s="149" t="s">
        <v>868</v>
      </c>
      <c r="B258" s="10">
        <v>1</v>
      </c>
      <c r="C258" s="10">
        <v>1</v>
      </c>
      <c r="D258" s="2">
        <v>1</v>
      </c>
      <c r="E258" s="128">
        <f t="shared" si="19"/>
        <v>1</v>
      </c>
      <c r="F258" s="137"/>
    </row>
    <row r="259" spans="1:6" ht="30">
      <c r="A259" s="149" t="s">
        <v>869</v>
      </c>
      <c r="B259" s="10">
        <v>1</v>
      </c>
      <c r="C259" s="10">
        <v>1</v>
      </c>
      <c r="D259" s="2">
        <v>1</v>
      </c>
      <c r="E259" s="128">
        <f t="shared" si="19"/>
        <v>1</v>
      </c>
      <c r="F259" s="137"/>
    </row>
    <row r="260" spans="1:6" ht="45">
      <c r="A260" s="149" t="s">
        <v>870</v>
      </c>
      <c r="B260" s="10">
        <v>1</v>
      </c>
      <c r="C260" s="10">
        <v>1</v>
      </c>
      <c r="D260" s="2">
        <v>1</v>
      </c>
      <c r="E260" s="128">
        <f t="shared" si="19"/>
        <v>1</v>
      </c>
      <c r="F260" s="137"/>
    </row>
    <row r="261" spans="1:6" ht="30">
      <c r="A261" s="149" t="s">
        <v>871</v>
      </c>
      <c r="B261" s="10">
        <v>1</v>
      </c>
      <c r="C261" s="10">
        <v>1</v>
      </c>
      <c r="D261" s="2">
        <v>1</v>
      </c>
      <c r="E261" s="128">
        <f t="shared" si="19"/>
        <v>1</v>
      </c>
      <c r="F261" s="137"/>
    </row>
    <row r="262" spans="1:6" ht="30">
      <c r="A262" s="149" t="s">
        <v>872</v>
      </c>
      <c r="B262" s="10">
        <v>1</v>
      </c>
      <c r="C262" s="10">
        <v>1</v>
      </c>
      <c r="D262" s="2">
        <v>1</v>
      </c>
      <c r="E262" s="128">
        <f t="shared" si="19"/>
        <v>1</v>
      </c>
      <c r="F262" s="137"/>
    </row>
    <row r="263" spans="1:6" ht="14.25">
      <c r="A263" s="178" t="s">
        <v>809</v>
      </c>
      <c r="B263" s="179"/>
      <c r="C263" s="179"/>
      <c r="D263" s="179"/>
      <c r="E263" s="9">
        <f>(E241+E242+E243+E244+E245+E246+E247+E248+E249+E250+E251+E252+E253+E254+E255+E256+E257+E258+E259+E260+E261+E262)/22</f>
        <v>0.9318181818181818</v>
      </c>
      <c r="F263" s="140"/>
    </row>
    <row r="264" spans="1:6" ht="15.75">
      <c r="A264" s="180" t="s">
        <v>45</v>
      </c>
      <c r="B264" s="181"/>
      <c r="C264" s="181"/>
      <c r="D264" s="181"/>
      <c r="E264" s="181"/>
      <c r="F264" s="182"/>
    </row>
    <row r="265" spans="1:6" ht="25.5">
      <c r="A265" s="132" t="s">
        <v>0</v>
      </c>
      <c r="B265" s="131" t="s">
        <v>24</v>
      </c>
      <c r="C265" s="131" t="s">
        <v>24</v>
      </c>
      <c r="D265" s="131" t="s">
        <v>230</v>
      </c>
      <c r="E265" s="131" t="s">
        <v>231</v>
      </c>
      <c r="F265" s="133" t="s">
        <v>232</v>
      </c>
    </row>
    <row r="266" spans="1:6" ht="30">
      <c r="A266" s="147" t="s">
        <v>46</v>
      </c>
      <c r="B266" s="8">
        <v>1</v>
      </c>
      <c r="C266" s="8">
        <v>1</v>
      </c>
      <c r="D266" s="2">
        <v>1</v>
      </c>
      <c r="E266" s="4">
        <f aca="true" t="shared" si="20" ref="E266:E323">+D266/B266</f>
        <v>1</v>
      </c>
      <c r="F266" s="137" t="s">
        <v>903</v>
      </c>
    </row>
    <row r="267" spans="1:6" ht="15">
      <c r="A267" s="150" t="s">
        <v>236</v>
      </c>
      <c r="B267" s="8">
        <v>5</v>
      </c>
      <c r="C267" s="8">
        <v>5</v>
      </c>
      <c r="D267" s="2">
        <v>5</v>
      </c>
      <c r="E267" s="4">
        <f t="shared" si="20"/>
        <v>1</v>
      </c>
      <c r="F267" s="151"/>
    </row>
    <row r="268" spans="1:6" ht="15">
      <c r="A268" s="150" t="s">
        <v>237</v>
      </c>
      <c r="B268" s="8">
        <v>5</v>
      </c>
      <c r="C268" s="8">
        <v>5</v>
      </c>
      <c r="D268" s="2">
        <v>5</v>
      </c>
      <c r="E268" s="4">
        <f t="shared" si="20"/>
        <v>1</v>
      </c>
      <c r="F268" s="151"/>
    </row>
    <row r="269" spans="1:6" ht="15">
      <c r="A269" s="150" t="s">
        <v>238</v>
      </c>
      <c r="B269" s="8">
        <v>70</v>
      </c>
      <c r="C269" s="8">
        <v>70</v>
      </c>
      <c r="D269" s="2">
        <v>108</v>
      </c>
      <c r="E269" s="4">
        <f t="shared" si="20"/>
        <v>1.542857142857143</v>
      </c>
      <c r="F269" s="151"/>
    </row>
    <row r="270" spans="1:6" ht="15">
      <c r="A270" s="152" t="s">
        <v>239</v>
      </c>
      <c r="B270" s="8">
        <v>1</v>
      </c>
      <c r="C270" s="8">
        <v>1</v>
      </c>
      <c r="D270" s="2">
        <v>1</v>
      </c>
      <c r="E270" s="4">
        <f t="shared" si="20"/>
        <v>1</v>
      </c>
      <c r="F270" s="153" t="s">
        <v>293</v>
      </c>
    </row>
    <row r="271" spans="1:6" ht="15">
      <c r="A271" s="152" t="s">
        <v>240</v>
      </c>
      <c r="B271" s="8">
        <v>1</v>
      </c>
      <c r="C271" s="8">
        <v>1</v>
      </c>
      <c r="D271" s="2">
        <v>1</v>
      </c>
      <c r="E271" s="4">
        <f t="shared" si="20"/>
        <v>1</v>
      </c>
      <c r="F271" s="153" t="s">
        <v>293</v>
      </c>
    </row>
    <row r="272" spans="1:6" ht="15">
      <c r="A272" s="147" t="s">
        <v>241</v>
      </c>
      <c r="B272" s="8">
        <v>6</v>
      </c>
      <c r="C272" s="8">
        <v>6</v>
      </c>
      <c r="D272" s="2">
        <v>8</v>
      </c>
      <c r="E272" s="4">
        <f t="shared" si="20"/>
        <v>1.3333333333333333</v>
      </c>
      <c r="F272" s="151"/>
    </row>
    <row r="273" spans="1:6" ht="30">
      <c r="A273" s="147" t="s">
        <v>242</v>
      </c>
      <c r="B273" s="8">
        <v>3</v>
      </c>
      <c r="C273" s="8">
        <v>3</v>
      </c>
      <c r="D273" s="2">
        <v>3</v>
      </c>
      <c r="E273" s="4">
        <f t="shared" si="20"/>
        <v>1</v>
      </c>
      <c r="F273" s="151"/>
    </row>
    <row r="274" spans="1:6" ht="30">
      <c r="A274" s="147" t="s">
        <v>243</v>
      </c>
      <c r="B274" s="8">
        <v>22</v>
      </c>
      <c r="C274" s="8">
        <v>22</v>
      </c>
      <c r="D274" s="2">
        <v>18</v>
      </c>
      <c r="E274" s="4">
        <f t="shared" si="20"/>
        <v>0.8181818181818182</v>
      </c>
      <c r="F274" s="151"/>
    </row>
    <row r="275" spans="1:6" ht="30">
      <c r="A275" s="152" t="s">
        <v>244</v>
      </c>
      <c r="B275" s="8">
        <v>70</v>
      </c>
      <c r="C275" s="8">
        <v>70</v>
      </c>
      <c r="D275" s="2">
        <v>106</v>
      </c>
      <c r="E275" s="4">
        <f t="shared" si="20"/>
        <v>1.5142857142857142</v>
      </c>
      <c r="F275" s="143" t="s">
        <v>903</v>
      </c>
    </row>
    <row r="276" spans="1:6" ht="30">
      <c r="A276" s="154" t="s">
        <v>245</v>
      </c>
      <c r="B276" s="8">
        <v>2</v>
      </c>
      <c r="C276" s="8">
        <v>2</v>
      </c>
      <c r="D276" s="2">
        <v>2</v>
      </c>
      <c r="E276" s="4">
        <f t="shared" si="20"/>
        <v>1</v>
      </c>
      <c r="F276" s="151"/>
    </row>
    <row r="277" spans="1:6" ht="15">
      <c r="A277" s="155" t="s">
        <v>246</v>
      </c>
      <c r="B277" s="8">
        <v>24</v>
      </c>
      <c r="C277" s="8">
        <v>24</v>
      </c>
      <c r="D277" s="2">
        <v>24</v>
      </c>
      <c r="E277" s="4">
        <f t="shared" si="20"/>
        <v>1</v>
      </c>
      <c r="F277" s="151"/>
    </row>
    <row r="278" spans="1:6" ht="60">
      <c r="A278" s="147" t="s">
        <v>247</v>
      </c>
      <c r="B278" s="8">
        <v>1</v>
      </c>
      <c r="C278" s="8">
        <v>1</v>
      </c>
      <c r="D278" s="2">
        <v>1</v>
      </c>
      <c r="E278" s="4">
        <f t="shared" si="20"/>
        <v>1</v>
      </c>
      <c r="F278" s="151"/>
    </row>
    <row r="279" spans="1:6" ht="15">
      <c r="A279" s="154" t="s">
        <v>248</v>
      </c>
      <c r="B279" s="8">
        <v>54</v>
      </c>
      <c r="C279" s="8">
        <v>54</v>
      </c>
      <c r="D279" s="2">
        <v>54</v>
      </c>
      <c r="E279" s="4">
        <f t="shared" si="20"/>
        <v>1</v>
      </c>
      <c r="F279" s="151"/>
    </row>
    <row r="280" spans="1:6" ht="30">
      <c r="A280" s="154" t="s">
        <v>249</v>
      </c>
      <c r="B280" s="8">
        <v>1</v>
      </c>
      <c r="C280" s="8">
        <v>1</v>
      </c>
      <c r="D280" s="2">
        <v>1</v>
      </c>
      <c r="E280" s="4">
        <f t="shared" si="20"/>
        <v>1</v>
      </c>
      <c r="F280" s="151"/>
    </row>
    <row r="281" spans="1:6" ht="15">
      <c r="A281" s="148" t="s">
        <v>250</v>
      </c>
      <c r="B281" s="8">
        <v>40</v>
      </c>
      <c r="C281" s="8">
        <v>40</v>
      </c>
      <c r="D281" s="2">
        <v>52</v>
      </c>
      <c r="E281" s="4">
        <f t="shared" si="20"/>
        <v>1.3</v>
      </c>
      <c r="F281" s="151"/>
    </row>
    <row r="282" spans="1:6" ht="15">
      <c r="A282" s="148" t="s">
        <v>251</v>
      </c>
      <c r="B282" s="8">
        <v>17</v>
      </c>
      <c r="C282" s="8">
        <v>17</v>
      </c>
      <c r="D282" s="2">
        <v>16</v>
      </c>
      <c r="E282" s="4">
        <f t="shared" si="20"/>
        <v>0.9411764705882353</v>
      </c>
      <c r="F282" s="151"/>
    </row>
    <row r="283" spans="1:6" ht="15">
      <c r="A283" s="147" t="s">
        <v>252</v>
      </c>
      <c r="B283" s="15">
        <v>4000</v>
      </c>
      <c r="C283" s="15">
        <v>4000</v>
      </c>
      <c r="D283" s="2">
        <v>4071</v>
      </c>
      <c r="E283" s="4">
        <f t="shared" si="20"/>
        <v>1.01775</v>
      </c>
      <c r="F283" s="156" t="s">
        <v>294</v>
      </c>
    </row>
    <row r="284" spans="1:6" ht="15">
      <c r="A284" s="147" t="s">
        <v>253</v>
      </c>
      <c r="B284" s="8">
        <v>1000</v>
      </c>
      <c r="C284" s="8">
        <v>1000</v>
      </c>
      <c r="D284" s="2">
        <v>921</v>
      </c>
      <c r="E284" s="4">
        <f t="shared" si="20"/>
        <v>0.921</v>
      </c>
      <c r="F284" s="153" t="s">
        <v>295</v>
      </c>
    </row>
    <row r="285" spans="1:6" ht="30">
      <c r="A285" s="147" t="s">
        <v>254</v>
      </c>
      <c r="B285" s="8">
        <v>8</v>
      </c>
      <c r="C285" s="8">
        <v>8</v>
      </c>
      <c r="D285" s="2">
        <v>8</v>
      </c>
      <c r="E285" s="4">
        <f t="shared" si="20"/>
        <v>1</v>
      </c>
      <c r="F285" s="153" t="s">
        <v>296</v>
      </c>
    </row>
    <row r="286" spans="1:6" ht="15">
      <c r="A286" s="147" t="s">
        <v>255</v>
      </c>
      <c r="B286" s="8">
        <v>3000</v>
      </c>
      <c r="C286" s="8">
        <v>3000</v>
      </c>
      <c r="D286" s="2">
        <v>3180</v>
      </c>
      <c r="E286" s="4">
        <f t="shared" si="20"/>
        <v>1.06</v>
      </c>
      <c r="F286" s="153" t="s">
        <v>297</v>
      </c>
    </row>
    <row r="287" spans="1:6" ht="15">
      <c r="A287" s="147" t="s">
        <v>256</v>
      </c>
      <c r="B287" s="8">
        <v>48</v>
      </c>
      <c r="C287" s="8">
        <v>48</v>
      </c>
      <c r="D287" s="2">
        <v>27</v>
      </c>
      <c r="E287" s="4">
        <f t="shared" si="20"/>
        <v>0.5625</v>
      </c>
      <c r="F287" s="151"/>
    </row>
    <row r="288" spans="1:6" ht="30">
      <c r="A288" s="147" t="s">
        <v>257</v>
      </c>
      <c r="B288" s="8">
        <v>500</v>
      </c>
      <c r="C288" s="8">
        <v>500</v>
      </c>
      <c r="D288" s="2">
        <v>500</v>
      </c>
      <c r="E288" s="4">
        <f t="shared" si="20"/>
        <v>1</v>
      </c>
      <c r="F288" s="151"/>
    </row>
    <row r="289" spans="1:6" ht="30">
      <c r="A289" s="147" t="s">
        <v>258</v>
      </c>
      <c r="B289" s="8">
        <v>4</v>
      </c>
      <c r="C289" s="8">
        <v>4</v>
      </c>
      <c r="D289" s="2">
        <v>4</v>
      </c>
      <c r="E289" s="4">
        <f t="shared" si="20"/>
        <v>1</v>
      </c>
      <c r="F289" s="151"/>
    </row>
    <row r="290" spans="1:6" ht="15">
      <c r="A290" s="147" t="s">
        <v>259</v>
      </c>
      <c r="B290" s="8">
        <v>500</v>
      </c>
      <c r="C290" s="8">
        <v>500</v>
      </c>
      <c r="D290" s="2">
        <v>500</v>
      </c>
      <c r="E290" s="4">
        <f t="shared" si="20"/>
        <v>1</v>
      </c>
      <c r="F290" s="151"/>
    </row>
    <row r="291" spans="1:6" ht="15">
      <c r="A291" s="147" t="s">
        <v>260</v>
      </c>
      <c r="B291" s="14">
        <v>1000</v>
      </c>
      <c r="C291" s="14">
        <v>1000</v>
      </c>
      <c r="D291" s="2">
        <v>1000</v>
      </c>
      <c r="E291" s="4">
        <f t="shared" si="20"/>
        <v>1</v>
      </c>
      <c r="F291" s="151"/>
    </row>
    <row r="292" spans="1:6" ht="30">
      <c r="A292" s="147" t="s">
        <v>261</v>
      </c>
      <c r="B292" s="14">
        <v>1000</v>
      </c>
      <c r="C292" s="14">
        <v>1000</v>
      </c>
      <c r="D292" s="2">
        <v>1000</v>
      </c>
      <c r="E292" s="4">
        <f t="shared" si="20"/>
        <v>1</v>
      </c>
      <c r="F292" s="151"/>
    </row>
    <row r="293" spans="1:6" ht="15">
      <c r="A293" s="147" t="s">
        <v>262</v>
      </c>
      <c r="B293" s="8">
        <v>200</v>
      </c>
      <c r="C293" s="8">
        <v>200</v>
      </c>
      <c r="D293" s="2">
        <v>200</v>
      </c>
      <c r="E293" s="4">
        <f t="shared" si="20"/>
        <v>1</v>
      </c>
      <c r="F293" s="151"/>
    </row>
    <row r="294" spans="1:6" ht="30">
      <c r="A294" s="147" t="s">
        <v>263</v>
      </c>
      <c r="B294" s="14">
        <v>10000</v>
      </c>
      <c r="C294" s="14">
        <v>10000</v>
      </c>
      <c r="D294" s="2">
        <v>10000</v>
      </c>
      <c r="E294" s="4">
        <f t="shared" si="20"/>
        <v>1</v>
      </c>
      <c r="F294" s="151"/>
    </row>
    <row r="295" spans="1:6" ht="15">
      <c r="A295" s="147" t="s">
        <v>264</v>
      </c>
      <c r="B295" s="8">
        <v>200</v>
      </c>
      <c r="C295" s="8">
        <v>200</v>
      </c>
      <c r="D295" s="2">
        <v>200</v>
      </c>
      <c r="E295" s="4">
        <f t="shared" si="20"/>
        <v>1</v>
      </c>
      <c r="F295" s="151"/>
    </row>
    <row r="296" spans="1:6" ht="30">
      <c r="A296" s="147" t="s">
        <v>265</v>
      </c>
      <c r="B296" s="8">
        <v>200</v>
      </c>
      <c r="C296" s="8">
        <v>200</v>
      </c>
      <c r="D296" s="2">
        <v>200</v>
      </c>
      <c r="E296" s="4">
        <f t="shared" si="20"/>
        <v>1</v>
      </c>
      <c r="F296" s="151"/>
    </row>
    <row r="297" spans="1:6" ht="30">
      <c r="A297" s="147" t="s">
        <v>266</v>
      </c>
      <c r="B297" s="8">
        <v>500</v>
      </c>
      <c r="C297" s="8">
        <v>500</v>
      </c>
      <c r="D297" s="2">
        <v>500</v>
      </c>
      <c r="E297" s="4">
        <f t="shared" si="20"/>
        <v>1</v>
      </c>
      <c r="F297" s="151"/>
    </row>
    <row r="298" spans="1:6" ht="30">
      <c r="A298" s="147" t="s">
        <v>267</v>
      </c>
      <c r="B298" s="8">
        <v>100</v>
      </c>
      <c r="C298" s="8">
        <v>100</v>
      </c>
      <c r="D298" s="2">
        <v>100</v>
      </c>
      <c r="E298" s="4">
        <f t="shared" si="20"/>
        <v>1</v>
      </c>
      <c r="F298" s="151"/>
    </row>
    <row r="299" spans="1:6" ht="15">
      <c r="A299" s="147" t="s">
        <v>268</v>
      </c>
      <c r="B299" s="8">
        <v>9</v>
      </c>
      <c r="C299" s="8">
        <v>9</v>
      </c>
      <c r="D299" s="2">
        <v>9</v>
      </c>
      <c r="E299" s="4">
        <f t="shared" si="20"/>
        <v>1</v>
      </c>
      <c r="F299" s="151"/>
    </row>
    <row r="300" spans="1:6" ht="15">
      <c r="A300" s="147" t="s">
        <v>269</v>
      </c>
      <c r="B300" s="14">
        <v>10000</v>
      </c>
      <c r="C300" s="14">
        <v>10000</v>
      </c>
      <c r="D300" s="2">
        <v>10000</v>
      </c>
      <c r="E300" s="4">
        <f t="shared" si="20"/>
        <v>1</v>
      </c>
      <c r="F300" s="151"/>
    </row>
    <row r="301" spans="1:6" ht="30">
      <c r="A301" s="147" t="s">
        <v>270</v>
      </c>
      <c r="B301" s="14">
        <v>10000</v>
      </c>
      <c r="C301" s="14">
        <v>10000</v>
      </c>
      <c r="D301" s="2">
        <v>10000</v>
      </c>
      <c r="E301" s="4">
        <f t="shared" si="20"/>
        <v>1</v>
      </c>
      <c r="F301" s="151"/>
    </row>
    <row r="302" spans="1:6" ht="15">
      <c r="A302" s="147" t="s">
        <v>271</v>
      </c>
      <c r="B302" s="14">
        <v>15000</v>
      </c>
      <c r="C302" s="14">
        <v>15000</v>
      </c>
      <c r="D302" s="2">
        <v>17000</v>
      </c>
      <c r="E302" s="4">
        <f t="shared" si="20"/>
        <v>1.1333333333333333</v>
      </c>
      <c r="F302" s="151"/>
    </row>
    <row r="303" spans="1:6" ht="15">
      <c r="A303" s="147" t="s">
        <v>272</v>
      </c>
      <c r="B303" s="14">
        <v>20000</v>
      </c>
      <c r="C303" s="14">
        <v>20000</v>
      </c>
      <c r="D303" s="2">
        <v>26000</v>
      </c>
      <c r="E303" s="4">
        <f t="shared" si="20"/>
        <v>1.3</v>
      </c>
      <c r="F303" s="151"/>
    </row>
    <row r="304" spans="1:6" ht="15">
      <c r="A304" s="147" t="s">
        <v>273</v>
      </c>
      <c r="B304" s="14">
        <v>5000</v>
      </c>
      <c r="C304" s="14">
        <v>5000</v>
      </c>
      <c r="D304" s="2">
        <v>5200</v>
      </c>
      <c r="E304" s="4">
        <f t="shared" si="20"/>
        <v>1.04</v>
      </c>
      <c r="F304" s="151"/>
    </row>
    <row r="305" spans="1:6" ht="30">
      <c r="A305" s="147" t="s">
        <v>274</v>
      </c>
      <c r="B305" s="14">
        <v>10000</v>
      </c>
      <c r="C305" s="14">
        <v>10000</v>
      </c>
      <c r="D305" s="2">
        <v>11600</v>
      </c>
      <c r="E305" s="4">
        <f t="shared" si="20"/>
        <v>1.16</v>
      </c>
      <c r="F305" s="151"/>
    </row>
    <row r="306" spans="1:6" ht="15">
      <c r="A306" s="147" t="s">
        <v>275</v>
      </c>
      <c r="B306" s="8">
        <v>5</v>
      </c>
      <c r="C306" s="8">
        <v>5</v>
      </c>
      <c r="D306" s="2">
        <v>5</v>
      </c>
      <c r="E306" s="4">
        <f t="shared" si="20"/>
        <v>1</v>
      </c>
      <c r="F306" s="151"/>
    </row>
    <row r="307" spans="1:6" ht="30">
      <c r="A307" s="147" t="s">
        <v>276</v>
      </c>
      <c r="B307" s="8">
        <v>3</v>
      </c>
      <c r="C307" s="8">
        <v>3</v>
      </c>
      <c r="D307" s="2">
        <v>3</v>
      </c>
      <c r="E307" s="4">
        <f t="shared" si="20"/>
        <v>1</v>
      </c>
      <c r="F307" s="151"/>
    </row>
    <row r="308" spans="1:6" ht="15">
      <c r="A308" s="147" t="s">
        <v>277</v>
      </c>
      <c r="B308" s="8">
        <v>2</v>
      </c>
      <c r="C308" s="8">
        <v>2</v>
      </c>
      <c r="D308" s="2">
        <v>2</v>
      </c>
      <c r="E308" s="4">
        <f t="shared" si="20"/>
        <v>1</v>
      </c>
      <c r="F308" s="151"/>
    </row>
    <row r="309" spans="1:6" ht="30">
      <c r="A309" s="147" t="s">
        <v>278</v>
      </c>
      <c r="B309" s="14">
        <v>1000</v>
      </c>
      <c r="C309" s="14">
        <v>1000</v>
      </c>
      <c r="D309" s="2">
        <v>1000</v>
      </c>
      <c r="E309" s="4">
        <f t="shared" si="20"/>
        <v>1</v>
      </c>
      <c r="F309" s="151"/>
    </row>
    <row r="310" spans="1:6" ht="15">
      <c r="A310" s="147" t="s">
        <v>279</v>
      </c>
      <c r="B310" s="14">
        <v>6</v>
      </c>
      <c r="C310" s="14">
        <v>6</v>
      </c>
      <c r="D310" s="2">
        <v>6</v>
      </c>
      <c r="E310" s="4">
        <f t="shared" si="20"/>
        <v>1</v>
      </c>
      <c r="F310" s="151"/>
    </row>
    <row r="311" spans="1:6" ht="15">
      <c r="A311" s="147" t="s">
        <v>280</v>
      </c>
      <c r="B311" s="8">
        <v>10</v>
      </c>
      <c r="C311" s="8">
        <v>10</v>
      </c>
      <c r="D311" s="2">
        <v>10</v>
      </c>
      <c r="E311" s="4">
        <f t="shared" si="20"/>
        <v>1</v>
      </c>
      <c r="F311" s="151"/>
    </row>
    <row r="312" spans="1:6" ht="45">
      <c r="A312" s="157" t="s">
        <v>281</v>
      </c>
      <c r="B312" s="8" t="s">
        <v>233</v>
      </c>
      <c r="C312" s="8" t="s">
        <v>233</v>
      </c>
      <c r="D312" s="2">
        <v>32</v>
      </c>
      <c r="E312" s="17">
        <v>32</v>
      </c>
      <c r="F312" s="151"/>
    </row>
    <row r="313" spans="1:6" ht="15">
      <c r="A313" s="147" t="s">
        <v>282</v>
      </c>
      <c r="B313" s="8">
        <v>6</v>
      </c>
      <c r="C313" s="8">
        <v>6</v>
      </c>
      <c r="D313" s="2">
        <v>6</v>
      </c>
      <c r="E313" s="4">
        <f t="shared" si="20"/>
        <v>1</v>
      </c>
      <c r="F313" s="151"/>
    </row>
    <row r="314" spans="1:6" ht="15">
      <c r="A314" s="158" t="s">
        <v>283</v>
      </c>
      <c r="B314" s="8">
        <v>5</v>
      </c>
      <c r="C314" s="8">
        <v>5</v>
      </c>
      <c r="D314" s="2">
        <v>8</v>
      </c>
      <c r="E314" s="4">
        <f t="shared" si="20"/>
        <v>1.6</v>
      </c>
      <c r="F314" s="151"/>
    </row>
    <row r="315" spans="1:6" ht="15">
      <c r="A315" s="159" t="s">
        <v>284</v>
      </c>
      <c r="B315" s="8">
        <v>4</v>
      </c>
      <c r="C315" s="8">
        <v>4</v>
      </c>
      <c r="D315" s="2">
        <v>5</v>
      </c>
      <c r="E315" s="4">
        <f t="shared" si="20"/>
        <v>1.25</v>
      </c>
      <c r="F315" s="151"/>
    </row>
    <row r="316" spans="1:6" ht="15">
      <c r="A316" s="159" t="s">
        <v>285</v>
      </c>
      <c r="B316" s="8">
        <v>100</v>
      </c>
      <c r="C316" s="8">
        <v>100</v>
      </c>
      <c r="D316" s="2">
        <v>100</v>
      </c>
      <c r="E316" s="4">
        <f t="shared" si="20"/>
        <v>1</v>
      </c>
      <c r="F316" s="151"/>
    </row>
    <row r="317" spans="1:6" ht="30">
      <c r="A317" s="147" t="s">
        <v>286</v>
      </c>
      <c r="B317" s="8">
        <v>3</v>
      </c>
      <c r="C317" s="8">
        <v>3</v>
      </c>
      <c r="D317" s="2">
        <v>4</v>
      </c>
      <c r="E317" s="4">
        <f t="shared" si="20"/>
        <v>1.3333333333333333</v>
      </c>
      <c r="F317" s="151"/>
    </row>
    <row r="318" spans="1:6" ht="15">
      <c r="A318" s="148" t="s">
        <v>287</v>
      </c>
      <c r="B318" s="8">
        <v>100</v>
      </c>
      <c r="C318" s="8">
        <v>100</v>
      </c>
      <c r="D318" s="2">
        <v>110</v>
      </c>
      <c r="E318" s="4">
        <f t="shared" si="20"/>
        <v>1.1</v>
      </c>
      <c r="F318" s="151"/>
    </row>
    <row r="319" spans="1:6" ht="30">
      <c r="A319" s="147" t="s">
        <v>288</v>
      </c>
      <c r="B319" s="8">
        <v>5</v>
      </c>
      <c r="C319" s="8">
        <v>5</v>
      </c>
      <c r="D319" s="2">
        <v>5</v>
      </c>
      <c r="E319" s="4">
        <f t="shared" si="20"/>
        <v>1</v>
      </c>
      <c r="F319" s="151"/>
    </row>
    <row r="320" spans="1:6" ht="15">
      <c r="A320" s="148" t="s">
        <v>289</v>
      </c>
      <c r="B320" s="8">
        <v>20</v>
      </c>
      <c r="C320" s="8">
        <v>20</v>
      </c>
      <c r="D320" s="2">
        <v>20</v>
      </c>
      <c r="E320" s="4">
        <f t="shared" si="20"/>
        <v>1</v>
      </c>
      <c r="F320" s="151"/>
    </row>
    <row r="321" spans="1:6" ht="15">
      <c r="A321" s="160" t="s">
        <v>290</v>
      </c>
      <c r="B321" s="8">
        <v>50</v>
      </c>
      <c r="C321" s="8">
        <v>50</v>
      </c>
      <c r="D321" s="2">
        <v>50</v>
      </c>
      <c r="E321" s="4">
        <f t="shared" si="20"/>
        <v>1</v>
      </c>
      <c r="F321" s="151"/>
    </row>
    <row r="322" spans="1:6" ht="15">
      <c r="A322" s="161" t="s">
        <v>291</v>
      </c>
      <c r="B322" s="8">
        <v>18</v>
      </c>
      <c r="C322" s="8">
        <v>18</v>
      </c>
      <c r="D322" s="2">
        <v>18</v>
      </c>
      <c r="E322" s="4">
        <f t="shared" si="20"/>
        <v>1</v>
      </c>
      <c r="F322" s="151"/>
    </row>
    <row r="323" spans="1:6" ht="15">
      <c r="A323" s="150" t="s">
        <v>292</v>
      </c>
      <c r="B323" s="8">
        <v>120</v>
      </c>
      <c r="C323" s="8">
        <v>120</v>
      </c>
      <c r="D323" s="2">
        <v>136</v>
      </c>
      <c r="E323" s="4">
        <f t="shared" si="20"/>
        <v>1.1333333333333333</v>
      </c>
      <c r="F323" s="153" t="s">
        <v>298</v>
      </c>
    </row>
    <row r="324" spans="1:6" ht="14.25">
      <c r="A324" s="178" t="s">
        <v>809</v>
      </c>
      <c r="B324" s="179"/>
      <c r="C324" s="179"/>
      <c r="D324" s="179"/>
      <c r="E324" s="9">
        <f>(E266+E267+E268+E269+E270+E271+E272+E273+E274+E275+E276+E277+E278+E279+E280+E281+E282+E283+E284+E285+E286+E287+E288+E289+E290+E291+E292+E293+E294+E295+E296+E297+E298+E299+E300+E301+E302+E303+E304+E305+E306+E307+E308+E309+E310+E311+E313+E314+E315+E316+E317+E318+E319+E320+E321+E322+E323)/57</f>
        <v>1.0537032364780041</v>
      </c>
      <c r="F324" s="140"/>
    </row>
    <row r="325" spans="1:6" ht="15.75">
      <c r="A325" s="180" t="s">
        <v>82</v>
      </c>
      <c r="B325" s="181"/>
      <c r="C325" s="181"/>
      <c r="D325" s="181"/>
      <c r="E325" s="181"/>
      <c r="F325" s="182"/>
    </row>
    <row r="326" spans="1:6" ht="25.5">
      <c r="A326" s="132" t="s">
        <v>0</v>
      </c>
      <c r="B326" s="131" t="s">
        <v>24</v>
      </c>
      <c r="C326" s="131" t="s">
        <v>24</v>
      </c>
      <c r="D326" s="131" t="s">
        <v>230</v>
      </c>
      <c r="E326" s="131" t="s">
        <v>231</v>
      </c>
      <c r="F326" s="133" t="s">
        <v>232</v>
      </c>
    </row>
    <row r="327" spans="1:6" ht="15">
      <c r="A327" s="189" t="s">
        <v>305</v>
      </c>
      <c r="B327" s="190"/>
      <c r="C327" s="190"/>
      <c r="D327" s="190"/>
      <c r="E327" s="190"/>
      <c r="F327" s="191"/>
    </row>
    <row r="328" spans="1:8" ht="90.75">
      <c r="A328" s="147" t="s">
        <v>299</v>
      </c>
      <c r="B328" s="15">
        <v>6</v>
      </c>
      <c r="C328" s="15">
        <v>6</v>
      </c>
      <c r="D328" s="107">
        <v>6</v>
      </c>
      <c r="E328" s="4">
        <f aca="true" t="shared" si="21" ref="E328:E356">+D328/B328</f>
        <v>1</v>
      </c>
      <c r="F328" s="139" t="s">
        <v>905</v>
      </c>
      <c r="H328" s="106">
        <v>6</v>
      </c>
    </row>
    <row r="329" spans="1:8" ht="165.75">
      <c r="A329" s="149" t="s">
        <v>300</v>
      </c>
      <c r="B329" s="15">
        <v>7</v>
      </c>
      <c r="C329" s="15">
        <v>7</v>
      </c>
      <c r="D329" s="107">
        <v>8</v>
      </c>
      <c r="E329" s="4">
        <f t="shared" si="21"/>
        <v>1.1428571428571428</v>
      </c>
      <c r="F329" s="139" t="s">
        <v>905</v>
      </c>
      <c r="H329" s="106">
        <v>8</v>
      </c>
    </row>
    <row r="330" spans="1:8" ht="45.75">
      <c r="A330" s="147" t="s">
        <v>301</v>
      </c>
      <c r="B330" s="15">
        <v>9</v>
      </c>
      <c r="C330" s="15">
        <v>9</v>
      </c>
      <c r="D330" s="107">
        <v>9</v>
      </c>
      <c r="E330" s="4">
        <f t="shared" si="21"/>
        <v>1</v>
      </c>
      <c r="F330" s="151"/>
      <c r="H330" s="106">
        <v>9</v>
      </c>
    </row>
    <row r="331" spans="1:8" ht="45.75">
      <c r="A331" s="147" t="s">
        <v>302</v>
      </c>
      <c r="B331" s="15">
        <v>2</v>
      </c>
      <c r="C331" s="15">
        <v>2</v>
      </c>
      <c r="D331" s="107">
        <v>1</v>
      </c>
      <c r="E331" s="4">
        <f t="shared" si="21"/>
        <v>0.5</v>
      </c>
      <c r="F331" s="151"/>
      <c r="H331" s="106">
        <v>1</v>
      </c>
    </row>
    <row r="332" spans="1:8" ht="28.5">
      <c r="A332" s="158" t="s">
        <v>303</v>
      </c>
      <c r="B332" s="16">
        <v>30000</v>
      </c>
      <c r="C332" s="16">
        <v>30000</v>
      </c>
      <c r="D332" s="107">
        <v>30000</v>
      </c>
      <c r="E332" s="4">
        <f t="shared" si="21"/>
        <v>1</v>
      </c>
      <c r="F332" s="139" t="s">
        <v>905</v>
      </c>
      <c r="H332" s="106">
        <v>30000</v>
      </c>
    </row>
    <row r="333" spans="1:8" ht="30">
      <c r="A333" s="158" t="s">
        <v>304</v>
      </c>
      <c r="B333" s="15">
        <v>1</v>
      </c>
      <c r="C333" s="15">
        <v>1</v>
      </c>
      <c r="D333" s="107">
        <v>1</v>
      </c>
      <c r="E333" s="4">
        <f t="shared" si="21"/>
        <v>1</v>
      </c>
      <c r="F333" s="151"/>
      <c r="H333" s="106">
        <v>1</v>
      </c>
    </row>
    <row r="334" spans="1:8" ht="18" customHeight="1">
      <c r="A334" s="192" t="s">
        <v>328</v>
      </c>
      <c r="B334" s="193"/>
      <c r="C334" s="193"/>
      <c r="D334" s="193"/>
      <c r="E334" s="193"/>
      <c r="F334" s="194"/>
      <c r="H334" s="106"/>
    </row>
    <row r="335" spans="1:6" ht="45.75">
      <c r="A335" s="149" t="s">
        <v>306</v>
      </c>
      <c r="B335" s="15">
        <v>45</v>
      </c>
      <c r="C335" s="15">
        <v>45</v>
      </c>
      <c r="D335" s="107">
        <v>30</v>
      </c>
      <c r="E335" s="4">
        <f t="shared" si="21"/>
        <v>0.6666666666666666</v>
      </c>
      <c r="F335" s="139" t="s">
        <v>905</v>
      </c>
    </row>
    <row r="336" spans="1:6" ht="45.75">
      <c r="A336" s="149" t="s">
        <v>307</v>
      </c>
      <c r="B336" s="15">
        <v>2</v>
      </c>
      <c r="C336" s="15">
        <v>2</v>
      </c>
      <c r="D336" s="107">
        <v>2</v>
      </c>
      <c r="E336" s="4">
        <f t="shared" si="21"/>
        <v>1</v>
      </c>
      <c r="F336" s="151"/>
    </row>
    <row r="337" spans="1:6" ht="30">
      <c r="A337" s="147" t="s">
        <v>308</v>
      </c>
      <c r="B337" s="15">
        <v>1</v>
      </c>
      <c r="C337" s="15">
        <v>1</v>
      </c>
      <c r="D337" s="107">
        <v>1</v>
      </c>
      <c r="E337" s="4">
        <f t="shared" si="21"/>
        <v>1</v>
      </c>
      <c r="F337" s="151"/>
    </row>
    <row r="338" spans="1:6" ht="45">
      <c r="A338" s="147" t="s">
        <v>309</v>
      </c>
      <c r="B338" s="15">
        <v>35</v>
      </c>
      <c r="C338" s="15">
        <v>35</v>
      </c>
      <c r="D338" s="107">
        <v>23</v>
      </c>
      <c r="E338" s="4">
        <f t="shared" si="21"/>
        <v>0.6571428571428571</v>
      </c>
      <c r="F338" s="151"/>
    </row>
    <row r="339" spans="1:6" ht="30">
      <c r="A339" s="147" t="s">
        <v>310</v>
      </c>
      <c r="B339" s="15">
        <v>2</v>
      </c>
      <c r="C339" s="15">
        <v>2</v>
      </c>
      <c r="D339" s="107">
        <v>2</v>
      </c>
      <c r="E339" s="4">
        <f t="shared" si="21"/>
        <v>1</v>
      </c>
      <c r="F339" s="151"/>
    </row>
    <row r="340" spans="1:6" ht="15">
      <c r="A340" s="147" t="s">
        <v>311</v>
      </c>
      <c r="B340" s="15">
        <v>2</v>
      </c>
      <c r="C340" s="15">
        <v>2</v>
      </c>
      <c r="D340" s="107">
        <v>3</v>
      </c>
      <c r="E340" s="4">
        <f t="shared" si="21"/>
        <v>1.5</v>
      </c>
      <c r="F340" s="151"/>
    </row>
    <row r="341" spans="1:6" ht="30">
      <c r="A341" s="147" t="s">
        <v>312</v>
      </c>
      <c r="B341" s="15">
        <v>1</v>
      </c>
      <c r="C341" s="15">
        <v>1</v>
      </c>
      <c r="D341" s="107">
        <v>1</v>
      </c>
      <c r="E341" s="4">
        <f t="shared" si="21"/>
        <v>1</v>
      </c>
      <c r="F341" s="151"/>
    </row>
    <row r="342" spans="1:6" ht="30">
      <c r="A342" s="147" t="s">
        <v>313</v>
      </c>
      <c r="B342" s="15">
        <v>1</v>
      </c>
      <c r="C342" s="15">
        <v>1</v>
      </c>
      <c r="D342" s="107">
        <v>1</v>
      </c>
      <c r="E342" s="4">
        <f t="shared" si="21"/>
        <v>1</v>
      </c>
      <c r="F342" s="151"/>
    </row>
    <row r="343" spans="1:6" ht="15">
      <c r="A343" s="147" t="s">
        <v>314</v>
      </c>
      <c r="B343" s="15">
        <v>5</v>
      </c>
      <c r="C343" s="15">
        <v>5</v>
      </c>
      <c r="D343" s="107">
        <v>20</v>
      </c>
      <c r="E343" s="4">
        <f t="shared" si="21"/>
        <v>4</v>
      </c>
      <c r="F343" s="151"/>
    </row>
    <row r="344" spans="1:6" ht="30">
      <c r="A344" s="147" t="s">
        <v>315</v>
      </c>
      <c r="B344" s="15">
        <v>5</v>
      </c>
      <c r="C344" s="15">
        <v>5</v>
      </c>
      <c r="D344" s="107">
        <v>10</v>
      </c>
      <c r="E344" s="4">
        <f t="shared" si="21"/>
        <v>2</v>
      </c>
      <c r="F344" s="151"/>
    </row>
    <row r="345" spans="1:6" ht="30">
      <c r="A345" s="147" t="s">
        <v>316</v>
      </c>
      <c r="B345" s="15">
        <v>1</v>
      </c>
      <c r="C345" s="15">
        <v>1</v>
      </c>
      <c r="D345" s="107">
        <v>0</v>
      </c>
      <c r="E345" s="4">
        <f t="shared" si="21"/>
        <v>0</v>
      </c>
      <c r="F345" s="151"/>
    </row>
    <row r="346" spans="1:6" ht="30">
      <c r="A346" s="147" t="s">
        <v>317</v>
      </c>
      <c r="B346" s="15">
        <v>1</v>
      </c>
      <c r="C346" s="15">
        <v>1</v>
      </c>
      <c r="D346" s="107">
        <v>1</v>
      </c>
      <c r="E346" s="4">
        <f t="shared" si="21"/>
        <v>1</v>
      </c>
      <c r="F346" s="139" t="s">
        <v>905</v>
      </c>
    </row>
    <row r="347" spans="1:6" ht="30">
      <c r="A347" s="147" t="s">
        <v>318</v>
      </c>
      <c r="B347" s="15">
        <v>1</v>
      </c>
      <c r="C347" s="15">
        <v>1</v>
      </c>
      <c r="D347" s="107">
        <v>0</v>
      </c>
      <c r="E347" s="4">
        <f t="shared" si="21"/>
        <v>0</v>
      </c>
      <c r="F347" s="139" t="s">
        <v>905</v>
      </c>
    </row>
    <row r="348" spans="1:6" ht="30">
      <c r="A348" s="147" t="s">
        <v>319</v>
      </c>
      <c r="B348" s="15">
        <v>1</v>
      </c>
      <c r="C348" s="15">
        <v>1</v>
      </c>
      <c r="D348" s="107">
        <v>0</v>
      </c>
      <c r="E348" s="4">
        <f t="shared" si="21"/>
        <v>0</v>
      </c>
      <c r="F348" s="139" t="s">
        <v>905</v>
      </c>
    </row>
    <row r="349" spans="1:6" ht="30">
      <c r="A349" s="147" t="s">
        <v>320</v>
      </c>
      <c r="B349" s="15">
        <v>25</v>
      </c>
      <c r="C349" s="15">
        <v>25</v>
      </c>
      <c r="D349" s="107">
        <v>44</v>
      </c>
      <c r="E349" s="4">
        <f t="shared" si="21"/>
        <v>1.76</v>
      </c>
      <c r="F349" s="151"/>
    </row>
    <row r="350" spans="1:6" ht="15">
      <c r="A350" s="147" t="s">
        <v>321</v>
      </c>
      <c r="B350" s="15">
        <v>2</v>
      </c>
      <c r="C350" s="15">
        <v>2</v>
      </c>
      <c r="D350" s="107">
        <v>0</v>
      </c>
      <c r="E350" s="4">
        <f t="shared" si="21"/>
        <v>0</v>
      </c>
      <c r="F350" s="151"/>
    </row>
    <row r="351" spans="1:6" ht="15">
      <c r="A351" s="147" t="s">
        <v>322</v>
      </c>
      <c r="B351" s="15">
        <v>7</v>
      </c>
      <c r="C351" s="15">
        <v>7</v>
      </c>
      <c r="D351" s="107">
        <v>13</v>
      </c>
      <c r="E351" s="4">
        <f t="shared" si="21"/>
        <v>1.8571428571428572</v>
      </c>
      <c r="F351" s="151"/>
    </row>
    <row r="352" spans="1:6" ht="15">
      <c r="A352" s="147" t="s">
        <v>323</v>
      </c>
      <c r="B352" s="16">
        <v>2300</v>
      </c>
      <c r="C352" s="16">
        <v>2300</v>
      </c>
      <c r="D352" s="107">
        <v>2536</v>
      </c>
      <c r="E352" s="4">
        <f t="shared" si="21"/>
        <v>1.102608695652174</v>
      </c>
      <c r="F352" s="151"/>
    </row>
    <row r="353" spans="1:6" ht="30">
      <c r="A353" s="147" t="s">
        <v>324</v>
      </c>
      <c r="B353" s="15">
        <v>10</v>
      </c>
      <c r="C353" s="15">
        <v>10</v>
      </c>
      <c r="D353" s="107">
        <v>19</v>
      </c>
      <c r="E353" s="4">
        <f t="shared" si="21"/>
        <v>1.9</v>
      </c>
      <c r="F353" s="151"/>
    </row>
    <row r="354" spans="1:6" ht="15">
      <c r="A354" s="147" t="s">
        <v>325</v>
      </c>
      <c r="B354" s="15">
        <v>52</v>
      </c>
      <c r="C354" s="15">
        <v>52</v>
      </c>
      <c r="D354" s="107">
        <v>152</v>
      </c>
      <c r="E354" s="4">
        <f t="shared" si="21"/>
        <v>2.923076923076923</v>
      </c>
      <c r="F354" s="151"/>
    </row>
    <row r="355" spans="1:6" ht="15">
      <c r="A355" s="147" t="s">
        <v>326</v>
      </c>
      <c r="B355" s="15">
        <v>10</v>
      </c>
      <c r="C355" s="15">
        <v>10</v>
      </c>
      <c r="D355" s="107">
        <v>0</v>
      </c>
      <c r="E355" s="4">
        <f t="shared" si="21"/>
        <v>0</v>
      </c>
      <c r="F355" s="151"/>
    </row>
    <row r="356" spans="1:6" ht="15">
      <c r="A356" s="147" t="s">
        <v>327</v>
      </c>
      <c r="B356" s="15">
        <v>20</v>
      </c>
      <c r="C356" s="15">
        <v>20</v>
      </c>
      <c r="D356" s="107">
        <v>38</v>
      </c>
      <c r="E356" s="4">
        <f t="shared" si="21"/>
        <v>1.9</v>
      </c>
      <c r="F356" s="151"/>
    </row>
    <row r="357" spans="1:6" ht="14.25">
      <c r="A357" s="178" t="s">
        <v>809</v>
      </c>
      <c r="B357" s="179"/>
      <c r="C357" s="179"/>
      <c r="D357" s="179"/>
      <c r="E357" s="9">
        <f>(E328+E329+E330+E331+E332+E333+E335+E336+E337+E338+E339+E340+E341+E342+E343+E344+E345+E346+E347+E348+E349+E350+E351+E352+E353+E354+E355+E356)/28</f>
        <v>1.1396248265192364</v>
      </c>
      <c r="F357" s="140"/>
    </row>
    <row r="358" spans="1:6" ht="15.75">
      <c r="A358" s="180" t="s">
        <v>115</v>
      </c>
      <c r="B358" s="181"/>
      <c r="C358" s="181"/>
      <c r="D358" s="181"/>
      <c r="E358" s="181"/>
      <c r="F358" s="182"/>
    </row>
    <row r="359" spans="1:6" ht="25.5">
      <c r="A359" s="132" t="s">
        <v>0</v>
      </c>
      <c r="B359" s="131" t="s">
        <v>24</v>
      </c>
      <c r="C359" s="131" t="s">
        <v>24</v>
      </c>
      <c r="D359" s="131" t="s">
        <v>230</v>
      </c>
      <c r="E359" s="131" t="s">
        <v>231</v>
      </c>
      <c r="F359" s="133" t="s">
        <v>232</v>
      </c>
    </row>
    <row r="360" spans="1:6" ht="28.5">
      <c r="A360" s="149" t="s">
        <v>127</v>
      </c>
      <c r="B360" s="15">
        <v>12</v>
      </c>
      <c r="C360" s="15">
        <v>12</v>
      </c>
      <c r="D360" s="2">
        <v>33</v>
      </c>
      <c r="E360" s="4">
        <f aca="true" t="shared" si="22" ref="E360:E365">+D360/B360</f>
        <v>2.75</v>
      </c>
      <c r="F360" s="139" t="s">
        <v>337</v>
      </c>
    </row>
    <row r="361" spans="1:6" ht="30">
      <c r="A361" s="149" t="s">
        <v>331</v>
      </c>
      <c r="B361" s="19">
        <v>70</v>
      </c>
      <c r="C361" s="19">
        <v>70</v>
      </c>
      <c r="D361" s="2">
        <v>78</v>
      </c>
      <c r="E361" s="4">
        <f t="shared" si="22"/>
        <v>1.1142857142857143</v>
      </c>
      <c r="F361" s="151"/>
    </row>
    <row r="362" spans="1:6" ht="15">
      <c r="A362" s="149" t="s">
        <v>332</v>
      </c>
      <c r="B362" s="19">
        <v>76</v>
      </c>
      <c r="C362" s="19">
        <v>76</v>
      </c>
      <c r="D362" s="2">
        <v>7</v>
      </c>
      <c r="E362" s="4">
        <f t="shared" si="22"/>
        <v>0.09210526315789473</v>
      </c>
      <c r="F362" s="151"/>
    </row>
    <row r="363" spans="1:6" ht="15">
      <c r="A363" s="149" t="s">
        <v>333</v>
      </c>
      <c r="B363" s="19">
        <v>108</v>
      </c>
      <c r="C363" s="19">
        <v>108</v>
      </c>
      <c r="D363" s="2">
        <v>129</v>
      </c>
      <c r="E363" s="4">
        <f t="shared" si="22"/>
        <v>1.1944444444444444</v>
      </c>
      <c r="F363" s="151"/>
    </row>
    <row r="364" spans="1:6" ht="30">
      <c r="A364" s="149" t="s">
        <v>334</v>
      </c>
      <c r="B364" s="19">
        <v>40</v>
      </c>
      <c r="C364" s="19">
        <v>40</v>
      </c>
      <c r="D364" s="2">
        <v>42</v>
      </c>
      <c r="E364" s="4">
        <f t="shared" si="22"/>
        <v>1.05</v>
      </c>
      <c r="F364" s="151"/>
    </row>
    <row r="365" spans="1:6" ht="30">
      <c r="A365" s="149" t="s">
        <v>335</v>
      </c>
      <c r="B365" s="19">
        <v>8</v>
      </c>
      <c r="C365" s="19">
        <v>8</v>
      </c>
      <c r="D365" s="2">
        <v>5</v>
      </c>
      <c r="E365" s="4">
        <f t="shared" si="22"/>
        <v>0.625</v>
      </c>
      <c r="F365" s="151"/>
    </row>
    <row r="366" spans="1:6" ht="14.25">
      <c r="A366" s="178" t="s">
        <v>809</v>
      </c>
      <c r="B366" s="179"/>
      <c r="C366" s="179"/>
      <c r="D366" s="179"/>
      <c r="E366" s="9">
        <f>(E360+E361+E362+E363+E364+E365)/6</f>
        <v>1.1376392369813422</v>
      </c>
      <c r="F366" s="140"/>
    </row>
    <row r="367" spans="1:6" ht="15.75">
      <c r="A367" s="180" t="s">
        <v>121</v>
      </c>
      <c r="B367" s="181"/>
      <c r="C367" s="181"/>
      <c r="D367" s="181"/>
      <c r="E367" s="181"/>
      <c r="F367" s="182"/>
    </row>
    <row r="368" spans="1:6" ht="25.5">
      <c r="A368" s="132" t="s">
        <v>0</v>
      </c>
      <c r="B368" s="131" t="s">
        <v>24</v>
      </c>
      <c r="C368" s="131" t="s">
        <v>24</v>
      </c>
      <c r="D368" s="131" t="s">
        <v>230</v>
      </c>
      <c r="E368" s="131" t="s">
        <v>231</v>
      </c>
      <c r="F368" s="133" t="s">
        <v>232</v>
      </c>
    </row>
    <row r="369" spans="1:6" ht="30">
      <c r="A369" s="149" t="s">
        <v>329</v>
      </c>
      <c r="B369" s="15">
        <v>100</v>
      </c>
      <c r="C369" s="15">
        <v>100</v>
      </c>
      <c r="D369" s="2">
        <v>51</v>
      </c>
      <c r="E369" s="4">
        <f aca="true" t="shared" si="23" ref="E369:E374">+D369/B369</f>
        <v>0.51</v>
      </c>
      <c r="F369" s="151"/>
    </row>
    <row r="370" spans="1:6" ht="15">
      <c r="A370" s="149" t="s">
        <v>123</v>
      </c>
      <c r="B370" s="15">
        <v>61</v>
      </c>
      <c r="C370" s="15">
        <v>61</v>
      </c>
      <c r="D370" s="2">
        <v>54</v>
      </c>
      <c r="E370" s="4">
        <f t="shared" si="23"/>
        <v>0.8852459016393442</v>
      </c>
      <c r="F370" s="151"/>
    </row>
    <row r="371" spans="1:6" ht="28.5">
      <c r="A371" s="149" t="s">
        <v>125</v>
      </c>
      <c r="B371" s="15">
        <v>16</v>
      </c>
      <c r="C371" s="15">
        <v>16</v>
      </c>
      <c r="D371" s="2">
        <v>52</v>
      </c>
      <c r="E371" s="4">
        <f t="shared" si="23"/>
        <v>3.25</v>
      </c>
      <c r="F371" s="139" t="s">
        <v>337</v>
      </c>
    </row>
    <row r="372" spans="1:6" ht="28.5">
      <c r="A372" s="149" t="s">
        <v>126</v>
      </c>
      <c r="B372" s="15">
        <v>12</v>
      </c>
      <c r="C372" s="15">
        <v>12</v>
      </c>
      <c r="D372" s="2">
        <v>59</v>
      </c>
      <c r="E372" s="4">
        <f t="shared" si="23"/>
        <v>4.916666666666667</v>
      </c>
      <c r="F372" s="139" t="s">
        <v>337</v>
      </c>
    </row>
    <row r="373" spans="1:6" ht="15">
      <c r="A373" s="149" t="s">
        <v>128</v>
      </c>
      <c r="B373" s="15">
        <v>8</v>
      </c>
      <c r="C373" s="15">
        <v>8</v>
      </c>
      <c r="D373" s="2">
        <v>4</v>
      </c>
      <c r="E373" s="4">
        <f t="shared" si="23"/>
        <v>0.5</v>
      </c>
      <c r="F373" s="151"/>
    </row>
    <row r="374" spans="1:6" ht="60">
      <c r="A374" s="149" t="s">
        <v>330</v>
      </c>
      <c r="B374" s="19">
        <v>1</v>
      </c>
      <c r="C374" s="19">
        <v>1</v>
      </c>
      <c r="D374" s="2">
        <v>1</v>
      </c>
      <c r="E374" s="4">
        <f t="shared" si="23"/>
        <v>1</v>
      </c>
      <c r="F374" s="162" t="s">
        <v>338</v>
      </c>
    </row>
    <row r="375" spans="1:6" ht="14.25">
      <c r="A375" s="178" t="s">
        <v>809</v>
      </c>
      <c r="B375" s="179"/>
      <c r="C375" s="179"/>
      <c r="D375" s="179"/>
      <c r="E375" s="9">
        <f>(E369+E370+E371+E372+E373+E374)/6</f>
        <v>1.8436520947176682</v>
      </c>
      <c r="F375" s="140"/>
    </row>
    <row r="376" spans="1:6" ht="15.75">
      <c r="A376" s="180" t="s">
        <v>129</v>
      </c>
      <c r="B376" s="181"/>
      <c r="C376" s="181"/>
      <c r="D376" s="181"/>
      <c r="E376" s="181"/>
      <c r="F376" s="182"/>
    </row>
    <row r="377" spans="1:6" ht="25.5">
      <c r="A377" s="132" t="s">
        <v>0</v>
      </c>
      <c r="B377" s="131" t="s">
        <v>24</v>
      </c>
      <c r="C377" s="131" t="s">
        <v>24</v>
      </c>
      <c r="D377" s="131" t="s">
        <v>230</v>
      </c>
      <c r="E377" s="131" t="s">
        <v>231</v>
      </c>
      <c r="F377" s="133" t="s">
        <v>232</v>
      </c>
    </row>
    <row r="378" spans="1:6" ht="30">
      <c r="A378" s="154" t="s">
        <v>339</v>
      </c>
      <c r="B378" s="15">
        <v>70</v>
      </c>
      <c r="C378" s="15">
        <v>70</v>
      </c>
      <c r="D378" s="2">
        <v>188</v>
      </c>
      <c r="E378" s="4">
        <f aca="true" t="shared" si="24" ref="E378:E415">+D378/B378</f>
        <v>2.6857142857142855</v>
      </c>
      <c r="F378" s="151"/>
    </row>
    <row r="379" spans="1:6" ht="30">
      <c r="A379" s="154" t="s">
        <v>340</v>
      </c>
      <c r="B379" s="15">
        <v>8</v>
      </c>
      <c r="C379" s="15">
        <v>8</v>
      </c>
      <c r="D379" s="2">
        <v>3</v>
      </c>
      <c r="E379" s="4">
        <f t="shared" si="24"/>
        <v>0.375</v>
      </c>
      <c r="F379" s="151"/>
    </row>
    <row r="380" spans="1:6" ht="15">
      <c r="A380" s="154" t="s">
        <v>341</v>
      </c>
      <c r="B380" s="15">
        <v>950</v>
      </c>
      <c r="C380" s="15">
        <v>950</v>
      </c>
      <c r="D380" s="2">
        <v>2266</v>
      </c>
      <c r="E380" s="4">
        <f t="shared" si="24"/>
        <v>2.385263157894737</v>
      </c>
      <c r="F380" s="151"/>
    </row>
    <row r="381" spans="1:6" ht="45">
      <c r="A381" s="154" t="s">
        <v>342</v>
      </c>
      <c r="B381" s="15">
        <v>6</v>
      </c>
      <c r="C381" s="15">
        <v>6</v>
      </c>
      <c r="D381" s="2">
        <v>16</v>
      </c>
      <c r="E381" s="4">
        <f t="shared" si="24"/>
        <v>2.6666666666666665</v>
      </c>
      <c r="F381" s="151"/>
    </row>
    <row r="382" spans="1:6" ht="15">
      <c r="A382" s="154" t="s">
        <v>343</v>
      </c>
      <c r="B382" s="20">
        <v>1</v>
      </c>
      <c r="C382" s="20">
        <v>1</v>
      </c>
      <c r="D382" s="2">
        <v>1</v>
      </c>
      <c r="E382" s="4">
        <f t="shared" si="24"/>
        <v>1</v>
      </c>
      <c r="F382" s="151"/>
    </row>
    <row r="383" spans="1:6" ht="15">
      <c r="A383" s="154" t="s">
        <v>344</v>
      </c>
      <c r="B383" s="20">
        <v>1</v>
      </c>
      <c r="C383" s="20">
        <v>1</v>
      </c>
      <c r="D383" s="2">
        <v>1</v>
      </c>
      <c r="E383" s="4">
        <f t="shared" si="24"/>
        <v>1</v>
      </c>
      <c r="F383" s="151"/>
    </row>
    <row r="384" spans="1:6" ht="15">
      <c r="A384" s="154" t="s">
        <v>345</v>
      </c>
      <c r="B384" s="20">
        <v>1</v>
      </c>
      <c r="C384" s="20">
        <v>1</v>
      </c>
      <c r="D384" s="2">
        <v>1</v>
      </c>
      <c r="E384" s="4">
        <f t="shared" si="24"/>
        <v>1</v>
      </c>
      <c r="F384" s="151"/>
    </row>
    <row r="385" spans="1:6" ht="15">
      <c r="A385" s="154" t="s">
        <v>346</v>
      </c>
      <c r="B385" s="20">
        <v>1</v>
      </c>
      <c r="C385" s="20">
        <v>1</v>
      </c>
      <c r="D385" s="2">
        <v>1</v>
      </c>
      <c r="E385" s="4">
        <f t="shared" si="24"/>
        <v>1</v>
      </c>
      <c r="F385" s="151"/>
    </row>
    <row r="386" spans="1:6" ht="15">
      <c r="A386" s="154" t="s">
        <v>347</v>
      </c>
      <c r="B386" s="20">
        <v>1</v>
      </c>
      <c r="C386" s="20">
        <v>1</v>
      </c>
      <c r="D386" s="2">
        <v>1</v>
      </c>
      <c r="E386" s="4">
        <f t="shared" si="24"/>
        <v>1</v>
      </c>
      <c r="F386" s="151"/>
    </row>
    <row r="387" spans="1:6" ht="15">
      <c r="A387" s="154" t="s">
        <v>348</v>
      </c>
      <c r="B387" s="20">
        <v>2</v>
      </c>
      <c r="C387" s="20">
        <v>2</v>
      </c>
      <c r="D387" s="2">
        <v>2</v>
      </c>
      <c r="E387" s="4">
        <f t="shared" si="24"/>
        <v>1</v>
      </c>
      <c r="F387" s="151"/>
    </row>
    <row r="388" spans="1:6" ht="45">
      <c r="A388" s="154" t="s">
        <v>349</v>
      </c>
      <c r="B388" s="20">
        <v>1</v>
      </c>
      <c r="C388" s="20">
        <v>1</v>
      </c>
      <c r="D388" s="2">
        <v>0</v>
      </c>
      <c r="E388" s="4">
        <f t="shared" si="24"/>
        <v>0</v>
      </c>
      <c r="F388" s="151"/>
    </row>
    <row r="389" spans="1:6" ht="60">
      <c r="A389" s="154" t="s">
        <v>350</v>
      </c>
      <c r="B389" s="20">
        <v>1</v>
      </c>
      <c r="C389" s="20">
        <v>1</v>
      </c>
      <c r="D389" s="2">
        <v>1</v>
      </c>
      <c r="E389" s="4">
        <f t="shared" si="24"/>
        <v>1</v>
      </c>
      <c r="F389" s="163" t="s">
        <v>351</v>
      </c>
    </row>
    <row r="390" spans="1:6" ht="30">
      <c r="A390" s="154" t="s">
        <v>352</v>
      </c>
      <c r="B390" s="20">
        <v>1</v>
      </c>
      <c r="C390" s="20">
        <v>1</v>
      </c>
      <c r="D390" s="2">
        <v>1</v>
      </c>
      <c r="E390" s="4">
        <f t="shared" si="24"/>
        <v>1</v>
      </c>
      <c r="F390" s="163" t="s">
        <v>353</v>
      </c>
    </row>
    <row r="391" spans="1:6" ht="15">
      <c r="A391" s="154" t="s">
        <v>354</v>
      </c>
      <c r="B391" s="20">
        <v>3</v>
      </c>
      <c r="C391" s="20">
        <v>3</v>
      </c>
      <c r="D391" s="2">
        <v>3</v>
      </c>
      <c r="E391" s="4">
        <f t="shared" si="24"/>
        <v>1</v>
      </c>
      <c r="F391" s="163" t="s">
        <v>355</v>
      </c>
    </row>
    <row r="392" spans="1:6" ht="15">
      <c r="A392" s="150" t="s">
        <v>356</v>
      </c>
      <c r="B392" s="20">
        <v>1</v>
      </c>
      <c r="C392" s="20">
        <v>1</v>
      </c>
      <c r="D392" s="2">
        <v>2</v>
      </c>
      <c r="E392" s="4">
        <f t="shared" si="24"/>
        <v>2</v>
      </c>
      <c r="F392" s="163" t="s">
        <v>357</v>
      </c>
    </row>
    <row r="393" spans="1:6" ht="30">
      <c r="A393" s="158" t="s">
        <v>358</v>
      </c>
      <c r="B393" s="8">
        <v>12000</v>
      </c>
      <c r="C393" s="8">
        <v>12000</v>
      </c>
      <c r="D393" s="2">
        <v>12000</v>
      </c>
      <c r="E393" s="4">
        <f t="shared" si="24"/>
        <v>1</v>
      </c>
      <c r="F393" s="153" t="s">
        <v>359</v>
      </c>
    </row>
    <row r="394" spans="1:6" ht="30">
      <c r="A394" s="158" t="s">
        <v>360</v>
      </c>
      <c r="B394" s="8">
        <v>3</v>
      </c>
      <c r="C394" s="8">
        <v>3</v>
      </c>
      <c r="D394" s="2">
        <v>3</v>
      </c>
      <c r="E394" s="4">
        <f t="shared" si="24"/>
        <v>1</v>
      </c>
      <c r="F394" s="151"/>
    </row>
    <row r="395" spans="1:6" ht="15">
      <c r="A395" s="150" t="s">
        <v>361</v>
      </c>
      <c r="B395" s="14">
        <v>4300</v>
      </c>
      <c r="C395" s="14">
        <v>4300</v>
      </c>
      <c r="D395" s="2">
        <v>3790</v>
      </c>
      <c r="E395" s="4">
        <f t="shared" si="24"/>
        <v>0.8813953488372093</v>
      </c>
      <c r="F395" s="151"/>
    </row>
    <row r="396" spans="1:6" ht="15">
      <c r="A396" s="150" t="s">
        <v>362</v>
      </c>
      <c r="B396" s="8">
        <v>29</v>
      </c>
      <c r="C396" s="8">
        <v>29</v>
      </c>
      <c r="D396" s="2">
        <v>48</v>
      </c>
      <c r="E396" s="4">
        <f t="shared" si="24"/>
        <v>1.6551724137931034</v>
      </c>
      <c r="F396" s="151"/>
    </row>
    <row r="397" spans="1:6" ht="30">
      <c r="A397" s="158" t="s">
        <v>132</v>
      </c>
      <c r="B397" s="8">
        <v>265</v>
      </c>
      <c r="C397" s="8">
        <v>265</v>
      </c>
      <c r="D397" s="2">
        <v>215</v>
      </c>
      <c r="E397" s="4">
        <f t="shared" si="24"/>
        <v>0.8113207547169812</v>
      </c>
      <c r="F397" s="151"/>
    </row>
    <row r="398" spans="1:6" ht="15">
      <c r="A398" s="150" t="s">
        <v>363</v>
      </c>
      <c r="B398" s="8">
        <v>460</v>
      </c>
      <c r="C398" s="8">
        <v>460</v>
      </c>
      <c r="D398" s="2">
        <v>894</v>
      </c>
      <c r="E398" s="4">
        <f t="shared" si="24"/>
        <v>1.9434782608695653</v>
      </c>
      <c r="F398" s="151"/>
    </row>
    <row r="399" spans="1:6" ht="30">
      <c r="A399" s="158" t="s">
        <v>364</v>
      </c>
      <c r="B399" s="8">
        <v>960</v>
      </c>
      <c r="C399" s="8">
        <v>960</v>
      </c>
      <c r="D399" s="2">
        <v>690</v>
      </c>
      <c r="E399" s="4">
        <f t="shared" si="24"/>
        <v>0.71875</v>
      </c>
      <c r="F399" s="151"/>
    </row>
    <row r="400" spans="1:6" ht="15">
      <c r="A400" s="150" t="s">
        <v>135</v>
      </c>
      <c r="B400" s="8">
        <v>70</v>
      </c>
      <c r="C400" s="8">
        <v>70</v>
      </c>
      <c r="D400" s="2">
        <v>27</v>
      </c>
      <c r="E400" s="4">
        <f t="shared" si="24"/>
        <v>0.38571428571428573</v>
      </c>
      <c r="F400" s="151"/>
    </row>
    <row r="401" spans="1:6" ht="15">
      <c r="A401" s="150" t="s">
        <v>365</v>
      </c>
      <c r="B401" s="8">
        <v>8</v>
      </c>
      <c r="C401" s="8">
        <v>8</v>
      </c>
      <c r="D401" s="2">
        <v>10</v>
      </c>
      <c r="E401" s="4">
        <f t="shared" si="24"/>
        <v>1.25</v>
      </c>
      <c r="F401" s="151"/>
    </row>
    <row r="402" spans="1:6" ht="30">
      <c r="A402" s="158" t="s">
        <v>366</v>
      </c>
      <c r="B402" s="8">
        <v>18</v>
      </c>
      <c r="C402" s="8">
        <v>18</v>
      </c>
      <c r="D402" s="2">
        <v>25</v>
      </c>
      <c r="E402" s="4">
        <f t="shared" si="24"/>
        <v>1.3888888888888888</v>
      </c>
      <c r="F402" s="151"/>
    </row>
    <row r="403" spans="1:6" ht="15">
      <c r="A403" s="150" t="s">
        <v>367</v>
      </c>
      <c r="B403" s="8">
        <v>950</v>
      </c>
      <c r="C403" s="8">
        <v>950</v>
      </c>
      <c r="D403" s="2">
        <v>5113</v>
      </c>
      <c r="E403" s="4">
        <f t="shared" si="24"/>
        <v>5.382105263157895</v>
      </c>
      <c r="F403" s="151"/>
    </row>
    <row r="404" spans="1:6" ht="15">
      <c r="A404" s="150" t="s">
        <v>368</v>
      </c>
      <c r="B404" s="14">
        <v>5850</v>
      </c>
      <c r="C404" s="14">
        <v>5850</v>
      </c>
      <c r="D404" s="2">
        <v>10901</v>
      </c>
      <c r="E404" s="4">
        <f t="shared" si="24"/>
        <v>1.8634188034188035</v>
      </c>
      <c r="F404" s="151"/>
    </row>
    <row r="405" spans="1:6" ht="15">
      <c r="A405" s="150" t="s">
        <v>378</v>
      </c>
      <c r="B405" s="8">
        <v>29</v>
      </c>
      <c r="C405" s="8">
        <v>29</v>
      </c>
      <c r="D405" s="2">
        <v>202</v>
      </c>
      <c r="E405" s="4">
        <f t="shared" si="24"/>
        <v>6.9655172413793105</v>
      </c>
      <c r="F405" s="151"/>
    </row>
    <row r="406" spans="1:6" ht="30">
      <c r="A406" s="147" t="s">
        <v>369</v>
      </c>
      <c r="B406" s="8">
        <v>40</v>
      </c>
      <c r="C406" s="8">
        <v>40</v>
      </c>
      <c r="D406" s="2">
        <v>53</v>
      </c>
      <c r="E406" s="4">
        <f t="shared" si="24"/>
        <v>1.325</v>
      </c>
      <c r="F406" s="151"/>
    </row>
    <row r="407" spans="1:6" ht="15">
      <c r="A407" s="150" t="s">
        <v>370</v>
      </c>
      <c r="B407" s="8">
        <v>36</v>
      </c>
      <c r="C407" s="8">
        <v>36</v>
      </c>
      <c r="D407" s="2">
        <v>2</v>
      </c>
      <c r="E407" s="4">
        <f t="shared" si="24"/>
        <v>0.05555555555555555</v>
      </c>
      <c r="F407" s="151"/>
    </row>
    <row r="408" spans="1:6" ht="15">
      <c r="A408" s="150" t="s">
        <v>371</v>
      </c>
      <c r="B408" s="8">
        <v>600</v>
      </c>
      <c r="C408" s="8">
        <v>600</v>
      </c>
      <c r="D408" s="2">
        <v>1564</v>
      </c>
      <c r="E408" s="4">
        <f t="shared" si="24"/>
        <v>2.6066666666666665</v>
      </c>
      <c r="F408" s="151"/>
    </row>
    <row r="409" spans="1:6" ht="15">
      <c r="A409" s="150" t="s">
        <v>372</v>
      </c>
      <c r="B409" s="8">
        <v>680</v>
      </c>
      <c r="C409" s="8">
        <v>680</v>
      </c>
      <c r="D409" s="2">
        <v>1432</v>
      </c>
      <c r="E409" s="4">
        <f t="shared" si="24"/>
        <v>2.1058823529411765</v>
      </c>
      <c r="F409" s="151"/>
    </row>
    <row r="410" spans="1:6" ht="15">
      <c r="A410" s="150" t="s">
        <v>373</v>
      </c>
      <c r="B410" s="8">
        <v>16</v>
      </c>
      <c r="C410" s="8">
        <v>16</v>
      </c>
      <c r="D410" s="2">
        <v>111</v>
      </c>
      <c r="E410" s="4">
        <f t="shared" si="24"/>
        <v>6.9375</v>
      </c>
      <c r="F410" s="151"/>
    </row>
    <row r="411" spans="1:6" ht="15">
      <c r="A411" s="150" t="s">
        <v>374</v>
      </c>
      <c r="B411" s="8">
        <v>12</v>
      </c>
      <c r="C411" s="8">
        <v>12</v>
      </c>
      <c r="D411" s="2">
        <v>37</v>
      </c>
      <c r="E411" s="4">
        <f t="shared" si="24"/>
        <v>3.0833333333333335</v>
      </c>
      <c r="F411" s="151"/>
    </row>
    <row r="412" spans="1:6" ht="30">
      <c r="A412" s="158" t="s">
        <v>375</v>
      </c>
      <c r="B412" s="8">
        <v>44</v>
      </c>
      <c r="C412" s="8">
        <v>44</v>
      </c>
      <c r="D412" s="2">
        <v>77</v>
      </c>
      <c r="E412" s="4">
        <f t="shared" si="24"/>
        <v>1.75</v>
      </c>
      <c r="F412" s="151"/>
    </row>
    <row r="413" spans="1:6" ht="15">
      <c r="A413" s="150" t="s">
        <v>376</v>
      </c>
      <c r="B413" s="8">
        <v>14</v>
      </c>
      <c r="C413" s="8">
        <v>14</v>
      </c>
      <c r="D413" s="2">
        <v>33</v>
      </c>
      <c r="E413" s="4">
        <f t="shared" si="24"/>
        <v>2.357142857142857</v>
      </c>
      <c r="F413" s="151"/>
    </row>
    <row r="414" spans="1:6" ht="15">
      <c r="A414" s="150" t="s">
        <v>135</v>
      </c>
      <c r="B414" s="8">
        <v>60</v>
      </c>
      <c r="C414" s="8">
        <v>60</v>
      </c>
      <c r="D414" s="2">
        <v>188</v>
      </c>
      <c r="E414" s="4">
        <f t="shared" si="24"/>
        <v>3.1333333333333333</v>
      </c>
      <c r="F414" s="151"/>
    </row>
    <row r="415" spans="1:6" ht="45">
      <c r="A415" s="147" t="s">
        <v>377</v>
      </c>
      <c r="B415" s="8">
        <v>630</v>
      </c>
      <c r="C415" s="8">
        <v>630</v>
      </c>
      <c r="D415" s="2">
        <v>1564</v>
      </c>
      <c r="E415" s="4">
        <f t="shared" si="24"/>
        <v>2.4825396825396826</v>
      </c>
      <c r="F415" s="151"/>
    </row>
    <row r="416" spans="1:6" ht="14.25">
      <c r="A416" s="178" t="s">
        <v>809</v>
      </c>
      <c r="B416" s="179"/>
      <c r="C416" s="179"/>
      <c r="D416" s="179"/>
      <c r="E416" s="9">
        <f>(E378+E379+E380+E381+E382+E383+E384+E385+E386+E387+E388+E389+E390+E391+E392+E393+E394+E395+E396+E397+E398+E399+E400+E401+E402+E403+E404+E405+E406+E407+E408+E409+E410+E411+E412+E413+E414+E415)/38</f>
        <v>1.8472462934885356</v>
      </c>
      <c r="F416" s="140"/>
    </row>
    <row r="417" spans="1:6" ht="15.75">
      <c r="A417" s="180" t="s">
        <v>149</v>
      </c>
      <c r="B417" s="181"/>
      <c r="C417" s="181"/>
      <c r="D417" s="181"/>
      <c r="E417" s="181"/>
      <c r="F417" s="182"/>
    </row>
    <row r="418" spans="1:6" ht="25.5">
      <c r="A418" s="132" t="s">
        <v>0</v>
      </c>
      <c r="B418" s="131" t="s">
        <v>24</v>
      </c>
      <c r="C418" s="131" t="s">
        <v>24</v>
      </c>
      <c r="D418" s="131" t="s">
        <v>230</v>
      </c>
      <c r="E418" s="131" t="s">
        <v>231</v>
      </c>
      <c r="F418" s="133" t="s">
        <v>232</v>
      </c>
    </row>
    <row r="419" spans="1:6" ht="75">
      <c r="A419" s="164" t="s">
        <v>873</v>
      </c>
      <c r="B419" s="15">
        <v>1700</v>
      </c>
      <c r="C419" s="15">
        <v>1700</v>
      </c>
      <c r="D419" s="2">
        <v>4863</v>
      </c>
      <c r="E419" s="4">
        <f aca="true" t="shared" si="25" ref="E419:E424">+D419/B419</f>
        <v>2.8605882352941174</v>
      </c>
      <c r="F419" s="156" t="s">
        <v>379</v>
      </c>
    </row>
    <row r="420" spans="1:6" ht="30">
      <c r="A420" s="164" t="s">
        <v>874</v>
      </c>
      <c r="B420" s="15">
        <v>20000</v>
      </c>
      <c r="C420" s="15">
        <v>20000</v>
      </c>
      <c r="D420" s="2">
        <v>20247</v>
      </c>
      <c r="E420" s="4">
        <f t="shared" si="25"/>
        <v>1.01235</v>
      </c>
      <c r="F420" s="156" t="s">
        <v>380</v>
      </c>
    </row>
    <row r="421" spans="1:6" ht="30">
      <c r="A421" s="164" t="s">
        <v>875</v>
      </c>
      <c r="B421" s="15">
        <v>40</v>
      </c>
      <c r="C421" s="15">
        <v>40</v>
      </c>
      <c r="D421" s="2">
        <v>37</v>
      </c>
      <c r="E421" s="4">
        <f t="shared" si="25"/>
        <v>0.925</v>
      </c>
      <c r="F421" s="156" t="s">
        <v>381</v>
      </c>
    </row>
    <row r="422" spans="1:6" ht="45">
      <c r="A422" s="164" t="s">
        <v>876</v>
      </c>
      <c r="B422" s="15">
        <v>1000</v>
      </c>
      <c r="C422" s="15">
        <v>1000</v>
      </c>
      <c r="D422" s="2">
        <v>918</v>
      </c>
      <c r="E422" s="4">
        <f t="shared" si="25"/>
        <v>0.918</v>
      </c>
      <c r="F422" s="156" t="s">
        <v>382</v>
      </c>
    </row>
    <row r="423" spans="1:6" ht="45">
      <c r="A423" s="164" t="s">
        <v>877</v>
      </c>
      <c r="B423" s="15">
        <v>80</v>
      </c>
      <c r="C423" s="15">
        <v>80</v>
      </c>
      <c r="D423" s="2">
        <v>298</v>
      </c>
      <c r="E423" s="4">
        <f t="shared" si="25"/>
        <v>3.725</v>
      </c>
      <c r="F423" s="156" t="s">
        <v>383</v>
      </c>
    </row>
    <row r="424" spans="1:6" ht="15">
      <c r="A424" s="154" t="s">
        <v>384</v>
      </c>
      <c r="B424" s="15">
        <v>3</v>
      </c>
      <c r="C424" s="15">
        <v>3</v>
      </c>
      <c r="D424" s="2">
        <v>6</v>
      </c>
      <c r="E424" s="4">
        <f t="shared" si="25"/>
        <v>2</v>
      </c>
      <c r="F424" s="156"/>
    </row>
    <row r="425" spans="1:6" ht="14.25">
      <c r="A425" s="178" t="s">
        <v>809</v>
      </c>
      <c r="B425" s="179"/>
      <c r="C425" s="179"/>
      <c r="D425" s="179"/>
      <c r="E425" s="9">
        <f>(E419+E420+E421+E422+E423+E424)/6</f>
        <v>1.9068230392156862</v>
      </c>
      <c r="F425" s="140"/>
    </row>
    <row r="426" spans="1:6" ht="15.75">
      <c r="A426" s="180" t="s">
        <v>153</v>
      </c>
      <c r="B426" s="181"/>
      <c r="C426" s="181"/>
      <c r="D426" s="181"/>
      <c r="E426" s="181"/>
      <c r="F426" s="182"/>
    </row>
    <row r="427" spans="1:6" ht="25.5">
      <c r="A427" s="132" t="s">
        <v>0</v>
      </c>
      <c r="B427" s="131" t="s">
        <v>24</v>
      </c>
      <c r="C427" s="131" t="s">
        <v>24</v>
      </c>
      <c r="D427" s="131" t="s">
        <v>230</v>
      </c>
      <c r="E427" s="131" t="s">
        <v>231</v>
      </c>
      <c r="F427" s="133" t="s">
        <v>232</v>
      </c>
    </row>
    <row r="428" spans="1:6" ht="45">
      <c r="A428" s="154" t="s">
        <v>385</v>
      </c>
      <c r="B428" s="15">
        <v>32</v>
      </c>
      <c r="C428" s="15">
        <v>32</v>
      </c>
      <c r="D428" s="2">
        <v>490</v>
      </c>
      <c r="E428" s="4">
        <f aca="true" t="shared" si="26" ref="E428:E436">+D428/B428</f>
        <v>15.3125</v>
      </c>
      <c r="F428" s="156"/>
    </row>
    <row r="429" spans="1:6" ht="30" customHeight="1">
      <c r="A429" s="154" t="s">
        <v>386</v>
      </c>
      <c r="B429" s="15">
        <v>7</v>
      </c>
      <c r="C429" s="15">
        <v>7</v>
      </c>
      <c r="D429" s="2">
        <v>1</v>
      </c>
      <c r="E429" s="4">
        <f t="shared" si="26"/>
        <v>0.14285714285714285</v>
      </c>
      <c r="F429" s="156"/>
    </row>
    <row r="430" spans="1:6" ht="30">
      <c r="A430" s="154" t="s">
        <v>387</v>
      </c>
      <c r="B430" s="15">
        <v>6</v>
      </c>
      <c r="C430" s="15">
        <v>6</v>
      </c>
      <c r="D430" s="2">
        <v>6</v>
      </c>
      <c r="E430" s="4">
        <f t="shared" si="26"/>
        <v>1</v>
      </c>
      <c r="F430" s="156" t="s">
        <v>388</v>
      </c>
    </row>
    <row r="431" spans="1:6" ht="30">
      <c r="A431" s="154" t="s">
        <v>389</v>
      </c>
      <c r="B431" s="15">
        <v>1</v>
      </c>
      <c r="C431" s="15">
        <v>1</v>
      </c>
      <c r="D431" s="2">
        <v>1</v>
      </c>
      <c r="E431" s="4">
        <f t="shared" si="26"/>
        <v>1</v>
      </c>
      <c r="F431" s="156" t="s">
        <v>390</v>
      </c>
    </row>
    <row r="432" spans="1:6" ht="75">
      <c r="A432" s="154" t="s">
        <v>391</v>
      </c>
      <c r="B432" s="15">
        <v>50</v>
      </c>
      <c r="C432" s="15">
        <v>50</v>
      </c>
      <c r="D432" s="2">
        <v>6870</v>
      </c>
      <c r="E432" s="4">
        <f t="shared" si="26"/>
        <v>137.4</v>
      </c>
      <c r="F432" s="156" t="s">
        <v>396</v>
      </c>
    </row>
    <row r="433" spans="1:6" ht="15">
      <c r="A433" s="154" t="s">
        <v>392</v>
      </c>
      <c r="B433" s="15">
        <v>3</v>
      </c>
      <c r="C433" s="15">
        <v>3</v>
      </c>
      <c r="D433" s="2">
        <v>0</v>
      </c>
      <c r="E433" s="4">
        <f t="shared" si="26"/>
        <v>0</v>
      </c>
      <c r="F433" s="156"/>
    </row>
    <row r="434" spans="1:6" ht="30">
      <c r="A434" s="154" t="s">
        <v>393</v>
      </c>
      <c r="B434" s="15">
        <v>1</v>
      </c>
      <c r="C434" s="15">
        <v>1</v>
      </c>
      <c r="D434" s="2">
        <v>1</v>
      </c>
      <c r="E434" s="4">
        <f t="shared" si="26"/>
        <v>1</v>
      </c>
      <c r="F434" s="156"/>
    </row>
    <row r="435" spans="1:6" ht="30">
      <c r="A435" s="154" t="s">
        <v>394</v>
      </c>
      <c r="B435" s="15">
        <v>1</v>
      </c>
      <c r="C435" s="15">
        <v>1</v>
      </c>
      <c r="D435" s="2">
        <v>1</v>
      </c>
      <c r="E435" s="4">
        <f t="shared" si="26"/>
        <v>1</v>
      </c>
      <c r="F435" s="156"/>
    </row>
    <row r="436" spans="1:6" ht="30">
      <c r="A436" s="154" t="s">
        <v>395</v>
      </c>
      <c r="B436" s="15">
        <v>1</v>
      </c>
      <c r="C436" s="15">
        <v>1</v>
      </c>
      <c r="D436" s="2">
        <v>1</v>
      </c>
      <c r="E436" s="4">
        <f t="shared" si="26"/>
        <v>1</v>
      </c>
      <c r="F436" s="156"/>
    </row>
    <row r="437" spans="1:6" ht="14.25">
      <c r="A437" s="178" t="s">
        <v>809</v>
      </c>
      <c r="B437" s="179"/>
      <c r="C437" s="179"/>
      <c r="D437" s="179"/>
      <c r="E437" s="9">
        <f>(E428+E429+E430+E431+E432+E433+E434+E435+E436)/9</f>
        <v>17.539484126984128</v>
      </c>
      <c r="F437" s="140"/>
    </row>
    <row r="438" spans="1:6" ht="15.75">
      <c r="A438" s="180" t="s">
        <v>184</v>
      </c>
      <c r="B438" s="181"/>
      <c r="C438" s="181"/>
      <c r="D438" s="181"/>
      <c r="E438" s="181"/>
      <c r="F438" s="182"/>
    </row>
    <row r="439" spans="1:6" ht="25.5">
      <c r="A439" s="132" t="s">
        <v>0</v>
      </c>
      <c r="B439" s="131" t="s">
        <v>24</v>
      </c>
      <c r="C439" s="131" t="s">
        <v>24</v>
      </c>
      <c r="D439" s="131" t="s">
        <v>230</v>
      </c>
      <c r="E439" s="131" t="s">
        <v>231</v>
      </c>
      <c r="F439" s="133" t="s">
        <v>232</v>
      </c>
    </row>
    <row r="440" spans="1:6" ht="15">
      <c r="A440" s="149" t="s">
        <v>397</v>
      </c>
      <c r="B440" s="130">
        <v>680</v>
      </c>
      <c r="C440" s="130">
        <v>680</v>
      </c>
      <c r="D440" s="2">
        <v>798</v>
      </c>
      <c r="E440" s="4">
        <f>+D440/B440</f>
        <v>1.173529411764706</v>
      </c>
      <c r="F440" s="156"/>
    </row>
    <row r="441" spans="1:6" ht="14.25">
      <c r="A441" s="178" t="s">
        <v>809</v>
      </c>
      <c r="B441" s="179"/>
      <c r="C441" s="179"/>
      <c r="D441" s="179"/>
      <c r="E441" s="9">
        <f>E440</f>
        <v>1.173529411764706</v>
      </c>
      <c r="F441" s="140"/>
    </row>
    <row r="442" spans="1:6" ht="15.75">
      <c r="A442" s="180" t="s">
        <v>185</v>
      </c>
      <c r="B442" s="181"/>
      <c r="C442" s="181"/>
      <c r="D442" s="181"/>
      <c r="E442" s="181"/>
      <c r="F442" s="182"/>
    </row>
    <row r="443" spans="1:6" ht="25.5">
      <c r="A443" s="132" t="s">
        <v>0</v>
      </c>
      <c r="B443" s="131" t="s">
        <v>24</v>
      </c>
      <c r="C443" s="131" t="s">
        <v>24</v>
      </c>
      <c r="D443" s="131" t="s">
        <v>230</v>
      </c>
      <c r="E443" s="131" t="s">
        <v>231</v>
      </c>
      <c r="F443" s="133" t="s">
        <v>232</v>
      </c>
    </row>
    <row r="444" spans="1:6" ht="30">
      <c r="A444" s="149" t="s">
        <v>398</v>
      </c>
      <c r="B444" s="130">
        <v>6</v>
      </c>
      <c r="C444" s="130">
        <v>6</v>
      </c>
      <c r="D444" s="2">
        <v>6</v>
      </c>
      <c r="E444" s="4">
        <f aca="true" t="shared" si="27" ref="E444:E449">+D444/B444</f>
        <v>1</v>
      </c>
      <c r="F444" s="156"/>
    </row>
    <row r="445" spans="1:6" ht="30">
      <c r="A445" s="149" t="s">
        <v>399</v>
      </c>
      <c r="B445" s="130">
        <v>2</v>
      </c>
      <c r="C445" s="130">
        <v>2</v>
      </c>
      <c r="D445" s="2">
        <v>4</v>
      </c>
      <c r="E445" s="4">
        <f t="shared" si="27"/>
        <v>2</v>
      </c>
      <c r="F445" s="156"/>
    </row>
    <row r="446" spans="1:6" ht="30">
      <c r="A446" s="149" t="s">
        <v>400</v>
      </c>
      <c r="B446" s="130">
        <v>4</v>
      </c>
      <c r="C446" s="130">
        <v>4</v>
      </c>
      <c r="D446" s="2">
        <v>3</v>
      </c>
      <c r="E446" s="4">
        <f t="shared" si="27"/>
        <v>0.75</v>
      </c>
      <c r="F446" s="156"/>
    </row>
    <row r="447" spans="1:6" ht="15">
      <c r="A447" s="149" t="s">
        <v>401</v>
      </c>
      <c r="B447" s="130">
        <v>36</v>
      </c>
      <c r="C447" s="130">
        <v>36</v>
      </c>
      <c r="D447" s="2">
        <v>7</v>
      </c>
      <c r="E447" s="4">
        <f t="shared" si="27"/>
        <v>0.19444444444444445</v>
      </c>
      <c r="F447" s="156"/>
    </row>
    <row r="448" spans="1:6" ht="30">
      <c r="A448" s="149" t="s">
        <v>402</v>
      </c>
      <c r="B448" s="130">
        <v>4</v>
      </c>
      <c r="C448" s="130">
        <v>4</v>
      </c>
      <c r="D448" s="2">
        <v>6</v>
      </c>
      <c r="E448" s="4">
        <f t="shared" si="27"/>
        <v>1.5</v>
      </c>
      <c r="F448" s="156"/>
    </row>
    <row r="449" spans="1:6" ht="30">
      <c r="A449" s="149" t="s">
        <v>403</v>
      </c>
      <c r="B449" s="130">
        <v>4</v>
      </c>
      <c r="C449" s="130">
        <v>4</v>
      </c>
      <c r="D449" s="2">
        <v>4</v>
      </c>
      <c r="E449" s="4">
        <f t="shared" si="27"/>
        <v>1</v>
      </c>
      <c r="F449" s="156"/>
    </row>
    <row r="450" spans="1:6" ht="18" customHeight="1">
      <c r="A450" s="195" t="s">
        <v>879</v>
      </c>
      <c r="B450" s="196"/>
      <c r="C450" s="196"/>
      <c r="D450" s="196"/>
      <c r="E450" s="196"/>
      <c r="F450" s="197"/>
    </row>
    <row r="451" spans="1:6" ht="105">
      <c r="A451" s="149" t="s">
        <v>878</v>
      </c>
      <c r="B451" s="130">
        <v>6</v>
      </c>
      <c r="C451" s="130">
        <v>6</v>
      </c>
      <c r="D451" s="2">
        <v>6</v>
      </c>
      <c r="E451" s="4">
        <f aca="true" t="shared" si="28" ref="E451:E457">+D451/B451</f>
        <v>1</v>
      </c>
      <c r="F451" s="165" t="s">
        <v>199</v>
      </c>
    </row>
    <row r="452" spans="1:6" ht="15">
      <c r="A452" s="149" t="s">
        <v>880</v>
      </c>
      <c r="B452" s="130">
        <v>50</v>
      </c>
      <c r="C452" s="130">
        <v>50</v>
      </c>
      <c r="D452" s="2">
        <v>4</v>
      </c>
      <c r="E452" s="4">
        <f t="shared" si="28"/>
        <v>0.08</v>
      </c>
      <c r="F452" s="156"/>
    </row>
    <row r="453" spans="1:6" ht="15">
      <c r="A453" s="149" t="s">
        <v>881</v>
      </c>
      <c r="B453" s="130">
        <v>210</v>
      </c>
      <c r="C453" s="130">
        <v>210</v>
      </c>
      <c r="D453" s="2">
        <v>210</v>
      </c>
      <c r="E453" s="4">
        <f t="shared" si="28"/>
        <v>1</v>
      </c>
      <c r="F453" s="166" t="s">
        <v>404</v>
      </c>
    </row>
    <row r="454" spans="1:6" ht="15">
      <c r="A454" s="149" t="s">
        <v>882</v>
      </c>
      <c r="B454" s="130">
        <v>23</v>
      </c>
      <c r="C454" s="130">
        <v>23</v>
      </c>
      <c r="D454" s="2">
        <v>23</v>
      </c>
      <c r="E454" s="4">
        <f t="shared" si="28"/>
        <v>1</v>
      </c>
      <c r="F454" s="166" t="s">
        <v>405</v>
      </c>
    </row>
    <row r="455" spans="1:6" ht="30">
      <c r="A455" s="149" t="s">
        <v>883</v>
      </c>
      <c r="B455" s="130">
        <v>1</v>
      </c>
      <c r="C455" s="130">
        <v>1</v>
      </c>
      <c r="D455" s="2">
        <v>1</v>
      </c>
      <c r="E455" s="4">
        <f t="shared" si="28"/>
        <v>1</v>
      </c>
      <c r="F455" s="156"/>
    </row>
    <row r="456" spans="1:6" ht="15">
      <c r="A456" s="149" t="s">
        <v>884</v>
      </c>
      <c r="B456" s="130">
        <v>1</v>
      </c>
      <c r="C456" s="130">
        <v>1</v>
      </c>
      <c r="D456" s="2">
        <v>1</v>
      </c>
      <c r="E456" s="4">
        <f t="shared" si="28"/>
        <v>1</v>
      </c>
      <c r="F456" s="156"/>
    </row>
    <row r="457" spans="1:6" ht="30">
      <c r="A457" s="149" t="s">
        <v>885</v>
      </c>
      <c r="B457" s="130">
        <v>1</v>
      </c>
      <c r="C457" s="130">
        <v>1</v>
      </c>
      <c r="D457" s="2">
        <v>0</v>
      </c>
      <c r="E457" s="4">
        <f t="shared" si="28"/>
        <v>0</v>
      </c>
      <c r="F457" s="156"/>
    </row>
    <row r="458" spans="1:6" ht="14.25">
      <c r="A458" s="178" t="s">
        <v>809</v>
      </c>
      <c r="B458" s="179"/>
      <c r="C458" s="179"/>
      <c r="D458" s="179"/>
      <c r="E458" s="9">
        <f>(E444+E445+E446+E447+E448+E449+E451+E452+E453+E454+E455+E456+E457)/13</f>
        <v>0.8864957264957265</v>
      </c>
      <c r="F458" s="140"/>
    </row>
    <row r="459" spans="1:6" ht="15.75">
      <c r="A459" s="180" t="s">
        <v>204</v>
      </c>
      <c r="B459" s="181"/>
      <c r="C459" s="181"/>
      <c r="D459" s="181"/>
      <c r="E459" s="181"/>
      <c r="F459" s="182"/>
    </row>
    <row r="460" spans="1:6" ht="25.5">
      <c r="A460" s="132" t="s">
        <v>0</v>
      </c>
      <c r="B460" s="131" t="s">
        <v>24</v>
      </c>
      <c r="C460" s="131" t="s">
        <v>24</v>
      </c>
      <c r="D460" s="131" t="s">
        <v>230</v>
      </c>
      <c r="E460" s="131" t="s">
        <v>231</v>
      </c>
      <c r="F460" s="133" t="s">
        <v>232</v>
      </c>
    </row>
    <row r="461" spans="1:6" ht="90">
      <c r="A461" s="167" t="s">
        <v>406</v>
      </c>
      <c r="B461" s="23">
        <v>1</v>
      </c>
      <c r="C461" s="23">
        <v>1</v>
      </c>
      <c r="D461" s="2">
        <v>1</v>
      </c>
      <c r="E461" s="4">
        <f aca="true" t="shared" si="29" ref="E461:E472">+D461/B461</f>
        <v>1</v>
      </c>
      <c r="F461" s="156" t="s">
        <v>911</v>
      </c>
    </row>
    <row r="462" spans="1:6" ht="105">
      <c r="A462" s="167" t="s">
        <v>407</v>
      </c>
      <c r="B462" s="23">
        <v>1</v>
      </c>
      <c r="C462" s="23">
        <v>1</v>
      </c>
      <c r="D462" s="2">
        <v>1</v>
      </c>
      <c r="E462" s="4">
        <f t="shared" si="29"/>
        <v>1</v>
      </c>
      <c r="F462" s="156"/>
    </row>
    <row r="463" spans="1:6" ht="105">
      <c r="A463" s="167" t="s">
        <v>408</v>
      </c>
      <c r="B463" s="23">
        <v>1</v>
      </c>
      <c r="C463" s="23">
        <v>1</v>
      </c>
      <c r="D463" s="2">
        <v>2</v>
      </c>
      <c r="E463" s="4">
        <f t="shared" si="29"/>
        <v>2</v>
      </c>
      <c r="F463" s="156"/>
    </row>
    <row r="464" spans="1:6" ht="15">
      <c r="A464" s="167" t="s">
        <v>409</v>
      </c>
      <c r="B464" s="23">
        <v>1</v>
      </c>
      <c r="C464" s="23">
        <v>1</v>
      </c>
      <c r="D464" s="2">
        <v>1</v>
      </c>
      <c r="E464" s="4">
        <f t="shared" si="29"/>
        <v>1</v>
      </c>
      <c r="F464" s="156"/>
    </row>
    <row r="465" spans="1:6" ht="30">
      <c r="A465" s="167" t="s">
        <v>410</v>
      </c>
      <c r="B465" s="23">
        <v>1</v>
      </c>
      <c r="C465" s="23">
        <v>1</v>
      </c>
      <c r="D465" s="2">
        <v>1</v>
      </c>
      <c r="E465" s="4">
        <f t="shared" si="29"/>
        <v>1</v>
      </c>
      <c r="F465" s="156"/>
    </row>
    <row r="466" spans="1:6" ht="105">
      <c r="A466" s="164" t="s">
        <v>411</v>
      </c>
      <c r="B466" s="23">
        <v>2</v>
      </c>
      <c r="C466" s="23">
        <v>2</v>
      </c>
      <c r="D466" s="2">
        <v>2</v>
      </c>
      <c r="E466" s="4">
        <f t="shared" si="29"/>
        <v>1</v>
      </c>
      <c r="F466" s="156"/>
    </row>
    <row r="467" spans="1:6" ht="90">
      <c r="A467" s="164" t="s">
        <v>412</v>
      </c>
      <c r="B467" s="24" t="s">
        <v>233</v>
      </c>
      <c r="C467" s="24" t="s">
        <v>233</v>
      </c>
      <c r="D467" s="2">
        <v>1</v>
      </c>
      <c r="E467" s="6">
        <v>1</v>
      </c>
      <c r="F467" s="156"/>
    </row>
    <row r="468" spans="1:6" ht="90">
      <c r="A468" s="164" t="s">
        <v>413</v>
      </c>
      <c r="B468" s="24" t="s">
        <v>233</v>
      </c>
      <c r="C468" s="24" t="s">
        <v>233</v>
      </c>
      <c r="D468" s="2">
        <v>1</v>
      </c>
      <c r="E468" s="6">
        <v>1</v>
      </c>
      <c r="F468" s="156"/>
    </row>
    <row r="469" spans="1:6" ht="90">
      <c r="A469" s="164" t="s">
        <v>414</v>
      </c>
      <c r="B469" s="25">
        <v>13</v>
      </c>
      <c r="C469" s="25">
        <v>13</v>
      </c>
      <c r="D469" s="2">
        <v>13</v>
      </c>
      <c r="E469" s="4">
        <f t="shared" si="29"/>
        <v>1</v>
      </c>
      <c r="F469" s="156"/>
    </row>
    <row r="470" spans="1:6" ht="105">
      <c r="A470" s="154" t="s">
        <v>415</v>
      </c>
      <c r="B470" s="24">
        <v>2</v>
      </c>
      <c r="C470" s="24">
        <v>2</v>
      </c>
      <c r="D470" s="2">
        <v>2</v>
      </c>
      <c r="E470" s="4">
        <f t="shared" si="29"/>
        <v>1</v>
      </c>
      <c r="F470" s="156"/>
    </row>
    <row r="471" spans="1:6" ht="90">
      <c r="A471" s="164" t="s">
        <v>416</v>
      </c>
      <c r="B471" s="26">
        <v>2</v>
      </c>
      <c r="C471" s="26">
        <v>2</v>
      </c>
      <c r="D471" s="2">
        <v>2</v>
      </c>
      <c r="E471" s="4">
        <f t="shared" si="29"/>
        <v>1</v>
      </c>
      <c r="F471" s="156"/>
    </row>
    <row r="472" spans="1:6" ht="105">
      <c r="A472" s="164" t="s">
        <v>417</v>
      </c>
      <c r="B472" s="26">
        <v>2</v>
      </c>
      <c r="C472" s="26">
        <v>2</v>
      </c>
      <c r="D472" s="2">
        <v>2</v>
      </c>
      <c r="E472" s="4">
        <f t="shared" si="29"/>
        <v>1</v>
      </c>
      <c r="F472" s="156"/>
    </row>
    <row r="473" spans="1:6" ht="14.25">
      <c r="A473" s="178" t="s">
        <v>809</v>
      </c>
      <c r="B473" s="179"/>
      <c r="C473" s="179"/>
      <c r="D473" s="179"/>
      <c r="E473" s="9">
        <f>(E461+E462+E463+E464+E465+E466+E469+E470+E471+E472)/10</f>
        <v>1.1</v>
      </c>
      <c r="F473" s="140"/>
    </row>
    <row r="474" spans="1:6" ht="15.75">
      <c r="A474" s="180" t="s">
        <v>418</v>
      </c>
      <c r="B474" s="181"/>
      <c r="C474" s="181"/>
      <c r="D474" s="181"/>
      <c r="E474" s="181"/>
      <c r="F474" s="182"/>
    </row>
    <row r="475" spans="1:6" ht="25.5">
      <c r="A475" s="132" t="s">
        <v>0</v>
      </c>
      <c r="B475" s="131" t="s">
        <v>24</v>
      </c>
      <c r="C475" s="131" t="s">
        <v>24</v>
      </c>
      <c r="D475" s="131" t="s">
        <v>230</v>
      </c>
      <c r="E475" s="131" t="s">
        <v>231</v>
      </c>
      <c r="F475" s="133" t="s">
        <v>232</v>
      </c>
    </row>
    <row r="476" spans="1:6" ht="30">
      <c r="A476" s="149" t="s">
        <v>419</v>
      </c>
      <c r="B476" s="130">
        <v>1</v>
      </c>
      <c r="C476" s="130">
        <v>1</v>
      </c>
      <c r="D476" s="2">
        <v>2</v>
      </c>
      <c r="E476" s="4">
        <f aca="true" t="shared" si="30" ref="E476:E483">+D476/B476</f>
        <v>2</v>
      </c>
      <c r="F476" s="156"/>
    </row>
    <row r="477" spans="1:6" ht="60">
      <c r="A477" s="149" t="s">
        <v>420</v>
      </c>
      <c r="B477" s="130">
        <v>6</v>
      </c>
      <c r="C477" s="130">
        <v>6</v>
      </c>
      <c r="D477" s="2">
        <v>6</v>
      </c>
      <c r="E477" s="4">
        <f t="shared" si="30"/>
        <v>1</v>
      </c>
      <c r="F477" s="156"/>
    </row>
    <row r="478" spans="1:6" ht="45">
      <c r="A478" s="149" t="s">
        <v>421</v>
      </c>
      <c r="B478" s="130">
        <v>6</v>
      </c>
      <c r="C478" s="130">
        <v>6</v>
      </c>
      <c r="D478" s="2">
        <v>6</v>
      </c>
      <c r="E478" s="4">
        <f t="shared" si="30"/>
        <v>1</v>
      </c>
      <c r="F478" s="156"/>
    </row>
    <row r="479" spans="1:6" ht="30">
      <c r="A479" s="149" t="s">
        <v>422</v>
      </c>
      <c r="B479" s="130">
        <v>3</v>
      </c>
      <c r="C479" s="130">
        <v>3</v>
      </c>
      <c r="D479" s="2">
        <v>6</v>
      </c>
      <c r="E479" s="4">
        <f t="shared" si="30"/>
        <v>2</v>
      </c>
      <c r="F479" s="156"/>
    </row>
    <row r="480" spans="1:6" ht="45">
      <c r="A480" s="149" t="s">
        <v>423</v>
      </c>
      <c r="B480" s="130">
        <v>3</v>
      </c>
      <c r="C480" s="130">
        <v>3</v>
      </c>
      <c r="D480" s="2">
        <v>6</v>
      </c>
      <c r="E480" s="4">
        <f t="shared" si="30"/>
        <v>2</v>
      </c>
      <c r="F480" s="156"/>
    </row>
    <row r="481" spans="1:6" ht="30">
      <c r="A481" s="149" t="s">
        <v>424</v>
      </c>
      <c r="B481" s="130">
        <v>3</v>
      </c>
      <c r="C481" s="130">
        <v>3</v>
      </c>
      <c r="D481" s="2">
        <v>6</v>
      </c>
      <c r="E481" s="4">
        <f t="shared" si="30"/>
        <v>2</v>
      </c>
      <c r="F481" s="156"/>
    </row>
    <row r="482" spans="1:6" ht="60">
      <c r="A482" s="149" t="s">
        <v>425</v>
      </c>
      <c r="B482" s="130">
        <v>1</v>
      </c>
      <c r="C482" s="130">
        <v>1</v>
      </c>
      <c r="D482" s="2">
        <v>2</v>
      </c>
      <c r="E482" s="4">
        <f t="shared" si="30"/>
        <v>2</v>
      </c>
      <c r="F482" s="156"/>
    </row>
    <row r="483" spans="1:6" ht="30">
      <c r="A483" s="149" t="s">
        <v>426</v>
      </c>
      <c r="B483" s="130">
        <v>1</v>
      </c>
      <c r="C483" s="130">
        <v>1</v>
      </c>
      <c r="D483" s="2">
        <v>1</v>
      </c>
      <c r="E483" s="4">
        <f t="shared" si="30"/>
        <v>1</v>
      </c>
      <c r="F483" s="156"/>
    </row>
    <row r="484" spans="1:6" ht="14.25">
      <c r="A484" s="178" t="s">
        <v>809</v>
      </c>
      <c r="B484" s="179"/>
      <c r="C484" s="179"/>
      <c r="D484" s="179"/>
      <c r="E484" s="9">
        <f>(E476+E477+E478+E479+E480+E481+E482+E483)/8</f>
        <v>1.625</v>
      </c>
      <c r="F484" s="140"/>
    </row>
    <row r="485" spans="1:6" ht="15.75">
      <c r="A485" s="180" t="s">
        <v>427</v>
      </c>
      <c r="B485" s="181"/>
      <c r="C485" s="181"/>
      <c r="D485" s="181"/>
      <c r="E485" s="181"/>
      <c r="F485" s="182"/>
    </row>
    <row r="486" spans="1:6" ht="25.5">
      <c r="A486" s="132" t="s">
        <v>0</v>
      </c>
      <c r="B486" s="131" t="s">
        <v>24</v>
      </c>
      <c r="C486" s="131" t="s">
        <v>24</v>
      </c>
      <c r="D486" s="131" t="s">
        <v>230</v>
      </c>
      <c r="E486" s="131" t="s">
        <v>231</v>
      </c>
      <c r="F486" s="133" t="s">
        <v>232</v>
      </c>
    </row>
    <row r="487" spans="1:6" ht="15">
      <c r="A487" s="149" t="s">
        <v>428</v>
      </c>
      <c r="B487" s="130">
        <v>1</v>
      </c>
      <c r="C487" s="130">
        <v>1</v>
      </c>
      <c r="D487" s="2">
        <v>1</v>
      </c>
      <c r="E487" s="4">
        <f>+D487/B487</f>
        <v>1</v>
      </c>
      <c r="F487" s="156"/>
    </row>
    <row r="488" spans="1:6" ht="15">
      <c r="A488" s="149" t="s">
        <v>429</v>
      </c>
      <c r="B488" s="130">
        <v>4</v>
      </c>
      <c r="C488" s="130">
        <v>4</v>
      </c>
      <c r="D488" s="2">
        <v>4</v>
      </c>
      <c r="E488" s="4">
        <f>+D488/B488</f>
        <v>1</v>
      </c>
      <c r="F488" s="156"/>
    </row>
    <row r="489" spans="1:6" ht="45">
      <c r="A489" s="149" t="s">
        <v>430</v>
      </c>
      <c r="B489" s="130">
        <v>4</v>
      </c>
      <c r="C489" s="130">
        <v>4</v>
      </c>
      <c r="D489" s="2">
        <v>4</v>
      </c>
      <c r="E489" s="4">
        <f>+D489/B489</f>
        <v>1</v>
      </c>
      <c r="F489" s="156"/>
    </row>
    <row r="490" spans="1:6" ht="30">
      <c r="A490" s="149" t="s">
        <v>431</v>
      </c>
      <c r="B490" s="130">
        <v>4</v>
      </c>
      <c r="C490" s="130">
        <v>4</v>
      </c>
      <c r="D490" s="2">
        <v>4</v>
      </c>
      <c r="E490" s="4">
        <f>+D490/B490</f>
        <v>1</v>
      </c>
      <c r="F490" s="156"/>
    </row>
    <row r="491" spans="1:6" ht="30">
      <c r="A491" s="149" t="s">
        <v>432</v>
      </c>
      <c r="B491" s="130">
        <v>4</v>
      </c>
      <c r="C491" s="130">
        <v>4</v>
      </c>
      <c r="D491" s="2">
        <v>4</v>
      </c>
      <c r="E491" s="4">
        <f>+D491/B491</f>
        <v>1</v>
      </c>
      <c r="F491" s="156"/>
    </row>
    <row r="492" spans="1:6" ht="14.25">
      <c r="A492" s="178" t="s">
        <v>809</v>
      </c>
      <c r="B492" s="179"/>
      <c r="C492" s="179"/>
      <c r="D492" s="179"/>
      <c r="E492" s="9">
        <f>(E487+E488+E489+E490+E491)/5</f>
        <v>1</v>
      </c>
      <c r="F492" s="140"/>
    </row>
    <row r="493" spans="1:6" ht="15.75">
      <c r="A493" s="180" t="s">
        <v>433</v>
      </c>
      <c r="B493" s="181"/>
      <c r="C493" s="181"/>
      <c r="D493" s="181"/>
      <c r="E493" s="181"/>
      <c r="F493" s="182"/>
    </row>
    <row r="494" spans="1:6" ht="25.5">
      <c r="A494" s="132" t="s">
        <v>0</v>
      </c>
      <c r="B494" s="131" t="s">
        <v>24</v>
      </c>
      <c r="C494" s="131" t="s">
        <v>24</v>
      </c>
      <c r="D494" s="131" t="s">
        <v>230</v>
      </c>
      <c r="E494" s="131" t="s">
        <v>231</v>
      </c>
      <c r="F494" s="133" t="s">
        <v>232</v>
      </c>
    </row>
    <row r="495" spans="1:6" ht="15">
      <c r="A495" s="149" t="s">
        <v>434</v>
      </c>
      <c r="B495" s="130">
        <v>1</v>
      </c>
      <c r="C495" s="130">
        <v>1</v>
      </c>
      <c r="D495" s="2">
        <v>1</v>
      </c>
      <c r="E495" s="4">
        <f>+D495/B495</f>
        <v>1</v>
      </c>
      <c r="F495" s="156"/>
    </row>
    <row r="496" spans="1:6" ht="15">
      <c r="A496" s="149" t="s">
        <v>435</v>
      </c>
      <c r="B496" s="130">
        <v>1</v>
      </c>
      <c r="C496" s="130">
        <v>1</v>
      </c>
      <c r="D496" s="2">
        <v>1</v>
      </c>
      <c r="E496" s="4">
        <f>+D496/B496</f>
        <v>1</v>
      </c>
      <c r="F496" s="156"/>
    </row>
    <row r="497" spans="1:6" ht="15">
      <c r="A497" s="149" t="s">
        <v>436</v>
      </c>
      <c r="B497" s="130">
        <v>1</v>
      </c>
      <c r="C497" s="130">
        <v>1</v>
      </c>
      <c r="D497" s="2">
        <v>1</v>
      </c>
      <c r="E497" s="4">
        <f>+D497/B497</f>
        <v>1</v>
      </c>
      <c r="F497" s="156"/>
    </row>
    <row r="498" spans="1:6" ht="15">
      <c r="A498" s="149" t="s">
        <v>437</v>
      </c>
      <c r="B498" s="130">
        <v>1</v>
      </c>
      <c r="C498" s="130">
        <v>1</v>
      </c>
      <c r="D498" s="2">
        <v>1</v>
      </c>
      <c r="E498" s="4">
        <f>+D498/B498</f>
        <v>1</v>
      </c>
      <c r="F498" s="156"/>
    </row>
    <row r="499" spans="1:6" ht="14.25">
      <c r="A499" s="178" t="s">
        <v>809</v>
      </c>
      <c r="B499" s="179"/>
      <c r="C499" s="179"/>
      <c r="D499" s="179"/>
      <c r="E499" s="9">
        <f>(E495+E496+E497+E498)/4</f>
        <v>1</v>
      </c>
      <c r="F499" s="140"/>
    </row>
    <row r="500" spans="1:6" ht="15.75">
      <c r="A500" s="180" t="s">
        <v>438</v>
      </c>
      <c r="B500" s="181"/>
      <c r="C500" s="181"/>
      <c r="D500" s="181"/>
      <c r="E500" s="181"/>
      <c r="F500" s="182"/>
    </row>
    <row r="501" spans="1:6" ht="25.5">
      <c r="A501" s="132" t="s">
        <v>0</v>
      </c>
      <c r="B501" s="131" t="s">
        <v>24</v>
      </c>
      <c r="C501" s="131" t="s">
        <v>24</v>
      </c>
      <c r="D501" s="131" t="s">
        <v>230</v>
      </c>
      <c r="E501" s="131" t="s">
        <v>231</v>
      </c>
      <c r="F501" s="133" t="s">
        <v>232</v>
      </c>
    </row>
    <row r="502" spans="1:6" ht="30">
      <c r="A502" s="149" t="s">
        <v>886</v>
      </c>
      <c r="B502" s="130">
        <v>1</v>
      </c>
      <c r="C502" s="130">
        <v>1</v>
      </c>
      <c r="D502" s="2">
        <v>1</v>
      </c>
      <c r="E502" s="4">
        <f aca="true" t="shared" si="31" ref="E502:E508">+D502/B502</f>
        <v>1</v>
      </c>
      <c r="F502" s="156"/>
    </row>
    <row r="503" spans="1:6" ht="30">
      <c r="A503" s="149" t="s">
        <v>887</v>
      </c>
      <c r="B503" s="130">
        <v>1</v>
      </c>
      <c r="C503" s="130">
        <v>1</v>
      </c>
      <c r="D503" s="2">
        <v>1</v>
      </c>
      <c r="E503" s="4">
        <f t="shared" si="31"/>
        <v>1</v>
      </c>
      <c r="F503" s="156"/>
    </row>
    <row r="504" spans="1:6" ht="60">
      <c r="A504" s="149" t="s">
        <v>888</v>
      </c>
      <c r="B504" s="130">
        <v>1</v>
      </c>
      <c r="C504" s="130">
        <v>1</v>
      </c>
      <c r="D504" s="2">
        <v>1</v>
      </c>
      <c r="E504" s="4">
        <f t="shared" si="31"/>
        <v>1</v>
      </c>
      <c r="F504" s="156"/>
    </row>
    <row r="505" spans="1:6" ht="45">
      <c r="A505" s="149" t="s">
        <v>889</v>
      </c>
      <c r="B505" s="130">
        <v>1</v>
      </c>
      <c r="C505" s="130">
        <v>1</v>
      </c>
      <c r="D505" s="2">
        <v>1</v>
      </c>
      <c r="E505" s="4">
        <f t="shared" si="31"/>
        <v>1</v>
      </c>
      <c r="F505" s="156"/>
    </row>
    <row r="506" spans="1:6" ht="45">
      <c r="A506" s="149" t="s">
        <v>890</v>
      </c>
      <c r="B506" s="130">
        <v>1</v>
      </c>
      <c r="C506" s="130">
        <v>1</v>
      </c>
      <c r="D506" s="2">
        <v>1</v>
      </c>
      <c r="E506" s="4">
        <f t="shared" si="31"/>
        <v>1</v>
      </c>
      <c r="F506" s="156"/>
    </row>
    <row r="507" spans="1:6" ht="45">
      <c r="A507" s="149" t="s">
        <v>891</v>
      </c>
      <c r="B507" s="130">
        <v>1</v>
      </c>
      <c r="C507" s="130">
        <v>1</v>
      </c>
      <c r="D507" s="2">
        <v>1</v>
      </c>
      <c r="E507" s="4">
        <f t="shared" si="31"/>
        <v>1</v>
      </c>
      <c r="F507" s="156"/>
    </row>
    <row r="508" spans="1:6" ht="30">
      <c r="A508" s="149" t="s">
        <v>892</v>
      </c>
      <c r="B508" s="130">
        <v>1</v>
      </c>
      <c r="C508" s="130">
        <v>1</v>
      </c>
      <c r="D508" s="2">
        <v>1</v>
      </c>
      <c r="E508" s="4">
        <f t="shared" si="31"/>
        <v>1</v>
      </c>
      <c r="F508" s="156"/>
    </row>
    <row r="509" spans="1:6" ht="14.25">
      <c r="A509" s="178" t="s">
        <v>809</v>
      </c>
      <c r="B509" s="179"/>
      <c r="C509" s="179"/>
      <c r="D509" s="179"/>
      <c r="E509" s="9">
        <f>(E502+E503+E504+E505+E506+E507+E508)/7</f>
        <v>1</v>
      </c>
      <c r="F509" s="140"/>
    </row>
    <row r="510" spans="1:6" ht="15.75">
      <c r="A510" s="180" t="s">
        <v>439</v>
      </c>
      <c r="B510" s="181"/>
      <c r="C510" s="181"/>
      <c r="D510" s="181"/>
      <c r="E510" s="181"/>
      <c r="F510" s="182"/>
    </row>
    <row r="511" spans="1:6" ht="25.5">
      <c r="A511" s="132" t="s">
        <v>0</v>
      </c>
      <c r="B511" s="131" t="s">
        <v>24</v>
      </c>
      <c r="C511" s="131" t="s">
        <v>24</v>
      </c>
      <c r="D511" s="131" t="s">
        <v>230</v>
      </c>
      <c r="E511" s="131" t="s">
        <v>231</v>
      </c>
      <c r="F511" s="133" t="s">
        <v>232</v>
      </c>
    </row>
    <row r="512" spans="1:6" ht="15">
      <c r="A512" s="149" t="s">
        <v>440</v>
      </c>
      <c r="B512" s="130">
        <v>30</v>
      </c>
      <c r="C512" s="130">
        <v>30</v>
      </c>
      <c r="D512" s="2">
        <v>46</v>
      </c>
      <c r="E512" s="4">
        <f>+D512/B512</f>
        <v>1.5333333333333334</v>
      </c>
      <c r="F512" s="156"/>
    </row>
    <row r="513" spans="1:6" ht="15">
      <c r="A513" s="149" t="s">
        <v>441</v>
      </c>
      <c r="B513" s="130">
        <v>15</v>
      </c>
      <c r="C513" s="130">
        <v>15</v>
      </c>
      <c r="D513" s="2">
        <v>6</v>
      </c>
      <c r="E513" s="4">
        <f>+D513/B513</f>
        <v>0.4</v>
      </c>
      <c r="F513" s="156"/>
    </row>
    <row r="514" spans="1:6" ht="15">
      <c r="A514" s="149" t="s">
        <v>442</v>
      </c>
      <c r="B514" s="130">
        <v>10</v>
      </c>
      <c r="C514" s="130">
        <v>10</v>
      </c>
      <c r="D514" s="2">
        <v>1</v>
      </c>
      <c r="E514" s="4">
        <f>+D514/B514</f>
        <v>0.1</v>
      </c>
      <c r="F514" s="156"/>
    </row>
    <row r="515" spans="1:6" ht="15">
      <c r="A515" s="149" t="s">
        <v>443</v>
      </c>
      <c r="B515" s="130">
        <v>6</v>
      </c>
      <c r="C515" s="130">
        <v>6</v>
      </c>
      <c r="D515" s="2">
        <v>11</v>
      </c>
      <c r="E515" s="4">
        <f>+D515/B515</f>
        <v>1.8333333333333333</v>
      </c>
      <c r="F515" s="156"/>
    </row>
    <row r="516" spans="1:6" ht="45">
      <c r="A516" s="149" t="s">
        <v>444</v>
      </c>
      <c r="B516" s="130" t="s">
        <v>233</v>
      </c>
      <c r="C516" s="130" t="s">
        <v>233</v>
      </c>
      <c r="D516" s="2">
        <v>6</v>
      </c>
      <c r="E516" s="4">
        <v>1</v>
      </c>
      <c r="F516" s="156"/>
    </row>
    <row r="517" spans="1:6" ht="30">
      <c r="A517" s="149" t="s">
        <v>445</v>
      </c>
      <c r="B517" s="130" t="s">
        <v>233</v>
      </c>
      <c r="C517" s="130" t="s">
        <v>233</v>
      </c>
      <c r="D517" s="2">
        <v>2</v>
      </c>
      <c r="E517" s="4">
        <v>1</v>
      </c>
      <c r="F517" s="156"/>
    </row>
    <row r="518" spans="1:6" ht="30">
      <c r="A518" s="149" t="s">
        <v>336</v>
      </c>
      <c r="B518" s="19">
        <v>108</v>
      </c>
      <c r="C518" s="19">
        <v>108</v>
      </c>
      <c r="D518" s="2">
        <v>248</v>
      </c>
      <c r="E518" s="4">
        <f>+D518/B518</f>
        <v>2.2962962962962963</v>
      </c>
      <c r="F518" s="156"/>
    </row>
    <row r="519" spans="1:6" ht="15" thickBot="1">
      <c r="A519" s="198" t="s">
        <v>809</v>
      </c>
      <c r="B519" s="199"/>
      <c r="C519" s="199"/>
      <c r="D519" s="199"/>
      <c r="E519" s="168">
        <f>(E512+E513+E514+E515+E518+E516+E517)/9</f>
        <v>0.9069958847736626</v>
      </c>
      <c r="F519" s="169"/>
    </row>
  </sheetData>
  <sheetProtection/>
  <mergeCells count="97">
    <mergeCell ref="A499:D499"/>
    <mergeCell ref="A509:D509"/>
    <mergeCell ref="A458:D458"/>
    <mergeCell ref="A459:F459"/>
    <mergeCell ref="A473:D473"/>
    <mergeCell ref="A474:F474"/>
    <mergeCell ref="A519:D519"/>
    <mergeCell ref="A485:F485"/>
    <mergeCell ref="A493:F493"/>
    <mergeCell ref="A500:F500"/>
    <mergeCell ref="A510:F510"/>
    <mergeCell ref="A492:D492"/>
    <mergeCell ref="A376:F376"/>
    <mergeCell ref="A484:D484"/>
    <mergeCell ref="A417:F417"/>
    <mergeCell ref="A425:D425"/>
    <mergeCell ref="A426:F426"/>
    <mergeCell ref="A437:D437"/>
    <mergeCell ref="A438:F438"/>
    <mergeCell ref="A442:F442"/>
    <mergeCell ref="A441:D441"/>
    <mergeCell ref="A450:F450"/>
    <mergeCell ref="A334:F334"/>
    <mergeCell ref="A357:D357"/>
    <mergeCell ref="A366:D366"/>
    <mergeCell ref="A375:D375"/>
    <mergeCell ref="A367:F367"/>
    <mergeCell ref="A358:F358"/>
    <mergeCell ref="A221:F221"/>
    <mergeCell ref="A222:F222"/>
    <mergeCell ref="A220:D220"/>
    <mergeCell ref="A238:D238"/>
    <mergeCell ref="A239:F239"/>
    <mergeCell ref="A416:D416"/>
    <mergeCell ref="A264:F264"/>
    <mergeCell ref="A324:D324"/>
    <mergeCell ref="A325:F325"/>
    <mergeCell ref="A327:F327"/>
    <mergeCell ref="A1:F1"/>
    <mergeCell ref="A181:D181"/>
    <mergeCell ref="A185:D185"/>
    <mergeCell ref="A205:D205"/>
    <mergeCell ref="A110:F110"/>
    <mergeCell ref="A119:F119"/>
    <mergeCell ref="A141:F141"/>
    <mergeCell ref="A148:F148"/>
    <mergeCell ref="A100:D100"/>
    <mergeCell ref="A109:D109"/>
    <mergeCell ref="C12:E12"/>
    <mergeCell ref="C31:E31"/>
    <mergeCell ref="C39:E39"/>
    <mergeCell ref="C43:E43"/>
    <mergeCell ref="C49:E49"/>
    <mergeCell ref="A263:D263"/>
    <mergeCell ref="A182:F182"/>
    <mergeCell ref="A186:F186"/>
    <mergeCell ref="A206:F206"/>
    <mergeCell ref="A118:D118"/>
    <mergeCell ref="A32:D32"/>
    <mergeCell ref="A62:D62"/>
    <mergeCell ref="C23:E23"/>
    <mergeCell ref="C26:E26"/>
    <mergeCell ref="C27:E27"/>
    <mergeCell ref="C28:E28"/>
    <mergeCell ref="C66:E66"/>
    <mergeCell ref="C69:E69"/>
    <mergeCell ref="C44:E44"/>
    <mergeCell ref="C56:E56"/>
    <mergeCell ref="C70:E70"/>
    <mergeCell ref="A2:F2"/>
    <mergeCell ref="A15:F15"/>
    <mergeCell ref="A33:F33"/>
    <mergeCell ref="A63:F63"/>
    <mergeCell ref="A14:D14"/>
    <mergeCell ref="C218:E218"/>
    <mergeCell ref="C71:E71"/>
    <mergeCell ref="C72:E72"/>
    <mergeCell ref="C73:E73"/>
    <mergeCell ref="C75:E75"/>
    <mergeCell ref="C79:E79"/>
    <mergeCell ref="A140:D140"/>
    <mergeCell ref="A147:D147"/>
    <mergeCell ref="A101:F101"/>
    <mergeCell ref="C213:E213"/>
    <mergeCell ref="C156:E156"/>
    <mergeCell ref="C200:E200"/>
    <mergeCell ref="C214:E214"/>
    <mergeCell ref="C81:E81"/>
    <mergeCell ref="C82:E82"/>
    <mergeCell ref="C85:E85"/>
    <mergeCell ref="C88:E88"/>
    <mergeCell ref="C219:E219"/>
    <mergeCell ref="C91:E91"/>
    <mergeCell ref="C92:E92"/>
    <mergeCell ref="C98:E98"/>
    <mergeCell ref="C99:E99"/>
    <mergeCell ref="C108:E108"/>
  </mergeCells>
  <printOptions/>
  <pageMargins left="1.2598425196850394" right="0.629921259842519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6">
      <selection activeCell="A1" sqref="A1:E20"/>
    </sheetView>
  </sheetViews>
  <sheetFormatPr defaultColWidth="11.421875" defaultRowHeight="15"/>
  <cols>
    <col min="1" max="1" width="28.57421875" style="99" bestFit="1" customWidth="1"/>
    <col min="2" max="3" width="28.7109375" style="0" customWidth="1"/>
    <col min="4" max="4" width="19.7109375" style="0" customWidth="1"/>
    <col min="5" max="5" width="25.7109375" style="0" customWidth="1"/>
  </cols>
  <sheetData>
    <row r="1" spans="1:5" ht="15" customHeight="1">
      <c r="A1" s="202" t="s">
        <v>446</v>
      </c>
      <c r="B1" s="203"/>
      <c r="C1" s="203"/>
      <c r="D1" s="203"/>
      <c r="E1" s="204"/>
    </row>
    <row r="2" spans="1:5" ht="45">
      <c r="A2" s="98" t="s">
        <v>447</v>
      </c>
      <c r="B2" s="98" t="s">
        <v>448</v>
      </c>
      <c r="C2" s="115" t="s">
        <v>449</v>
      </c>
      <c r="D2" s="114" t="s">
        <v>812</v>
      </c>
      <c r="E2" s="116" t="s">
        <v>450</v>
      </c>
    </row>
    <row r="3" spans="1:5" ht="15">
      <c r="A3" s="32" t="s">
        <v>2</v>
      </c>
      <c r="B3" s="28">
        <v>1.08</v>
      </c>
      <c r="C3" s="108">
        <v>0.99</v>
      </c>
      <c r="D3" s="113">
        <f>((B3*66.67)+(C3*33.33))/100</f>
        <v>1.050003</v>
      </c>
      <c r="E3" s="110"/>
    </row>
    <row r="4" spans="1:5" ht="15">
      <c r="A4" s="32" t="s">
        <v>235</v>
      </c>
      <c r="B4" s="28">
        <v>1.21</v>
      </c>
      <c r="C4" s="108">
        <v>0.93</v>
      </c>
      <c r="D4" s="113">
        <f aca="true" t="shared" si="0" ref="D4:D14">((B4*66.67)+(C4*33.33))/100</f>
        <v>1.116676</v>
      </c>
      <c r="E4" s="110"/>
    </row>
    <row r="5" spans="1:5" ht="15">
      <c r="A5" s="32" t="s">
        <v>45</v>
      </c>
      <c r="B5" s="28">
        <v>0.71</v>
      </c>
      <c r="C5" s="108">
        <v>1.05</v>
      </c>
      <c r="D5" s="113">
        <f t="shared" si="0"/>
        <v>0.823322</v>
      </c>
      <c r="E5" s="110"/>
    </row>
    <row r="6" spans="1:5" ht="15">
      <c r="A6" s="32" t="s">
        <v>82</v>
      </c>
      <c r="B6" s="28">
        <v>1.05</v>
      </c>
      <c r="C6" s="108">
        <v>1.14</v>
      </c>
      <c r="D6" s="113">
        <f t="shared" si="0"/>
        <v>1.0799969999999999</v>
      </c>
      <c r="E6" s="110"/>
    </row>
    <row r="7" spans="1:5" ht="15">
      <c r="A7" s="32" t="s">
        <v>115</v>
      </c>
      <c r="B7" s="28">
        <v>1.14</v>
      </c>
      <c r="C7" s="108">
        <v>1.14</v>
      </c>
      <c r="D7" s="113">
        <f t="shared" si="0"/>
        <v>1.14</v>
      </c>
      <c r="E7" s="110"/>
    </row>
    <row r="8" spans="1:5" ht="75">
      <c r="A8" s="32" t="s">
        <v>121</v>
      </c>
      <c r="B8" s="29">
        <v>1.58</v>
      </c>
      <c r="C8" s="108">
        <v>1.84</v>
      </c>
      <c r="D8" s="113">
        <f t="shared" si="0"/>
        <v>1.6666580000000002</v>
      </c>
      <c r="E8" s="111" t="s">
        <v>913</v>
      </c>
    </row>
    <row r="9" spans="1:5" ht="75">
      <c r="A9" s="32" t="s">
        <v>129</v>
      </c>
      <c r="B9" s="29">
        <v>1.17</v>
      </c>
      <c r="C9" s="108">
        <v>1.85</v>
      </c>
      <c r="D9" s="113">
        <f t="shared" si="0"/>
        <v>1.396644</v>
      </c>
      <c r="E9" s="111" t="s">
        <v>912</v>
      </c>
    </row>
    <row r="10" spans="1:5" ht="75">
      <c r="A10" s="32" t="s">
        <v>149</v>
      </c>
      <c r="B10" s="29">
        <v>1.4</v>
      </c>
      <c r="C10" s="108">
        <v>1.91</v>
      </c>
      <c r="D10" s="113">
        <f t="shared" si="0"/>
        <v>1.5699829999999997</v>
      </c>
      <c r="E10" s="111" t="s">
        <v>912</v>
      </c>
    </row>
    <row r="11" spans="1:5" ht="84.75" customHeight="1">
      <c r="A11" s="32" t="s">
        <v>153</v>
      </c>
      <c r="B11" s="29">
        <v>1.36</v>
      </c>
      <c r="C11" s="108">
        <v>17.54</v>
      </c>
      <c r="D11" s="113">
        <f t="shared" si="0"/>
        <v>6.752793999999999</v>
      </c>
      <c r="E11" s="111" t="s">
        <v>912</v>
      </c>
    </row>
    <row r="12" spans="1:5" ht="30">
      <c r="A12" s="31" t="s">
        <v>184</v>
      </c>
      <c r="B12" s="29">
        <v>1.07</v>
      </c>
      <c r="C12" s="108">
        <v>1.17</v>
      </c>
      <c r="D12" s="113">
        <f t="shared" si="0"/>
        <v>1.10333</v>
      </c>
      <c r="E12" s="110"/>
    </row>
    <row r="13" spans="1:5" ht="15">
      <c r="A13" s="32" t="s">
        <v>185</v>
      </c>
      <c r="B13" s="28">
        <v>0.92</v>
      </c>
      <c r="C13" s="108">
        <v>0.89</v>
      </c>
      <c r="D13" s="113">
        <f t="shared" si="0"/>
        <v>0.9100010000000001</v>
      </c>
      <c r="E13" s="110"/>
    </row>
    <row r="14" spans="1:5" ht="15">
      <c r="A14" s="32" t="s">
        <v>204</v>
      </c>
      <c r="B14" s="28">
        <v>0.97</v>
      </c>
      <c r="C14" s="108">
        <v>1.1</v>
      </c>
      <c r="D14" s="113">
        <f t="shared" si="0"/>
        <v>1.013329</v>
      </c>
      <c r="E14" s="110"/>
    </row>
    <row r="15" spans="1:5" ht="71.25" customHeight="1">
      <c r="A15" s="31" t="s">
        <v>418</v>
      </c>
      <c r="B15" s="30" t="s">
        <v>895</v>
      </c>
      <c r="C15" s="109">
        <v>1.63</v>
      </c>
      <c r="D15" s="113">
        <f>C15</f>
        <v>1.63</v>
      </c>
      <c r="E15" s="111" t="s">
        <v>451</v>
      </c>
    </row>
    <row r="16" spans="1:5" ht="73.5" customHeight="1">
      <c r="A16" s="32" t="s">
        <v>427</v>
      </c>
      <c r="B16" s="30" t="s">
        <v>895</v>
      </c>
      <c r="C16" s="109">
        <v>1</v>
      </c>
      <c r="D16" s="113">
        <f>C16</f>
        <v>1</v>
      </c>
      <c r="E16" s="171" t="s">
        <v>451</v>
      </c>
    </row>
    <row r="17" spans="1:5" ht="66" customHeight="1">
      <c r="A17" s="31" t="s">
        <v>433</v>
      </c>
      <c r="B17" s="30" t="s">
        <v>895</v>
      </c>
      <c r="C17" s="109">
        <v>1</v>
      </c>
      <c r="D17" s="113">
        <f>C17</f>
        <v>1</v>
      </c>
      <c r="E17" s="111" t="s">
        <v>451</v>
      </c>
    </row>
    <row r="18" spans="1:6" ht="75">
      <c r="A18" s="31" t="s">
        <v>438</v>
      </c>
      <c r="B18" s="30" t="s">
        <v>895</v>
      </c>
      <c r="C18" s="109">
        <v>1</v>
      </c>
      <c r="D18" s="113">
        <f>C18</f>
        <v>1</v>
      </c>
      <c r="E18" s="112" t="s">
        <v>452</v>
      </c>
      <c r="F18" s="126"/>
    </row>
    <row r="19" spans="1:5" ht="55.5" customHeight="1" thickBot="1">
      <c r="A19" s="117" t="s">
        <v>439</v>
      </c>
      <c r="B19" s="30" t="s">
        <v>895</v>
      </c>
      <c r="C19" s="118">
        <v>0.91</v>
      </c>
      <c r="D19" s="119">
        <f>C19</f>
        <v>0.91</v>
      </c>
      <c r="E19" s="170" t="s">
        <v>451</v>
      </c>
    </row>
    <row r="20" spans="1:5" ht="16.5" thickBot="1">
      <c r="A20" s="200" t="s">
        <v>893</v>
      </c>
      <c r="B20" s="201"/>
      <c r="C20" s="201"/>
      <c r="D20" s="120">
        <f>SUM(D3:D19)/17</f>
        <v>1.4801609999999998</v>
      </c>
      <c r="E20" s="121"/>
    </row>
    <row r="21" spans="2:3" ht="15">
      <c r="B21" s="105"/>
      <c r="C21" s="105"/>
    </row>
    <row r="25" ht="15">
      <c r="C25" s="105"/>
    </row>
  </sheetData>
  <sheetProtection/>
  <mergeCells count="2">
    <mergeCell ref="A20:C20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0"/>
  <sheetViews>
    <sheetView zoomScalePageLayoutView="0" workbookViewId="0" topLeftCell="A274">
      <selection activeCell="A1" sqref="A1:E284"/>
    </sheetView>
  </sheetViews>
  <sheetFormatPr defaultColWidth="11.421875" defaultRowHeight="15"/>
  <cols>
    <col min="1" max="1" width="49.7109375" style="0" customWidth="1"/>
    <col min="2" max="2" width="22.28125" style="0" customWidth="1"/>
    <col min="3" max="3" width="17.00390625" style="0" customWidth="1"/>
    <col min="4" max="4" width="28.7109375" style="0" customWidth="1"/>
    <col min="5" max="5" width="45.57421875" style="0" customWidth="1"/>
  </cols>
  <sheetData>
    <row r="1" spans="1:5" ht="15">
      <c r="A1" s="187" t="s">
        <v>453</v>
      </c>
      <c r="B1" s="187"/>
      <c r="C1" s="187"/>
      <c r="D1" s="187"/>
      <c r="E1" s="187"/>
    </row>
    <row r="2" spans="1:8" ht="15">
      <c r="A2" s="206" t="s">
        <v>622</v>
      </c>
      <c r="B2" s="206"/>
      <c r="C2" s="206"/>
      <c r="D2" s="206"/>
      <c r="E2" s="206"/>
      <c r="F2" s="33"/>
      <c r="G2" s="33"/>
      <c r="H2" s="33"/>
    </row>
    <row r="3" spans="1:8" ht="15" customHeight="1">
      <c r="A3" s="36" t="s">
        <v>456</v>
      </c>
      <c r="B3" s="207" t="s">
        <v>623</v>
      </c>
      <c r="C3" s="207"/>
      <c r="D3" s="207"/>
      <c r="E3" s="207"/>
      <c r="F3" s="34"/>
      <c r="G3" s="34"/>
      <c r="H3" s="33"/>
    </row>
    <row r="4" spans="1:8" ht="15" customHeight="1">
      <c r="A4" s="36" t="s">
        <v>458</v>
      </c>
      <c r="B4" s="207" t="s">
        <v>624</v>
      </c>
      <c r="C4" s="207"/>
      <c r="D4" s="207"/>
      <c r="E4" s="207"/>
      <c r="F4" s="34"/>
      <c r="G4" s="34"/>
      <c r="H4" s="33"/>
    </row>
    <row r="5" spans="1:8" ht="72.75" customHeight="1">
      <c r="A5" s="37" t="s">
        <v>0</v>
      </c>
      <c r="B5" s="38" t="s">
        <v>25</v>
      </c>
      <c r="C5" s="38" t="s">
        <v>896</v>
      </c>
      <c r="D5" s="38" t="s">
        <v>454</v>
      </c>
      <c r="E5" s="38" t="s">
        <v>35</v>
      </c>
      <c r="F5" s="35"/>
      <c r="G5" s="35"/>
      <c r="H5" s="33"/>
    </row>
    <row r="6" spans="1:8" ht="33.75">
      <c r="A6" s="53" t="s">
        <v>625</v>
      </c>
      <c r="B6" s="54" t="s">
        <v>626</v>
      </c>
      <c r="C6" s="58">
        <v>0.19</v>
      </c>
      <c r="D6" s="56" t="s">
        <v>633</v>
      </c>
      <c r="E6" s="27"/>
      <c r="F6" s="33"/>
      <c r="G6" s="33"/>
      <c r="H6" s="33"/>
    </row>
    <row r="7" spans="1:5" ht="33.75">
      <c r="A7" s="53" t="s">
        <v>627</v>
      </c>
      <c r="B7" s="54" t="s">
        <v>628</v>
      </c>
      <c r="C7" s="58">
        <v>0</v>
      </c>
      <c r="D7" s="54" t="s">
        <v>634</v>
      </c>
      <c r="E7" s="27"/>
    </row>
    <row r="8" spans="1:5" ht="22.5">
      <c r="A8" s="53" t="s">
        <v>629</v>
      </c>
      <c r="B8" s="54" t="s">
        <v>630</v>
      </c>
      <c r="C8" s="58">
        <v>0</v>
      </c>
      <c r="D8" s="54" t="s">
        <v>635</v>
      </c>
      <c r="E8" s="27"/>
    </row>
    <row r="9" spans="1:5" ht="23.25">
      <c r="A9" s="53" t="s">
        <v>631</v>
      </c>
      <c r="B9" s="55" t="s">
        <v>632</v>
      </c>
      <c r="C9" s="58">
        <v>0.3</v>
      </c>
      <c r="D9" s="57" t="s">
        <v>636</v>
      </c>
      <c r="E9" s="27"/>
    </row>
    <row r="10" spans="1:5" ht="15">
      <c r="A10" s="179" t="s">
        <v>234</v>
      </c>
      <c r="B10" s="179"/>
      <c r="C10" s="9">
        <f>(C6+C7+C8+C9)/4</f>
        <v>0.1225</v>
      </c>
      <c r="D10" s="205"/>
      <c r="E10" s="205"/>
    </row>
    <row r="11" spans="1:5" ht="15">
      <c r="A11" s="206" t="s">
        <v>637</v>
      </c>
      <c r="B11" s="206"/>
      <c r="C11" s="206"/>
      <c r="D11" s="206"/>
      <c r="E11" s="206"/>
    </row>
    <row r="12" spans="1:5" ht="15">
      <c r="A12" s="36" t="s">
        <v>456</v>
      </c>
      <c r="B12" s="207" t="s">
        <v>638</v>
      </c>
      <c r="C12" s="207"/>
      <c r="D12" s="207"/>
      <c r="E12" s="207"/>
    </row>
    <row r="13" spans="1:8" ht="15.75" customHeight="1">
      <c r="A13" s="36" t="s">
        <v>458</v>
      </c>
      <c r="B13" s="207" t="s">
        <v>639</v>
      </c>
      <c r="C13" s="207"/>
      <c r="D13" s="207"/>
      <c r="E13" s="207"/>
      <c r="F13" s="35"/>
      <c r="G13" s="35"/>
      <c r="H13" s="33"/>
    </row>
    <row r="14" spans="1:5" ht="45">
      <c r="A14" s="125" t="s">
        <v>0</v>
      </c>
      <c r="B14" s="38" t="s">
        <v>25</v>
      </c>
      <c r="C14" s="38" t="s">
        <v>896</v>
      </c>
      <c r="D14" s="38" t="s">
        <v>454</v>
      </c>
      <c r="E14" s="38" t="s">
        <v>35</v>
      </c>
    </row>
    <row r="15" spans="1:5" ht="45">
      <c r="A15" s="59" t="s">
        <v>640</v>
      </c>
      <c r="B15" s="60" t="s">
        <v>641</v>
      </c>
      <c r="C15" s="83">
        <v>0</v>
      </c>
      <c r="D15" s="60" t="s">
        <v>686</v>
      </c>
      <c r="E15" s="27"/>
    </row>
    <row r="16" spans="1:5" ht="22.5">
      <c r="A16" s="59" t="s">
        <v>642</v>
      </c>
      <c r="B16" s="56" t="s">
        <v>643</v>
      </c>
      <c r="C16" s="83">
        <v>0</v>
      </c>
      <c r="D16" s="56" t="s">
        <v>687</v>
      </c>
      <c r="E16" s="27"/>
    </row>
    <row r="17" spans="1:5" ht="22.5">
      <c r="A17" s="59" t="s">
        <v>644</v>
      </c>
      <c r="B17" s="60" t="s">
        <v>645</v>
      </c>
      <c r="C17" s="83">
        <v>0</v>
      </c>
      <c r="D17" s="60" t="s">
        <v>686</v>
      </c>
      <c r="E17" s="27"/>
    </row>
    <row r="18" spans="1:5" ht="56.25">
      <c r="A18" s="61" t="s">
        <v>646</v>
      </c>
      <c r="B18" s="56" t="s">
        <v>647</v>
      </c>
      <c r="C18" s="83">
        <v>0</v>
      </c>
      <c r="D18" s="65" t="s">
        <v>687</v>
      </c>
      <c r="E18" s="27"/>
    </row>
    <row r="19" spans="1:5" ht="22.5">
      <c r="A19" s="62" t="s">
        <v>648</v>
      </c>
      <c r="B19" s="63" t="s">
        <v>649</v>
      </c>
      <c r="C19" s="83">
        <v>0</v>
      </c>
      <c r="D19" s="63" t="s">
        <v>687</v>
      </c>
      <c r="E19" s="27"/>
    </row>
    <row r="20" spans="1:7" ht="38.25" customHeight="1">
      <c r="A20" s="64" t="s">
        <v>650</v>
      </c>
      <c r="B20" s="65" t="s">
        <v>651</v>
      </c>
      <c r="C20" s="83">
        <v>0</v>
      </c>
      <c r="D20" s="65" t="s">
        <v>686</v>
      </c>
      <c r="E20" s="27"/>
      <c r="F20" s="35"/>
      <c r="G20" s="35"/>
    </row>
    <row r="21" spans="1:5" ht="22.5">
      <c r="A21" s="62" t="s">
        <v>652</v>
      </c>
      <c r="B21" s="63" t="s">
        <v>653</v>
      </c>
      <c r="C21" s="83">
        <v>0</v>
      </c>
      <c r="D21" s="68" t="s">
        <v>688</v>
      </c>
      <c r="E21" s="27"/>
    </row>
    <row r="22" spans="1:5" ht="22.5">
      <c r="A22" s="62" t="s">
        <v>654</v>
      </c>
      <c r="B22" s="63" t="s">
        <v>653</v>
      </c>
      <c r="C22" s="84">
        <v>0</v>
      </c>
      <c r="D22" s="68" t="s">
        <v>688</v>
      </c>
      <c r="E22" s="27"/>
    </row>
    <row r="23" spans="1:5" ht="22.5">
      <c r="A23" s="62" t="s">
        <v>655</v>
      </c>
      <c r="B23" s="63" t="s">
        <v>656</v>
      </c>
      <c r="C23" s="84">
        <v>0</v>
      </c>
      <c r="D23" s="68" t="s">
        <v>689</v>
      </c>
      <c r="E23" s="27"/>
    </row>
    <row r="24" spans="1:5" ht="22.5">
      <c r="A24" s="62" t="s">
        <v>657</v>
      </c>
      <c r="B24" s="63" t="s">
        <v>653</v>
      </c>
      <c r="C24" s="84">
        <v>0.01</v>
      </c>
      <c r="D24" s="68" t="s">
        <v>688</v>
      </c>
      <c r="E24" s="27"/>
    </row>
    <row r="25" spans="1:7" ht="15.75" customHeight="1">
      <c r="A25" s="66" t="s">
        <v>658</v>
      </c>
      <c r="B25" s="63" t="s">
        <v>653</v>
      </c>
      <c r="C25" s="84">
        <v>0</v>
      </c>
      <c r="D25" s="68" t="s">
        <v>688</v>
      </c>
      <c r="E25" s="27"/>
      <c r="F25" s="35"/>
      <c r="G25" s="35"/>
    </row>
    <row r="26" spans="1:7" ht="28.5" customHeight="1">
      <c r="A26" s="62" t="s">
        <v>659</v>
      </c>
      <c r="B26" s="63" t="s">
        <v>660</v>
      </c>
      <c r="C26" s="84">
        <v>0</v>
      </c>
      <c r="D26" s="68" t="s">
        <v>689</v>
      </c>
      <c r="E26" s="27"/>
      <c r="F26" s="35"/>
      <c r="G26" s="35"/>
    </row>
    <row r="27" spans="1:5" ht="22.5">
      <c r="A27" s="62" t="s">
        <v>661</v>
      </c>
      <c r="B27" s="63" t="s">
        <v>662</v>
      </c>
      <c r="C27" s="84">
        <v>0</v>
      </c>
      <c r="D27" s="68" t="s">
        <v>690</v>
      </c>
      <c r="E27" s="27"/>
    </row>
    <row r="28" spans="1:5" ht="22.5">
      <c r="A28" s="62" t="s">
        <v>663</v>
      </c>
      <c r="B28" s="63" t="s">
        <v>664</v>
      </c>
      <c r="C28" s="84">
        <v>0</v>
      </c>
      <c r="D28" s="68" t="s">
        <v>689</v>
      </c>
      <c r="E28" s="27"/>
    </row>
    <row r="29" spans="1:5" ht="22.5">
      <c r="A29" s="62" t="s">
        <v>665</v>
      </c>
      <c r="B29" s="63" t="s">
        <v>666</v>
      </c>
      <c r="C29" s="84">
        <v>0</v>
      </c>
      <c r="D29" s="68" t="s">
        <v>691</v>
      </c>
      <c r="E29" s="27"/>
    </row>
    <row r="30" spans="1:5" ht="22.5">
      <c r="A30" s="62" t="s">
        <v>667</v>
      </c>
      <c r="B30" s="63" t="s">
        <v>653</v>
      </c>
      <c r="C30" s="84">
        <v>0</v>
      </c>
      <c r="D30" s="68" t="s">
        <v>692</v>
      </c>
      <c r="E30" s="27"/>
    </row>
    <row r="31" spans="1:5" ht="22.5">
      <c r="A31" s="62" t="s">
        <v>668</v>
      </c>
      <c r="B31" s="63" t="s">
        <v>653</v>
      </c>
      <c r="C31" s="84">
        <v>0</v>
      </c>
      <c r="D31" s="68" t="s">
        <v>693</v>
      </c>
      <c r="E31" s="27"/>
    </row>
    <row r="32" spans="1:7" ht="25.5" customHeight="1">
      <c r="A32" s="62" t="s">
        <v>669</v>
      </c>
      <c r="B32" s="63" t="s">
        <v>670</v>
      </c>
      <c r="C32" s="85">
        <v>0.005</v>
      </c>
      <c r="D32" s="68" t="s">
        <v>693</v>
      </c>
      <c r="E32" s="27"/>
      <c r="F32" s="47"/>
      <c r="G32" s="47"/>
    </row>
    <row r="33" spans="1:5" ht="22.5">
      <c r="A33" s="67" t="s">
        <v>671</v>
      </c>
      <c r="B33" s="63" t="s">
        <v>653</v>
      </c>
      <c r="C33" s="84">
        <v>0</v>
      </c>
      <c r="D33" s="68" t="s">
        <v>693</v>
      </c>
      <c r="E33" s="27"/>
    </row>
    <row r="34" spans="1:5" ht="22.5">
      <c r="A34" s="62" t="s">
        <v>672</v>
      </c>
      <c r="B34" s="63" t="s">
        <v>673</v>
      </c>
      <c r="C34" s="84">
        <v>0</v>
      </c>
      <c r="D34" s="68" t="s">
        <v>689</v>
      </c>
      <c r="E34" s="27"/>
    </row>
    <row r="35" spans="1:5" ht="22.5">
      <c r="A35" s="62" t="s">
        <v>674</v>
      </c>
      <c r="B35" s="63" t="s">
        <v>653</v>
      </c>
      <c r="C35" s="84">
        <v>0</v>
      </c>
      <c r="D35" s="68" t="s">
        <v>689</v>
      </c>
      <c r="E35" s="27"/>
    </row>
    <row r="36" spans="1:5" ht="22.5">
      <c r="A36" s="59" t="s">
        <v>675</v>
      </c>
      <c r="B36" s="60" t="s">
        <v>676</v>
      </c>
      <c r="C36" s="84">
        <v>0</v>
      </c>
      <c r="D36" s="68" t="s">
        <v>686</v>
      </c>
      <c r="E36" s="27"/>
    </row>
    <row r="37" spans="1:5" ht="22.5">
      <c r="A37" s="59" t="s">
        <v>677</v>
      </c>
      <c r="B37" s="60" t="s">
        <v>678</v>
      </c>
      <c r="C37" s="84">
        <v>0</v>
      </c>
      <c r="D37" s="68" t="s">
        <v>686</v>
      </c>
      <c r="E37" s="27"/>
    </row>
    <row r="38" spans="1:5" ht="22.5">
      <c r="A38" s="59" t="s">
        <v>679</v>
      </c>
      <c r="B38" s="60" t="s">
        <v>680</v>
      </c>
      <c r="C38" s="84">
        <v>0</v>
      </c>
      <c r="D38" s="68" t="s">
        <v>689</v>
      </c>
      <c r="E38" s="27"/>
    </row>
    <row r="39" spans="1:5" ht="22.5">
      <c r="A39" s="59" t="s">
        <v>681</v>
      </c>
      <c r="B39" s="60" t="s">
        <v>682</v>
      </c>
      <c r="C39" s="83">
        <v>0</v>
      </c>
      <c r="D39" s="60" t="s">
        <v>689</v>
      </c>
      <c r="E39" s="27"/>
    </row>
    <row r="40" spans="1:5" ht="22.5">
      <c r="A40" s="59" t="s">
        <v>683</v>
      </c>
      <c r="B40" s="60" t="s">
        <v>676</v>
      </c>
      <c r="C40" s="58">
        <v>0</v>
      </c>
      <c r="D40" s="60" t="s">
        <v>689</v>
      </c>
      <c r="E40" s="27"/>
    </row>
    <row r="41" spans="1:5" ht="22.5">
      <c r="A41" s="59" t="s">
        <v>684</v>
      </c>
      <c r="B41" s="60" t="s">
        <v>685</v>
      </c>
      <c r="C41" s="58">
        <v>0</v>
      </c>
      <c r="D41" s="60" t="s">
        <v>689</v>
      </c>
      <c r="E41" s="27"/>
    </row>
    <row r="42" spans="1:5" ht="15">
      <c r="A42" s="179" t="s">
        <v>234</v>
      </c>
      <c r="B42" s="179"/>
      <c r="C42" s="88">
        <f>(C15+C16+C17+C18+C19+C20+C21+C22+C23+C24+C25+C26+C27+C28+C29+C30+C31+C32+C33+C34+C35+C36+C37+C38+C39+C40+C41)/27</f>
        <v>0.0005555555555555556</v>
      </c>
      <c r="D42" s="205"/>
      <c r="E42" s="205"/>
    </row>
    <row r="43" spans="1:5" ht="15">
      <c r="A43" s="206" t="s">
        <v>694</v>
      </c>
      <c r="B43" s="206"/>
      <c r="C43" s="206"/>
      <c r="D43" s="206"/>
      <c r="E43" s="206"/>
    </row>
    <row r="44" spans="1:7" ht="15.75" customHeight="1">
      <c r="A44" s="36" t="s">
        <v>456</v>
      </c>
      <c r="B44" s="207" t="s">
        <v>695</v>
      </c>
      <c r="C44" s="207"/>
      <c r="D44" s="207"/>
      <c r="E44" s="207"/>
      <c r="F44" s="35"/>
      <c r="G44" s="35"/>
    </row>
    <row r="45" spans="1:5" ht="15">
      <c r="A45" s="36" t="s">
        <v>458</v>
      </c>
      <c r="B45" s="207" t="s">
        <v>696</v>
      </c>
      <c r="C45" s="207"/>
      <c r="D45" s="207"/>
      <c r="E45" s="207"/>
    </row>
    <row r="46" spans="1:5" ht="45">
      <c r="A46" s="125" t="s">
        <v>0</v>
      </c>
      <c r="B46" s="38" t="s">
        <v>25</v>
      </c>
      <c r="C46" s="38" t="s">
        <v>896</v>
      </c>
      <c r="D46" s="38" t="s">
        <v>454</v>
      </c>
      <c r="E46" s="38" t="s">
        <v>35</v>
      </c>
    </row>
    <row r="47" spans="1:5" ht="15">
      <c r="A47" s="69" t="s">
        <v>697</v>
      </c>
      <c r="B47" s="54" t="s">
        <v>704</v>
      </c>
      <c r="C47" s="58">
        <v>0</v>
      </c>
      <c r="D47" s="54" t="s">
        <v>706</v>
      </c>
      <c r="E47" s="27"/>
    </row>
    <row r="48" spans="1:5" ht="15">
      <c r="A48" s="69" t="s">
        <v>698</v>
      </c>
      <c r="B48" s="54" t="s">
        <v>704</v>
      </c>
      <c r="C48" s="58">
        <v>0</v>
      </c>
      <c r="D48" s="54" t="s">
        <v>706</v>
      </c>
      <c r="E48" s="27"/>
    </row>
    <row r="49" spans="1:5" ht="15">
      <c r="A49" s="69" t="s">
        <v>699</v>
      </c>
      <c r="B49" s="54" t="s">
        <v>704</v>
      </c>
      <c r="C49" s="58">
        <v>0</v>
      </c>
      <c r="D49" s="54" t="s">
        <v>706</v>
      </c>
      <c r="E49" s="27"/>
    </row>
    <row r="50" spans="1:5" ht="15">
      <c r="A50" s="69" t="s">
        <v>700</v>
      </c>
      <c r="B50" s="54" t="s">
        <v>704</v>
      </c>
      <c r="C50" s="58">
        <v>0</v>
      </c>
      <c r="D50" s="54" t="s">
        <v>706</v>
      </c>
      <c r="E50" s="27"/>
    </row>
    <row r="51" spans="1:5" ht="15">
      <c r="A51" s="69" t="s">
        <v>701</v>
      </c>
      <c r="B51" s="54" t="s">
        <v>704</v>
      </c>
      <c r="C51" s="58">
        <v>0</v>
      </c>
      <c r="D51" s="54" t="s">
        <v>706</v>
      </c>
      <c r="E51" s="27"/>
    </row>
    <row r="52" spans="1:5" ht="22.5">
      <c r="A52" s="69" t="s">
        <v>702</v>
      </c>
      <c r="B52" s="54" t="s">
        <v>704</v>
      </c>
      <c r="C52" s="58">
        <v>0</v>
      </c>
      <c r="D52" s="54" t="s">
        <v>706</v>
      </c>
      <c r="E52" s="27"/>
    </row>
    <row r="53" spans="1:5" ht="33.75">
      <c r="A53" s="69" t="s">
        <v>703</v>
      </c>
      <c r="B53" s="54" t="s">
        <v>705</v>
      </c>
      <c r="C53" s="58">
        <v>0</v>
      </c>
      <c r="D53" s="57" t="s">
        <v>707</v>
      </c>
      <c r="E53" s="27"/>
    </row>
    <row r="54" spans="1:5" ht="15">
      <c r="A54" s="179" t="s">
        <v>234</v>
      </c>
      <c r="B54" s="179"/>
      <c r="C54" s="89">
        <f>(C47+C48+C49+C50+C51+C52+C53)/7</f>
        <v>0</v>
      </c>
      <c r="D54" s="205"/>
      <c r="E54" s="205"/>
    </row>
    <row r="55" spans="1:5" ht="15">
      <c r="A55" s="206" t="s">
        <v>708</v>
      </c>
      <c r="B55" s="206"/>
      <c r="C55" s="206"/>
      <c r="D55" s="206"/>
      <c r="E55" s="206"/>
    </row>
    <row r="56" spans="1:5" ht="15">
      <c r="A56" s="36" t="s">
        <v>456</v>
      </c>
      <c r="B56" s="207" t="s">
        <v>709</v>
      </c>
      <c r="C56" s="207"/>
      <c r="D56" s="207"/>
      <c r="E56" s="207"/>
    </row>
    <row r="57" spans="1:5" ht="15">
      <c r="A57" s="36" t="s">
        <v>458</v>
      </c>
      <c r="B57" s="207" t="s">
        <v>710</v>
      </c>
      <c r="C57" s="207"/>
      <c r="D57" s="207"/>
      <c r="E57" s="207"/>
    </row>
    <row r="58" spans="1:5" ht="45">
      <c r="A58" s="125" t="s">
        <v>0</v>
      </c>
      <c r="B58" s="38" t="s">
        <v>25</v>
      </c>
      <c r="C58" s="38" t="s">
        <v>896</v>
      </c>
      <c r="D58" s="38" t="s">
        <v>454</v>
      </c>
      <c r="E58" s="38" t="s">
        <v>35</v>
      </c>
    </row>
    <row r="59" spans="1:5" ht="22.5">
      <c r="A59" s="61" t="s">
        <v>342</v>
      </c>
      <c r="B59" s="73" t="s">
        <v>716</v>
      </c>
      <c r="C59" s="86">
        <v>0.016</v>
      </c>
      <c r="D59" s="73" t="s">
        <v>719</v>
      </c>
      <c r="E59" s="27"/>
    </row>
    <row r="60" spans="1:5" ht="22.5">
      <c r="A60" s="72" t="s">
        <v>711</v>
      </c>
      <c r="B60" s="74" t="s">
        <v>717</v>
      </c>
      <c r="C60" s="58">
        <v>0</v>
      </c>
      <c r="D60" s="73" t="s">
        <v>720</v>
      </c>
      <c r="E60" s="27"/>
    </row>
    <row r="61" spans="1:5" ht="15">
      <c r="A61" s="70" t="s">
        <v>712</v>
      </c>
      <c r="B61" s="74" t="s">
        <v>718</v>
      </c>
      <c r="C61" s="58">
        <v>0</v>
      </c>
      <c r="D61" s="73" t="s">
        <v>721</v>
      </c>
      <c r="E61" s="27"/>
    </row>
    <row r="62" spans="1:7" ht="15.75" customHeight="1">
      <c r="A62" s="70" t="s">
        <v>713</v>
      </c>
      <c r="B62" s="74" t="s">
        <v>357</v>
      </c>
      <c r="C62" s="58">
        <v>0.2</v>
      </c>
      <c r="D62" s="54" t="s">
        <v>722</v>
      </c>
      <c r="E62" s="27"/>
      <c r="F62" s="35"/>
      <c r="G62" s="35"/>
    </row>
    <row r="63" spans="1:5" ht="22.5">
      <c r="A63" s="71" t="s">
        <v>714</v>
      </c>
      <c r="B63" s="75" t="s">
        <v>666</v>
      </c>
      <c r="C63" s="58">
        <v>0</v>
      </c>
      <c r="D63" s="56" t="s">
        <v>691</v>
      </c>
      <c r="E63" s="27"/>
    </row>
    <row r="64" spans="1:5" ht="45">
      <c r="A64" s="53" t="s">
        <v>715</v>
      </c>
      <c r="B64" s="74" t="s">
        <v>357</v>
      </c>
      <c r="C64" s="58">
        <v>0.2</v>
      </c>
      <c r="D64" s="54" t="s">
        <v>722</v>
      </c>
      <c r="E64" s="27"/>
    </row>
    <row r="65" spans="1:5" ht="15">
      <c r="A65" s="179" t="s">
        <v>234</v>
      </c>
      <c r="B65" s="179"/>
      <c r="C65" s="89">
        <f>(C59+C60+C61+C62+C63+C64)/6</f>
        <v>0.06933333333333334</v>
      </c>
      <c r="D65" s="205"/>
      <c r="E65" s="205"/>
    </row>
    <row r="66" spans="1:5" ht="15">
      <c r="A66" s="206" t="s">
        <v>723</v>
      </c>
      <c r="B66" s="206"/>
      <c r="C66" s="206"/>
      <c r="D66" s="206"/>
      <c r="E66" s="206"/>
    </row>
    <row r="67" spans="1:5" ht="15">
      <c r="A67" s="36" t="s">
        <v>456</v>
      </c>
      <c r="B67" s="207" t="s">
        <v>724</v>
      </c>
      <c r="C67" s="207"/>
      <c r="D67" s="207"/>
      <c r="E67" s="207"/>
    </row>
    <row r="68" spans="1:5" ht="15">
      <c r="A68" s="36" t="s">
        <v>458</v>
      </c>
      <c r="B68" s="207" t="s">
        <v>725</v>
      </c>
      <c r="C68" s="207"/>
      <c r="D68" s="207"/>
      <c r="E68" s="207"/>
    </row>
    <row r="69" spans="1:5" ht="45">
      <c r="A69" s="125" t="s">
        <v>0</v>
      </c>
      <c r="B69" s="38" t="s">
        <v>25</v>
      </c>
      <c r="C69" s="38" t="s">
        <v>896</v>
      </c>
      <c r="D69" s="38" t="s">
        <v>454</v>
      </c>
      <c r="E69" s="38" t="s">
        <v>35</v>
      </c>
    </row>
    <row r="70" spans="1:5" ht="22.5">
      <c r="A70" s="61" t="s">
        <v>726</v>
      </c>
      <c r="B70" s="73" t="s">
        <v>729</v>
      </c>
      <c r="C70" s="43">
        <v>0</v>
      </c>
      <c r="D70" s="73" t="s">
        <v>732</v>
      </c>
      <c r="E70" s="27"/>
    </row>
    <row r="71" spans="1:7" ht="24" customHeight="1">
      <c r="A71" s="69" t="s">
        <v>727</v>
      </c>
      <c r="B71" s="54" t="s">
        <v>730</v>
      </c>
      <c r="C71" s="43">
        <v>0.05</v>
      </c>
      <c r="D71" s="54" t="s">
        <v>634</v>
      </c>
      <c r="E71" s="27"/>
      <c r="F71" s="35"/>
      <c r="G71" s="35"/>
    </row>
    <row r="72" spans="1:5" ht="22.5">
      <c r="A72" s="69" t="s">
        <v>728</v>
      </c>
      <c r="B72" s="54" t="s">
        <v>731</v>
      </c>
      <c r="C72" s="43">
        <v>0</v>
      </c>
      <c r="D72" s="54" t="s">
        <v>634</v>
      </c>
      <c r="E72" s="27"/>
    </row>
    <row r="73" spans="1:5" ht="15">
      <c r="A73" s="179" t="s">
        <v>234</v>
      </c>
      <c r="B73" s="179"/>
      <c r="C73" s="89">
        <f>(C70+C71+C72)/3</f>
        <v>0.016666666666666666</v>
      </c>
      <c r="D73" s="205"/>
      <c r="E73" s="205"/>
    </row>
    <row r="74" spans="1:7" ht="15.75" customHeight="1">
      <c r="A74" s="206" t="s">
        <v>733</v>
      </c>
      <c r="B74" s="206"/>
      <c r="C74" s="206"/>
      <c r="D74" s="206"/>
      <c r="E74" s="206"/>
      <c r="F74" s="35"/>
      <c r="G74" s="35"/>
    </row>
    <row r="75" spans="1:5" ht="15">
      <c r="A75" s="36" t="s">
        <v>456</v>
      </c>
      <c r="B75" s="207" t="s">
        <v>734</v>
      </c>
      <c r="C75" s="207"/>
      <c r="D75" s="207"/>
      <c r="E75" s="207"/>
    </row>
    <row r="76" spans="1:5" ht="15">
      <c r="A76" s="36" t="s">
        <v>458</v>
      </c>
      <c r="B76" s="207" t="s">
        <v>735</v>
      </c>
      <c r="C76" s="207"/>
      <c r="D76" s="207"/>
      <c r="E76" s="207"/>
    </row>
    <row r="77" spans="1:5" ht="45">
      <c r="A77" s="125" t="s">
        <v>0</v>
      </c>
      <c r="B77" s="38" t="s">
        <v>25</v>
      </c>
      <c r="C77" s="38" t="s">
        <v>896</v>
      </c>
      <c r="D77" s="38" t="s">
        <v>454</v>
      </c>
      <c r="E77" s="38" t="s">
        <v>35</v>
      </c>
    </row>
    <row r="78" spans="1:5" ht="45.75">
      <c r="A78" s="76" t="s">
        <v>736</v>
      </c>
      <c r="B78" s="77" t="s">
        <v>738</v>
      </c>
      <c r="C78" s="43">
        <v>0</v>
      </c>
      <c r="D78" s="54" t="s">
        <v>634</v>
      </c>
      <c r="E78" s="27"/>
    </row>
    <row r="79" spans="1:5" ht="34.5">
      <c r="A79" s="76" t="s">
        <v>737</v>
      </c>
      <c r="B79" s="77" t="s">
        <v>739</v>
      </c>
      <c r="C79" s="43">
        <v>0</v>
      </c>
      <c r="D79" s="54" t="s">
        <v>634</v>
      </c>
      <c r="E79" s="27"/>
    </row>
    <row r="80" spans="1:5" ht="15">
      <c r="A80" s="179" t="s">
        <v>234</v>
      </c>
      <c r="B80" s="179"/>
      <c r="C80" s="89">
        <f>(C78+C79)/2</f>
        <v>0</v>
      </c>
      <c r="D80" s="205"/>
      <c r="E80" s="205"/>
    </row>
    <row r="81" spans="1:5" ht="15">
      <c r="A81" s="206" t="s">
        <v>742</v>
      </c>
      <c r="B81" s="206"/>
      <c r="C81" s="206"/>
      <c r="D81" s="206"/>
      <c r="E81" s="206"/>
    </row>
    <row r="82" spans="1:5" ht="15">
      <c r="A82" s="36" t="s">
        <v>456</v>
      </c>
      <c r="B82" s="207" t="s">
        <v>740</v>
      </c>
      <c r="C82" s="207"/>
      <c r="D82" s="207"/>
      <c r="E82" s="207"/>
    </row>
    <row r="83" spans="1:5" ht="15">
      <c r="A83" s="36" t="s">
        <v>458</v>
      </c>
      <c r="B83" s="207" t="s">
        <v>741</v>
      </c>
      <c r="C83" s="207"/>
      <c r="D83" s="207"/>
      <c r="E83" s="207"/>
    </row>
    <row r="84" spans="1:5" ht="45">
      <c r="A84" s="125" t="s">
        <v>0</v>
      </c>
      <c r="B84" s="38" t="s">
        <v>25</v>
      </c>
      <c r="C84" s="38" t="s">
        <v>896</v>
      </c>
      <c r="D84" s="38" t="s">
        <v>454</v>
      </c>
      <c r="E84" s="38" t="s">
        <v>35</v>
      </c>
    </row>
    <row r="85" spans="1:5" ht="24.75">
      <c r="A85" s="78" t="s">
        <v>743</v>
      </c>
      <c r="B85" s="54" t="s">
        <v>758</v>
      </c>
      <c r="C85" s="58">
        <v>0</v>
      </c>
      <c r="D85" s="54" t="s">
        <v>634</v>
      </c>
      <c r="E85" s="27"/>
    </row>
    <row r="86" spans="1:7" ht="15.75" customHeight="1">
      <c r="A86" s="78" t="s">
        <v>744</v>
      </c>
      <c r="B86" s="54" t="s">
        <v>759</v>
      </c>
      <c r="C86" s="58">
        <v>0</v>
      </c>
      <c r="D86" s="54" t="s">
        <v>634</v>
      </c>
      <c r="E86" s="27"/>
      <c r="F86" s="35"/>
      <c r="G86" s="35"/>
    </row>
    <row r="87" spans="1:5" ht="15">
      <c r="A87" s="78" t="s">
        <v>745</v>
      </c>
      <c r="B87" s="54" t="s">
        <v>760</v>
      </c>
      <c r="C87" s="58">
        <v>0.01</v>
      </c>
      <c r="D87" s="54" t="s">
        <v>634</v>
      </c>
      <c r="E87" s="27"/>
    </row>
    <row r="88" spans="1:5" ht="15">
      <c r="A88" s="78" t="s">
        <v>746</v>
      </c>
      <c r="B88" s="54" t="s">
        <v>760</v>
      </c>
      <c r="C88" s="58">
        <v>0.03</v>
      </c>
      <c r="D88" s="54" t="s">
        <v>634</v>
      </c>
      <c r="E88" s="27"/>
    </row>
    <row r="89" spans="1:5" ht="15">
      <c r="A89" s="78" t="s">
        <v>747</v>
      </c>
      <c r="B89" s="54" t="s">
        <v>760</v>
      </c>
      <c r="C89" s="58">
        <v>0.01</v>
      </c>
      <c r="D89" s="54" t="s">
        <v>634</v>
      </c>
      <c r="E89" s="27"/>
    </row>
    <row r="90" spans="1:5" ht="15">
      <c r="A90" s="78" t="s">
        <v>748</v>
      </c>
      <c r="B90" s="54" t="s">
        <v>761</v>
      </c>
      <c r="C90" s="58">
        <v>0.02</v>
      </c>
      <c r="D90" s="54" t="s">
        <v>634</v>
      </c>
      <c r="E90" s="27"/>
    </row>
    <row r="91" spans="1:5" ht="36.75">
      <c r="A91" s="78" t="s">
        <v>749</v>
      </c>
      <c r="B91" s="54" t="s">
        <v>762</v>
      </c>
      <c r="C91" s="58">
        <v>0.01</v>
      </c>
      <c r="D91" s="54" t="s">
        <v>634</v>
      </c>
      <c r="E91" s="27"/>
    </row>
    <row r="92" spans="1:5" ht="48.75">
      <c r="A92" s="78" t="s">
        <v>750</v>
      </c>
      <c r="B92" s="54" t="s">
        <v>763</v>
      </c>
      <c r="C92" s="58">
        <v>0</v>
      </c>
      <c r="D92" s="54" t="s">
        <v>634</v>
      </c>
      <c r="E92" s="27"/>
    </row>
    <row r="93" spans="1:7" ht="15.75" customHeight="1">
      <c r="A93" s="78" t="s">
        <v>198</v>
      </c>
      <c r="B93" s="54" t="s">
        <v>764</v>
      </c>
      <c r="C93" s="58">
        <v>0.02</v>
      </c>
      <c r="D93" s="54" t="s">
        <v>634</v>
      </c>
      <c r="E93" s="27"/>
      <c r="F93" s="35"/>
      <c r="G93" s="35"/>
    </row>
    <row r="94" spans="1:5" ht="15">
      <c r="A94" s="78" t="s">
        <v>751</v>
      </c>
      <c r="B94" s="54" t="s">
        <v>764</v>
      </c>
      <c r="C94" s="58">
        <v>0</v>
      </c>
      <c r="D94" s="54" t="s">
        <v>634</v>
      </c>
      <c r="E94" s="27"/>
    </row>
    <row r="95" spans="1:7" ht="15" customHeight="1">
      <c r="A95" s="78" t="s">
        <v>752</v>
      </c>
      <c r="B95" s="54" t="s">
        <v>764</v>
      </c>
      <c r="C95" s="58">
        <v>0.04</v>
      </c>
      <c r="D95" s="54" t="s">
        <v>634</v>
      </c>
      <c r="E95" s="27"/>
      <c r="F95" s="34"/>
      <c r="G95" s="34"/>
    </row>
    <row r="96" spans="1:5" ht="15">
      <c r="A96" s="78" t="s">
        <v>753</v>
      </c>
      <c r="B96" s="54" t="s">
        <v>764</v>
      </c>
      <c r="C96" s="58">
        <v>0.03</v>
      </c>
      <c r="D96" s="54" t="s">
        <v>634</v>
      </c>
      <c r="E96" s="27"/>
    </row>
    <row r="97" spans="1:5" ht="15">
      <c r="A97" s="79" t="s">
        <v>754</v>
      </c>
      <c r="B97" s="54" t="s">
        <v>765</v>
      </c>
      <c r="C97" s="58">
        <v>0.04</v>
      </c>
      <c r="D97" s="54" t="s">
        <v>634</v>
      </c>
      <c r="E97" s="27"/>
    </row>
    <row r="98" spans="1:5" ht="15">
      <c r="A98" s="79" t="s">
        <v>755</v>
      </c>
      <c r="B98" s="54" t="s">
        <v>765</v>
      </c>
      <c r="C98" s="58">
        <v>0</v>
      </c>
      <c r="D98" s="54" t="s">
        <v>634</v>
      </c>
      <c r="E98" s="27"/>
    </row>
    <row r="99" spans="1:7" ht="24.75">
      <c r="A99" s="79" t="s">
        <v>756</v>
      </c>
      <c r="B99" s="54" t="s">
        <v>766</v>
      </c>
      <c r="C99" s="58">
        <v>0.02</v>
      </c>
      <c r="D99" s="54" t="s">
        <v>634</v>
      </c>
      <c r="E99" s="27"/>
      <c r="F99" s="51"/>
      <c r="G99" s="51"/>
    </row>
    <row r="100" spans="1:5" ht="36">
      <c r="A100" s="80" t="s">
        <v>757</v>
      </c>
      <c r="B100" s="87" t="s">
        <v>767</v>
      </c>
      <c r="C100" s="58">
        <v>0</v>
      </c>
      <c r="D100" s="54" t="s">
        <v>634</v>
      </c>
      <c r="E100" s="27"/>
    </row>
    <row r="101" spans="1:5" ht="15">
      <c r="A101" s="179" t="s">
        <v>234</v>
      </c>
      <c r="B101" s="179"/>
      <c r="C101" s="89">
        <f>(C85+C86+C87+C88+C89+C90+C91+C92+C93+C94+C95+C96+C97+C98+C99+C100)/16</f>
        <v>0.014375</v>
      </c>
      <c r="D101" s="205"/>
      <c r="E101" s="205"/>
    </row>
    <row r="102" spans="1:5" ht="15">
      <c r="A102" s="206" t="s">
        <v>768</v>
      </c>
      <c r="B102" s="206"/>
      <c r="C102" s="206"/>
      <c r="D102" s="206"/>
      <c r="E102" s="206"/>
    </row>
    <row r="103" spans="1:5" ht="15">
      <c r="A103" s="36" t="s">
        <v>456</v>
      </c>
      <c r="B103" s="207" t="s">
        <v>769</v>
      </c>
      <c r="C103" s="207"/>
      <c r="D103" s="207"/>
      <c r="E103" s="207"/>
    </row>
    <row r="104" spans="1:5" ht="15">
      <c r="A104" s="36" t="s">
        <v>458</v>
      </c>
      <c r="B104" s="207" t="s">
        <v>770</v>
      </c>
      <c r="C104" s="207"/>
      <c r="D104" s="207"/>
      <c r="E104" s="207"/>
    </row>
    <row r="105" spans="1:5" ht="45">
      <c r="A105" s="125" t="s">
        <v>0</v>
      </c>
      <c r="B105" s="38" t="s">
        <v>25</v>
      </c>
      <c r="C105" s="38" t="s">
        <v>896</v>
      </c>
      <c r="D105" s="38" t="s">
        <v>454</v>
      </c>
      <c r="E105" s="38" t="s">
        <v>35</v>
      </c>
    </row>
    <row r="106" spans="1:7" ht="15.75">
      <c r="A106" s="69" t="s">
        <v>771</v>
      </c>
      <c r="B106" s="69" t="s">
        <v>782</v>
      </c>
      <c r="C106" s="58">
        <v>0</v>
      </c>
      <c r="D106" s="54" t="s">
        <v>794</v>
      </c>
      <c r="E106" s="27"/>
      <c r="F106" s="35"/>
      <c r="G106" s="35"/>
    </row>
    <row r="107" spans="1:5" ht="22.5">
      <c r="A107" s="69" t="s">
        <v>772</v>
      </c>
      <c r="B107" s="81" t="s">
        <v>783</v>
      </c>
      <c r="C107" s="58">
        <v>0</v>
      </c>
      <c r="D107" s="54" t="s">
        <v>794</v>
      </c>
      <c r="E107" s="27"/>
    </row>
    <row r="108" spans="1:5" ht="15">
      <c r="A108" s="69" t="s">
        <v>244</v>
      </c>
      <c r="B108" s="69" t="s">
        <v>784</v>
      </c>
      <c r="C108" s="58">
        <v>0</v>
      </c>
      <c r="D108" s="54" t="s">
        <v>794</v>
      </c>
      <c r="E108" s="27"/>
    </row>
    <row r="109" spans="1:5" ht="22.5">
      <c r="A109" s="69" t="s">
        <v>773</v>
      </c>
      <c r="B109" s="81" t="s">
        <v>785</v>
      </c>
      <c r="C109" s="58">
        <v>0</v>
      </c>
      <c r="D109" s="54" t="s">
        <v>794</v>
      </c>
      <c r="E109" s="27"/>
    </row>
    <row r="110" spans="1:7" ht="22.5">
      <c r="A110" s="69" t="s">
        <v>774</v>
      </c>
      <c r="B110" s="81" t="s">
        <v>786</v>
      </c>
      <c r="C110" s="58">
        <v>0</v>
      </c>
      <c r="D110" s="54" t="s">
        <v>794</v>
      </c>
      <c r="E110" s="27"/>
      <c r="F110" s="35"/>
      <c r="G110" s="35"/>
    </row>
    <row r="111" spans="1:5" ht="33.75">
      <c r="A111" s="69" t="s">
        <v>775</v>
      </c>
      <c r="B111" s="81" t="s">
        <v>787</v>
      </c>
      <c r="C111" s="58">
        <v>0</v>
      </c>
      <c r="D111" s="54" t="s">
        <v>794</v>
      </c>
      <c r="E111" s="27"/>
    </row>
    <row r="112" spans="1:5" ht="45">
      <c r="A112" s="69" t="s">
        <v>776</v>
      </c>
      <c r="B112" s="81" t="s">
        <v>788</v>
      </c>
      <c r="C112" s="58">
        <v>0</v>
      </c>
      <c r="D112" s="54" t="s">
        <v>794</v>
      </c>
      <c r="E112" s="27"/>
    </row>
    <row r="113" spans="1:5" ht="22.5">
      <c r="A113" s="69" t="s">
        <v>777</v>
      </c>
      <c r="B113" s="81" t="s">
        <v>789</v>
      </c>
      <c r="C113" s="58">
        <v>0</v>
      </c>
      <c r="D113" s="54" t="s">
        <v>794</v>
      </c>
      <c r="E113" s="27"/>
    </row>
    <row r="114" spans="1:5" ht="22.5">
      <c r="A114" s="69" t="s">
        <v>778</v>
      </c>
      <c r="B114" s="81" t="s">
        <v>790</v>
      </c>
      <c r="C114" s="58">
        <v>0</v>
      </c>
      <c r="D114" s="54" t="s">
        <v>794</v>
      </c>
      <c r="E114" s="27"/>
    </row>
    <row r="115" spans="1:5" ht="33.75">
      <c r="A115" s="69" t="s">
        <v>779</v>
      </c>
      <c r="B115" s="81" t="s">
        <v>791</v>
      </c>
      <c r="C115" s="58">
        <v>0</v>
      </c>
      <c r="D115" s="54" t="s">
        <v>794</v>
      </c>
      <c r="E115" s="27"/>
    </row>
    <row r="116" spans="1:5" ht="22.5">
      <c r="A116" s="69" t="s">
        <v>780</v>
      </c>
      <c r="B116" s="81" t="s">
        <v>792</v>
      </c>
      <c r="C116" s="58">
        <v>0</v>
      </c>
      <c r="D116" s="54" t="s">
        <v>794</v>
      </c>
      <c r="E116" s="27"/>
    </row>
    <row r="117" spans="1:5" ht="15">
      <c r="A117" s="69" t="s">
        <v>781</v>
      </c>
      <c r="B117" s="81" t="s">
        <v>793</v>
      </c>
      <c r="C117" s="58">
        <v>0</v>
      </c>
      <c r="D117" s="54" t="s">
        <v>794</v>
      </c>
      <c r="E117" s="27"/>
    </row>
    <row r="118" spans="1:5" ht="15">
      <c r="A118" s="179" t="s">
        <v>234</v>
      </c>
      <c r="B118" s="179"/>
      <c r="C118" s="89">
        <f>(C106+C107+C108+C109+C110+C111+C112+C113+C114+C115+C116+C117)/12</f>
        <v>0</v>
      </c>
      <c r="D118" s="205"/>
      <c r="E118" s="205"/>
    </row>
    <row r="119" spans="1:5" ht="15">
      <c r="A119" s="206" t="s">
        <v>795</v>
      </c>
      <c r="B119" s="206"/>
      <c r="C119" s="206"/>
      <c r="D119" s="206"/>
      <c r="E119" s="206"/>
    </row>
    <row r="120" spans="1:7" ht="15.75">
      <c r="A120" s="36" t="s">
        <v>456</v>
      </c>
      <c r="B120" s="207" t="s">
        <v>796</v>
      </c>
      <c r="C120" s="207"/>
      <c r="D120" s="207"/>
      <c r="E120" s="207"/>
      <c r="F120" s="35"/>
      <c r="G120" s="35"/>
    </row>
    <row r="121" spans="1:5" ht="15">
      <c r="A121" s="36" t="s">
        <v>458</v>
      </c>
      <c r="B121" s="207" t="s">
        <v>797</v>
      </c>
      <c r="C121" s="207"/>
      <c r="D121" s="207"/>
      <c r="E121" s="207"/>
    </row>
    <row r="122" spans="1:5" ht="45">
      <c r="A122" s="125" t="s">
        <v>0</v>
      </c>
      <c r="B122" s="38" t="s">
        <v>25</v>
      </c>
      <c r="C122" s="38" t="s">
        <v>896</v>
      </c>
      <c r="D122" s="38" t="s">
        <v>454</v>
      </c>
      <c r="E122" s="38" t="s">
        <v>35</v>
      </c>
    </row>
    <row r="123" spans="1:5" ht="22.5">
      <c r="A123" s="69" t="s">
        <v>798</v>
      </c>
      <c r="B123" s="82" t="s">
        <v>803</v>
      </c>
      <c r="C123" s="58">
        <v>0</v>
      </c>
      <c r="D123" s="54" t="s">
        <v>722</v>
      </c>
      <c r="E123" s="27"/>
    </row>
    <row r="124" spans="1:5" ht="15">
      <c r="A124" s="53" t="s">
        <v>799</v>
      </c>
      <c r="B124" s="82" t="s">
        <v>804</v>
      </c>
      <c r="C124" s="58">
        <v>0.3</v>
      </c>
      <c r="D124" s="54" t="s">
        <v>808</v>
      </c>
      <c r="E124" s="27"/>
    </row>
    <row r="125" spans="1:5" ht="15">
      <c r="A125" s="53" t="s">
        <v>800</v>
      </c>
      <c r="B125" s="82" t="s">
        <v>805</v>
      </c>
      <c r="C125" s="58">
        <v>0</v>
      </c>
      <c r="D125" s="54" t="s">
        <v>808</v>
      </c>
      <c r="E125" s="27"/>
    </row>
    <row r="126" spans="1:5" ht="15">
      <c r="A126" s="53" t="s">
        <v>801</v>
      </c>
      <c r="B126" s="82" t="s">
        <v>806</v>
      </c>
      <c r="C126" s="58">
        <v>0.05</v>
      </c>
      <c r="D126" s="54" t="s">
        <v>808</v>
      </c>
      <c r="E126" s="27"/>
    </row>
    <row r="127" spans="1:5" ht="15">
      <c r="A127" s="53" t="s">
        <v>221</v>
      </c>
      <c r="B127" s="82" t="s">
        <v>764</v>
      </c>
      <c r="C127" s="58">
        <v>0</v>
      </c>
      <c r="D127" s="54" t="s">
        <v>808</v>
      </c>
      <c r="E127" s="27"/>
    </row>
    <row r="128" spans="1:5" ht="15">
      <c r="A128" s="53" t="s">
        <v>802</v>
      </c>
      <c r="B128" s="82" t="s">
        <v>807</v>
      </c>
      <c r="C128" s="58">
        <v>0</v>
      </c>
      <c r="D128" s="54" t="s">
        <v>808</v>
      </c>
      <c r="E128" s="27"/>
    </row>
    <row r="129" spans="1:5" ht="15">
      <c r="A129" s="179" t="s">
        <v>234</v>
      </c>
      <c r="B129" s="179"/>
      <c r="C129" s="89">
        <f>(C123+C124+C125+C126+C127+C128)/6</f>
        <v>0.05833333333333333</v>
      </c>
      <c r="D129" s="205"/>
      <c r="E129" s="205"/>
    </row>
    <row r="130" spans="1:5" ht="15">
      <c r="A130" s="187" t="s">
        <v>621</v>
      </c>
      <c r="B130" s="187"/>
      <c r="C130" s="187"/>
      <c r="D130" s="187"/>
      <c r="E130" s="187"/>
    </row>
    <row r="131" spans="1:5" ht="15">
      <c r="A131" s="206" t="s">
        <v>455</v>
      </c>
      <c r="B131" s="206"/>
      <c r="C131" s="206"/>
      <c r="D131" s="206"/>
      <c r="E131" s="206"/>
    </row>
    <row r="132" spans="1:5" ht="15">
      <c r="A132" s="36" t="s">
        <v>456</v>
      </c>
      <c r="B132" s="207" t="s">
        <v>457</v>
      </c>
      <c r="C132" s="207"/>
      <c r="D132" s="207"/>
      <c r="E132" s="207"/>
    </row>
    <row r="133" spans="1:5" ht="15">
      <c r="A133" s="36" t="s">
        <v>458</v>
      </c>
      <c r="B133" s="207" t="s">
        <v>459</v>
      </c>
      <c r="C133" s="207"/>
      <c r="D133" s="207"/>
      <c r="E133" s="207"/>
    </row>
    <row r="134" spans="1:5" ht="15">
      <c r="A134" s="209" t="s">
        <v>460</v>
      </c>
      <c r="B134" s="209"/>
      <c r="C134" s="209"/>
      <c r="D134" s="209"/>
      <c r="E134" s="209"/>
    </row>
    <row r="135" spans="1:5" ht="45">
      <c r="A135" s="37" t="s">
        <v>0</v>
      </c>
      <c r="B135" s="38" t="s">
        <v>24</v>
      </c>
      <c r="C135" s="38" t="s">
        <v>231</v>
      </c>
      <c r="D135" s="38" t="s">
        <v>454</v>
      </c>
      <c r="E135" s="38" t="s">
        <v>897</v>
      </c>
    </row>
    <row r="136" spans="1:5" ht="28.5">
      <c r="A136" s="39" t="s">
        <v>461</v>
      </c>
      <c r="B136" s="40" t="s">
        <v>462</v>
      </c>
      <c r="C136" s="43">
        <v>1</v>
      </c>
      <c r="D136" s="41" t="s">
        <v>471</v>
      </c>
      <c r="E136" s="44"/>
    </row>
    <row r="137" spans="1:5" ht="42.75">
      <c r="A137" s="42" t="s">
        <v>463</v>
      </c>
      <c r="B137" s="40" t="s">
        <v>464</v>
      </c>
      <c r="C137" s="43">
        <v>1</v>
      </c>
      <c r="D137" s="41" t="s">
        <v>473</v>
      </c>
      <c r="E137" s="44"/>
    </row>
    <row r="138" spans="1:5" ht="28.5">
      <c r="A138" s="42" t="s">
        <v>465</v>
      </c>
      <c r="B138" s="40" t="s">
        <v>466</v>
      </c>
      <c r="C138" s="43">
        <v>1</v>
      </c>
      <c r="D138" s="41" t="s">
        <v>473</v>
      </c>
      <c r="E138" s="44"/>
    </row>
    <row r="139" spans="1:5" ht="28.5">
      <c r="A139" s="42" t="s">
        <v>467</v>
      </c>
      <c r="B139" s="40" t="s">
        <v>468</v>
      </c>
      <c r="C139" s="43">
        <v>0</v>
      </c>
      <c r="D139" s="41" t="s">
        <v>472</v>
      </c>
      <c r="E139" s="44"/>
    </row>
    <row r="140" spans="1:5" ht="28.5">
      <c r="A140" s="42" t="s">
        <v>469</v>
      </c>
      <c r="B140" s="40" t="s">
        <v>470</v>
      </c>
      <c r="C140" s="43">
        <v>0</v>
      </c>
      <c r="D140" s="41" t="s">
        <v>472</v>
      </c>
      <c r="E140" s="44"/>
    </row>
    <row r="141" spans="1:5" ht="15">
      <c r="A141" s="179" t="s">
        <v>809</v>
      </c>
      <c r="B141" s="179"/>
      <c r="C141" s="9">
        <f>(C136+C137+C138+C139+C140)/5</f>
        <v>0.6</v>
      </c>
      <c r="D141" s="205"/>
      <c r="E141" s="205"/>
    </row>
    <row r="142" spans="1:5" ht="15.75">
      <c r="A142" s="52" t="s">
        <v>474</v>
      </c>
      <c r="B142" s="52"/>
      <c r="C142" s="52"/>
      <c r="D142" s="52"/>
      <c r="E142" s="52"/>
    </row>
    <row r="143" spans="1:5" ht="45">
      <c r="A143" s="125" t="s">
        <v>0</v>
      </c>
      <c r="B143" s="38" t="s">
        <v>24</v>
      </c>
      <c r="C143" s="38" t="s">
        <v>231</v>
      </c>
      <c r="D143" s="38" t="s">
        <v>454</v>
      </c>
      <c r="E143" s="38" t="s">
        <v>897</v>
      </c>
    </row>
    <row r="144" spans="1:5" ht="45">
      <c r="A144" s="21" t="s">
        <v>475</v>
      </c>
      <c r="B144" s="15" t="s">
        <v>476</v>
      </c>
      <c r="C144" s="43">
        <v>1</v>
      </c>
      <c r="D144" s="15" t="s">
        <v>485</v>
      </c>
      <c r="E144" s="27"/>
    </row>
    <row r="145" spans="1:5" ht="75">
      <c r="A145" s="21" t="s">
        <v>477</v>
      </c>
      <c r="B145" s="15" t="s">
        <v>478</v>
      </c>
      <c r="C145" s="43">
        <v>1</v>
      </c>
      <c r="D145" s="15" t="s">
        <v>485</v>
      </c>
      <c r="E145" s="27"/>
    </row>
    <row r="146" spans="1:5" ht="60">
      <c r="A146" s="21" t="s">
        <v>479</v>
      </c>
      <c r="B146" s="15" t="s">
        <v>480</v>
      </c>
      <c r="C146" s="43">
        <v>1</v>
      </c>
      <c r="D146" s="15" t="s">
        <v>485</v>
      </c>
      <c r="E146" s="27"/>
    </row>
    <row r="147" spans="1:5" ht="30">
      <c r="A147" s="21" t="s">
        <v>481</v>
      </c>
      <c r="B147" s="15" t="s">
        <v>482</v>
      </c>
      <c r="C147" s="43">
        <v>1</v>
      </c>
      <c r="D147" s="15" t="s">
        <v>485</v>
      </c>
      <c r="E147" s="27"/>
    </row>
    <row r="148" spans="1:5" ht="60">
      <c r="A148" s="21" t="s">
        <v>483</v>
      </c>
      <c r="B148" s="15" t="s">
        <v>484</v>
      </c>
      <c r="C148" s="43">
        <v>1</v>
      </c>
      <c r="D148" s="15" t="s">
        <v>485</v>
      </c>
      <c r="E148" s="27"/>
    </row>
    <row r="149" spans="1:5" ht="15">
      <c r="A149" s="179" t="s">
        <v>809</v>
      </c>
      <c r="B149" s="179"/>
      <c r="C149" s="9">
        <f>(C144+C145+C146+C147+C148)/5</f>
        <v>1</v>
      </c>
      <c r="D149" s="205"/>
      <c r="E149" s="205"/>
    </row>
    <row r="150" spans="1:5" ht="15.75">
      <c r="A150" s="208" t="s">
        <v>486</v>
      </c>
      <c r="B150" s="208"/>
      <c r="C150" s="208"/>
      <c r="D150" s="208"/>
      <c r="E150" s="208"/>
    </row>
    <row r="151" spans="1:5" ht="45">
      <c r="A151" s="125" t="s">
        <v>0</v>
      </c>
      <c r="B151" s="38" t="s">
        <v>24</v>
      </c>
      <c r="C151" s="38" t="s">
        <v>231</v>
      </c>
      <c r="D151" s="38" t="s">
        <v>454</v>
      </c>
      <c r="E151" s="38" t="s">
        <v>897</v>
      </c>
    </row>
    <row r="152" spans="1:5" ht="45">
      <c r="A152" s="21" t="s">
        <v>475</v>
      </c>
      <c r="B152" s="15" t="s">
        <v>476</v>
      </c>
      <c r="C152" s="43">
        <v>1</v>
      </c>
      <c r="D152" s="8" t="s">
        <v>153</v>
      </c>
      <c r="E152" s="27"/>
    </row>
    <row r="153" spans="1:5" ht="75">
      <c r="A153" s="21" t="s">
        <v>487</v>
      </c>
      <c r="B153" s="15" t="s">
        <v>489</v>
      </c>
      <c r="C153" s="43">
        <v>1</v>
      </c>
      <c r="D153" s="15" t="s">
        <v>153</v>
      </c>
      <c r="E153" s="27"/>
    </row>
    <row r="154" spans="1:5" ht="45">
      <c r="A154" s="21" t="s">
        <v>488</v>
      </c>
      <c r="B154" s="15" t="s">
        <v>482</v>
      </c>
      <c r="C154" s="43">
        <v>1</v>
      </c>
      <c r="D154" s="15" t="s">
        <v>153</v>
      </c>
      <c r="E154" s="27"/>
    </row>
    <row r="155" spans="1:5" ht="15">
      <c r="A155" s="179" t="s">
        <v>809</v>
      </c>
      <c r="B155" s="179"/>
      <c r="C155" s="9">
        <f>(C152+C153+C154)/3</f>
        <v>1</v>
      </c>
      <c r="D155" s="205"/>
      <c r="E155" s="205"/>
    </row>
    <row r="156" spans="1:5" ht="15.75">
      <c r="A156" s="208" t="s">
        <v>490</v>
      </c>
      <c r="B156" s="208"/>
      <c r="C156" s="208"/>
      <c r="D156" s="208"/>
      <c r="E156" s="208"/>
    </row>
    <row r="157" spans="1:5" ht="45">
      <c r="A157" s="125" t="s">
        <v>0</v>
      </c>
      <c r="B157" s="38" t="s">
        <v>24</v>
      </c>
      <c r="C157" s="38" t="s">
        <v>231</v>
      </c>
      <c r="D157" s="38" t="s">
        <v>454</v>
      </c>
      <c r="E157" s="38" t="s">
        <v>897</v>
      </c>
    </row>
    <row r="158" spans="1:5" ht="45">
      <c r="A158" s="12" t="s">
        <v>821</v>
      </c>
      <c r="B158" s="45" t="s">
        <v>491</v>
      </c>
      <c r="C158" s="43">
        <v>1</v>
      </c>
      <c r="D158" s="46" t="s">
        <v>496</v>
      </c>
      <c r="E158" s="27"/>
    </row>
    <row r="159" spans="1:5" ht="30">
      <c r="A159" s="12" t="s">
        <v>822</v>
      </c>
      <c r="B159" s="45" t="s">
        <v>492</v>
      </c>
      <c r="C159" s="43">
        <v>1</v>
      </c>
      <c r="D159" s="46" t="s">
        <v>496</v>
      </c>
      <c r="E159" s="27"/>
    </row>
    <row r="160" spans="1:5" ht="30">
      <c r="A160" s="12" t="s">
        <v>823</v>
      </c>
      <c r="B160" s="45" t="s">
        <v>493</v>
      </c>
      <c r="C160" s="43">
        <v>1</v>
      </c>
      <c r="D160" s="46" t="s">
        <v>496</v>
      </c>
      <c r="E160" s="27"/>
    </row>
    <row r="161" spans="1:5" ht="30">
      <c r="A161" s="12" t="s">
        <v>824</v>
      </c>
      <c r="B161" s="45" t="s">
        <v>494</v>
      </c>
      <c r="C161" s="43">
        <v>1</v>
      </c>
      <c r="D161" s="46" t="s">
        <v>497</v>
      </c>
      <c r="E161" s="27"/>
    </row>
    <row r="162" spans="1:5" ht="30">
      <c r="A162" s="12" t="s">
        <v>825</v>
      </c>
      <c r="B162" s="45" t="s">
        <v>495</v>
      </c>
      <c r="C162" s="43">
        <v>1</v>
      </c>
      <c r="D162" s="46" t="s">
        <v>497</v>
      </c>
      <c r="E162" s="27"/>
    </row>
    <row r="163" spans="1:5" ht="15">
      <c r="A163" s="179" t="s">
        <v>809</v>
      </c>
      <c r="B163" s="179"/>
      <c r="C163" s="9">
        <f>(C158+C159+C160+C161+C162)/5</f>
        <v>1</v>
      </c>
      <c r="D163" s="205"/>
      <c r="E163" s="205"/>
    </row>
    <row r="164" spans="1:5" ht="15.75">
      <c r="A164" s="213" t="s">
        <v>455</v>
      </c>
      <c r="B164" s="213"/>
      <c r="C164" s="213"/>
      <c r="D164" s="213"/>
      <c r="E164" s="213"/>
    </row>
    <row r="165" spans="1:5" ht="15">
      <c r="A165" s="36" t="s">
        <v>456</v>
      </c>
      <c r="B165" s="207" t="s">
        <v>498</v>
      </c>
      <c r="C165" s="207"/>
      <c r="D165" s="207"/>
      <c r="E165" s="207"/>
    </row>
    <row r="166" spans="1:5" ht="15">
      <c r="A166" s="36" t="s">
        <v>458</v>
      </c>
      <c r="B166" s="207" t="s">
        <v>459</v>
      </c>
      <c r="C166" s="207"/>
      <c r="D166" s="207"/>
      <c r="E166" s="207"/>
    </row>
    <row r="167" spans="1:5" ht="15">
      <c r="A167" s="209" t="s">
        <v>499</v>
      </c>
      <c r="B167" s="209"/>
      <c r="C167" s="209"/>
      <c r="D167" s="209"/>
      <c r="E167" s="209"/>
    </row>
    <row r="168" spans="1:5" ht="45">
      <c r="A168" s="125" t="s">
        <v>0</v>
      </c>
      <c r="B168" s="38" t="s">
        <v>24</v>
      </c>
      <c r="C168" s="38" t="s">
        <v>231</v>
      </c>
      <c r="D168" s="38" t="s">
        <v>454</v>
      </c>
      <c r="E168" s="38" t="s">
        <v>897</v>
      </c>
    </row>
    <row r="169" spans="1:5" ht="45">
      <c r="A169" s="7" t="s">
        <v>826</v>
      </c>
      <c r="B169" s="15" t="s">
        <v>464</v>
      </c>
      <c r="C169" s="43">
        <v>0</v>
      </c>
      <c r="D169" s="15" t="s">
        <v>504</v>
      </c>
      <c r="E169" s="31" t="s">
        <v>506</v>
      </c>
    </row>
    <row r="170" spans="1:5" ht="45">
      <c r="A170" s="48" t="s">
        <v>827</v>
      </c>
      <c r="B170" s="22" t="s">
        <v>500</v>
      </c>
      <c r="C170" s="43">
        <v>0</v>
      </c>
      <c r="D170" s="15" t="s">
        <v>504</v>
      </c>
      <c r="E170" s="31" t="s">
        <v>507</v>
      </c>
    </row>
    <row r="171" spans="1:5" ht="45">
      <c r="A171" s="48" t="s">
        <v>599</v>
      </c>
      <c r="B171" s="22" t="s">
        <v>501</v>
      </c>
      <c r="C171" s="43">
        <v>0</v>
      </c>
      <c r="D171" s="15" t="s">
        <v>504</v>
      </c>
      <c r="E171" s="31" t="s">
        <v>508</v>
      </c>
    </row>
    <row r="172" spans="1:5" ht="45">
      <c r="A172" s="210" t="s">
        <v>828</v>
      </c>
      <c r="B172" s="210"/>
      <c r="C172" s="43">
        <v>0</v>
      </c>
      <c r="D172" s="22" t="s">
        <v>497</v>
      </c>
      <c r="E172" s="31" t="s">
        <v>509</v>
      </c>
    </row>
    <row r="173" spans="1:5" ht="45">
      <c r="A173" s="48" t="s">
        <v>829</v>
      </c>
      <c r="B173" s="22" t="s">
        <v>502</v>
      </c>
      <c r="C173" s="43">
        <v>1</v>
      </c>
      <c r="D173" s="22" t="s">
        <v>505</v>
      </c>
      <c r="E173" s="27"/>
    </row>
    <row r="174" spans="1:5" ht="45">
      <c r="A174" s="48" t="s">
        <v>830</v>
      </c>
      <c r="B174" s="22" t="s">
        <v>503</v>
      </c>
      <c r="C174" s="43">
        <v>1</v>
      </c>
      <c r="D174" s="22" t="s">
        <v>505</v>
      </c>
      <c r="E174" s="27"/>
    </row>
    <row r="175" spans="1:5" ht="15">
      <c r="A175" s="179" t="s">
        <v>809</v>
      </c>
      <c r="B175" s="179"/>
      <c r="C175" s="9">
        <f>(C169+C170+C171+C172+C173+C174)/6</f>
        <v>0.3333333333333333</v>
      </c>
      <c r="D175" s="205"/>
      <c r="E175" s="205"/>
    </row>
    <row r="176" spans="1:5" ht="15.75">
      <c r="A176" s="208" t="s">
        <v>510</v>
      </c>
      <c r="B176" s="208"/>
      <c r="C176" s="208"/>
      <c r="D176" s="208"/>
      <c r="E176" s="208"/>
    </row>
    <row r="177" spans="1:5" ht="15">
      <c r="A177" s="211" t="s">
        <v>517</v>
      </c>
      <c r="B177" s="211"/>
      <c r="C177" s="211"/>
      <c r="D177" s="211"/>
      <c r="E177" s="211"/>
    </row>
    <row r="178" spans="1:5" ht="45">
      <c r="A178" s="125" t="s">
        <v>0</v>
      </c>
      <c r="B178" s="38" t="s">
        <v>24</v>
      </c>
      <c r="C178" s="38" t="s">
        <v>231</v>
      </c>
      <c r="D178" s="38" t="s">
        <v>454</v>
      </c>
      <c r="E178" s="38" t="s">
        <v>897</v>
      </c>
    </row>
    <row r="179" spans="1:5" ht="60">
      <c r="A179" s="48" t="s">
        <v>831</v>
      </c>
      <c r="B179" s="19" t="s">
        <v>512</v>
      </c>
      <c r="C179" s="43">
        <v>1</v>
      </c>
      <c r="D179" s="49" t="s">
        <v>518</v>
      </c>
      <c r="E179" s="27"/>
    </row>
    <row r="180" spans="1:5" ht="135">
      <c r="A180" s="48" t="s">
        <v>832</v>
      </c>
      <c r="B180" s="19" t="s">
        <v>513</v>
      </c>
      <c r="C180" s="43">
        <v>1</v>
      </c>
      <c r="D180" s="49" t="s">
        <v>519</v>
      </c>
      <c r="E180" s="27"/>
    </row>
    <row r="181" spans="1:5" ht="45">
      <c r="A181" s="48" t="s">
        <v>833</v>
      </c>
      <c r="B181" s="19" t="s">
        <v>514</v>
      </c>
      <c r="C181" s="43">
        <v>1</v>
      </c>
      <c r="D181" s="19" t="s">
        <v>520</v>
      </c>
      <c r="E181" s="27"/>
    </row>
    <row r="182" spans="1:5" ht="30">
      <c r="A182" s="48" t="s">
        <v>834</v>
      </c>
      <c r="B182" s="19" t="s">
        <v>515</v>
      </c>
      <c r="C182" s="43">
        <v>1</v>
      </c>
      <c r="D182" s="19" t="s">
        <v>520</v>
      </c>
      <c r="E182" s="27"/>
    </row>
    <row r="183" spans="1:5" ht="30">
      <c r="A183" s="48" t="s">
        <v>835</v>
      </c>
      <c r="B183" s="19" t="s">
        <v>516</v>
      </c>
      <c r="C183" s="43">
        <v>1</v>
      </c>
      <c r="D183" s="19" t="s">
        <v>520</v>
      </c>
      <c r="E183" s="27"/>
    </row>
    <row r="184" spans="1:5" ht="15">
      <c r="A184" s="211" t="s">
        <v>521</v>
      </c>
      <c r="B184" s="211"/>
      <c r="C184" s="211"/>
      <c r="D184" s="211"/>
      <c r="E184" s="211"/>
    </row>
    <row r="185" spans="1:5" ht="45">
      <c r="A185" s="48" t="s">
        <v>461</v>
      </c>
      <c r="B185" s="19" t="s">
        <v>511</v>
      </c>
      <c r="C185" s="43">
        <v>0</v>
      </c>
      <c r="D185" s="49" t="s">
        <v>523</v>
      </c>
      <c r="E185" s="50" t="s">
        <v>524</v>
      </c>
    </row>
    <row r="186" spans="1:5" ht="60">
      <c r="A186" s="48" t="s">
        <v>831</v>
      </c>
      <c r="B186" s="19" t="s">
        <v>522</v>
      </c>
      <c r="C186" s="43">
        <v>0</v>
      </c>
      <c r="D186" s="49" t="s">
        <v>523</v>
      </c>
      <c r="E186" s="50" t="s">
        <v>524</v>
      </c>
    </row>
    <row r="187" spans="1:5" ht="135">
      <c r="A187" s="48" t="s">
        <v>832</v>
      </c>
      <c r="B187" s="19" t="s">
        <v>513</v>
      </c>
      <c r="C187" s="43">
        <v>0</v>
      </c>
      <c r="D187" s="49" t="s">
        <v>519</v>
      </c>
      <c r="E187" s="50" t="s">
        <v>524</v>
      </c>
    </row>
    <row r="188" spans="1:5" ht="45">
      <c r="A188" s="48" t="s">
        <v>836</v>
      </c>
      <c r="B188" s="19" t="s">
        <v>514</v>
      </c>
      <c r="C188" s="43">
        <v>0</v>
      </c>
      <c r="D188" s="19" t="s">
        <v>520</v>
      </c>
      <c r="E188" s="50" t="s">
        <v>524</v>
      </c>
    </row>
    <row r="189" spans="1:5" ht="30">
      <c r="A189" s="48" t="s">
        <v>834</v>
      </c>
      <c r="B189" s="19" t="s">
        <v>515</v>
      </c>
      <c r="C189" s="43">
        <v>0</v>
      </c>
      <c r="D189" s="19" t="s">
        <v>520</v>
      </c>
      <c r="E189" s="50" t="s">
        <v>524</v>
      </c>
    </row>
    <row r="190" spans="1:5" ht="30">
      <c r="A190" s="48" t="s">
        <v>835</v>
      </c>
      <c r="B190" s="19" t="s">
        <v>516</v>
      </c>
      <c r="C190" s="43">
        <v>0</v>
      </c>
      <c r="D190" s="19" t="s">
        <v>520</v>
      </c>
      <c r="E190" s="50" t="s">
        <v>524</v>
      </c>
    </row>
    <row r="191" spans="1:5" ht="15">
      <c r="A191" s="179" t="s">
        <v>809</v>
      </c>
      <c r="B191" s="179"/>
      <c r="C191" s="9">
        <f>(C179+C180+C181+C182+C183+C185+C186+C187+C188+C189+C190)/11</f>
        <v>0.45454545454545453</v>
      </c>
      <c r="D191" s="205"/>
      <c r="E191" s="205"/>
    </row>
    <row r="192" spans="1:5" ht="15.75">
      <c r="A192" s="213" t="s">
        <v>525</v>
      </c>
      <c r="B192" s="213"/>
      <c r="C192" s="213"/>
      <c r="D192" s="213"/>
      <c r="E192" s="213"/>
    </row>
    <row r="193" spans="1:5" ht="15">
      <c r="A193" s="36" t="s">
        <v>456</v>
      </c>
      <c r="B193" s="207" t="s">
        <v>526</v>
      </c>
      <c r="C193" s="207"/>
      <c r="D193" s="207"/>
      <c r="E193" s="207"/>
    </row>
    <row r="194" spans="1:5" ht="15">
      <c r="A194" s="36" t="s">
        <v>458</v>
      </c>
      <c r="B194" s="207" t="s">
        <v>527</v>
      </c>
      <c r="C194" s="207"/>
      <c r="D194" s="207"/>
      <c r="E194" s="207"/>
    </row>
    <row r="195" spans="1:5" ht="15.75">
      <c r="A195" s="208" t="s">
        <v>528</v>
      </c>
      <c r="B195" s="208"/>
      <c r="C195" s="208"/>
      <c r="D195" s="208"/>
      <c r="E195" s="208"/>
    </row>
    <row r="196" spans="1:5" ht="45">
      <c r="A196" s="125" t="s">
        <v>0</v>
      </c>
      <c r="B196" s="38" t="s">
        <v>24</v>
      </c>
      <c r="C196" s="38" t="s">
        <v>231</v>
      </c>
      <c r="D196" s="38" t="s">
        <v>454</v>
      </c>
      <c r="E196" s="38" t="s">
        <v>897</v>
      </c>
    </row>
    <row r="197" spans="1:5" ht="90">
      <c r="A197" s="216" t="s">
        <v>529</v>
      </c>
      <c r="B197" s="15" t="s">
        <v>530</v>
      </c>
      <c r="C197" s="43">
        <v>1</v>
      </c>
      <c r="D197" s="22" t="s">
        <v>540</v>
      </c>
      <c r="E197" s="27"/>
    </row>
    <row r="198" spans="1:5" ht="45">
      <c r="A198" s="216"/>
      <c r="B198" s="22" t="s">
        <v>531</v>
      </c>
      <c r="C198" s="43">
        <v>1</v>
      </c>
      <c r="D198" s="22" t="s">
        <v>540</v>
      </c>
      <c r="E198" s="27"/>
    </row>
    <row r="199" spans="1:5" ht="30">
      <c r="A199" s="216"/>
      <c r="B199" s="22" t="s">
        <v>532</v>
      </c>
      <c r="C199" s="43">
        <v>1</v>
      </c>
      <c r="D199" s="22" t="s">
        <v>540</v>
      </c>
      <c r="E199" s="27"/>
    </row>
    <row r="200" spans="1:5" ht="45">
      <c r="A200" s="18" t="s">
        <v>533</v>
      </c>
      <c r="B200" s="22" t="s">
        <v>534</v>
      </c>
      <c r="C200" s="43">
        <v>1</v>
      </c>
      <c r="D200" s="22" t="s">
        <v>541</v>
      </c>
      <c r="E200" s="27"/>
    </row>
    <row r="201" spans="1:5" ht="45">
      <c r="A201" s="18" t="s">
        <v>535</v>
      </c>
      <c r="B201" s="22" t="s">
        <v>534</v>
      </c>
      <c r="C201" s="43">
        <v>1</v>
      </c>
      <c r="D201" s="22" t="s">
        <v>541</v>
      </c>
      <c r="E201" s="27"/>
    </row>
    <row r="202" spans="1:5" ht="60">
      <c r="A202" s="18" t="s">
        <v>536</v>
      </c>
      <c r="B202" s="22" t="s">
        <v>537</v>
      </c>
      <c r="C202" s="43">
        <v>1</v>
      </c>
      <c r="D202" s="22" t="s">
        <v>542</v>
      </c>
      <c r="E202" s="27"/>
    </row>
    <row r="203" spans="1:5" ht="60">
      <c r="A203" s="18" t="s">
        <v>538</v>
      </c>
      <c r="B203" s="22" t="s">
        <v>539</v>
      </c>
      <c r="C203" s="43">
        <v>1</v>
      </c>
      <c r="D203" s="22" t="s">
        <v>543</v>
      </c>
      <c r="E203" s="27"/>
    </row>
    <row r="204" spans="1:5" ht="15">
      <c r="A204" s="179" t="s">
        <v>809</v>
      </c>
      <c r="B204" s="179"/>
      <c r="C204" s="9">
        <f>(C197+C198+C199+C200+C201+C202+C203)/7</f>
        <v>1</v>
      </c>
      <c r="D204" s="205"/>
      <c r="E204" s="205"/>
    </row>
    <row r="205" spans="1:5" ht="15.75">
      <c r="A205" s="208" t="s">
        <v>544</v>
      </c>
      <c r="B205" s="208"/>
      <c r="C205" s="208"/>
      <c r="D205" s="208"/>
      <c r="E205" s="208"/>
    </row>
    <row r="206" spans="1:5" ht="45">
      <c r="A206" s="125" t="s">
        <v>0</v>
      </c>
      <c r="B206" s="38" t="s">
        <v>24</v>
      </c>
      <c r="C206" s="38" t="s">
        <v>231</v>
      </c>
      <c r="D206" s="38" t="s">
        <v>454</v>
      </c>
      <c r="E206" s="38" t="s">
        <v>897</v>
      </c>
    </row>
    <row r="207" spans="1:5" ht="30">
      <c r="A207" s="18" t="s">
        <v>545</v>
      </c>
      <c r="B207" s="22" t="s">
        <v>546</v>
      </c>
      <c r="C207" s="43">
        <v>1</v>
      </c>
      <c r="D207" s="22" t="s">
        <v>540</v>
      </c>
      <c r="E207" s="27"/>
    </row>
    <row r="208" spans="1:5" ht="15">
      <c r="A208" s="179" t="s">
        <v>809</v>
      </c>
      <c r="B208" s="179"/>
      <c r="C208" s="9">
        <f>C207</f>
        <v>1</v>
      </c>
      <c r="D208" s="205"/>
      <c r="E208" s="205"/>
    </row>
    <row r="209" spans="1:5" ht="15.75">
      <c r="A209" s="208" t="s">
        <v>547</v>
      </c>
      <c r="B209" s="208"/>
      <c r="C209" s="208"/>
      <c r="D209" s="208"/>
      <c r="E209" s="208"/>
    </row>
    <row r="210" spans="1:5" ht="45">
      <c r="A210" s="125" t="s">
        <v>0</v>
      </c>
      <c r="B210" s="38" t="s">
        <v>24</v>
      </c>
      <c r="C210" s="38" t="s">
        <v>231</v>
      </c>
      <c r="D210" s="38" t="s">
        <v>454</v>
      </c>
      <c r="E210" s="38" t="s">
        <v>897</v>
      </c>
    </row>
    <row r="211" spans="1:5" ht="30">
      <c r="A211" s="48" t="s">
        <v>837</v>
      </c>
      <c r="B211" s="19" t="s">
        <v>548</v>
      </c>
      <c r="C211" s="43">
        <v>1</v>
      </c>
      <c r="D211" s="19" t="s">
        <v>554</v>
      </c>
      <c r="E211" s="27"/>
    </row>
    <row r="212" spans="1:5" ht="30">
      <c r="A212" s="48" t="s">
        <v>838</v>
      </c>
      <c r="B212" s="19" t="s">
        <v>549</v>
      </c>
      <c r="C212" s="43">
        <v>1</v>
      </c>
      <c r="D212" s="19" t="s">
        <v>555</v>
      </c>
      <c r="E212" s="27"/>
    </row>
    <row r="213" spans="1:5" ht="30">
      <c r="A213" s="48" t="s">
        <v>839</v>
      </c>
      <c r="B213" s="19" t="s">
        <v>550</v>
      </c>
      <c r="C213" s="43">
        <v>1</v>
      </c>
      <c r="D213" s="19" t="s">
        <v>555</v>
      </c>
      <c r="E213" s="27"/>
    </row>
    <row r="214" spans="1:5" ht="30">
      <c r="A214" s="13" t="s">
        <v>493</v>
      </c>
      <c r="B214" s="19" t="s">
        <v>551</v>
      </c>
      <c r="C214" s="43">
        <v>1</v>
      </c>
      <c r="D214" s="19" t="s">
        <v>556</v>
      </c>
      <c r="E214" s="27"/>
    </row>
    <row r="215" spans="1:5" ht="45">
      <c r="A215" s="48" t="s">
        <v>840</v>
      </c>
      <c r="B215" s="19" t="s">
        <v>552</v>
      </c>
      <c r="C215" s="43">
        <v>1</v>
      </c>
      <c r="D215" s="19" t="s">
        <v>555</v>
      </c>
      <c r="E215" s="27"/>
    </row>
    <row r="216" spans="1:5" ht="30">
      <c r="A216" s="48" t="s">
        <v>841</v>
      </c>
      <c r="B216" s="19" t="s">
        <v>553</v>
      </c>
      <c r="C216" s="43">
        <v>1</v>
      </c>
      <c r="D216" s="19" t="s">
        <v>555</v>
      </c>
      <c r="E216" s="27"/>
    </row>
    <row r="217" spans="1:5" ht="15">
      <c r="A217" s="179" t="s">
        <v>809</v>
      </c>
      <c r="B217" s="179"/>
      <c r="C217" s="9">
        <f>(C211+C212+C213+C214+C215+C216)/6</f>
        <v>1</v>
      </c>
      <c r="D217" s="205"/>
      <c r="E217" s="205"/>
    </row>
    <row r="218" spans="1:5" ht="15.75">
      <c r="A218" s="213" t="s">
        <v>557</v>
      </c>
      <c r="B218" s="213"/>
      <c r="C218" s="213"/>
      <c r="D218" s="213"/>
      <c r="E218" s="213"/>
    </row>
    <row r="219" spans="1:5" ht="15">
      <c r="A219" s="36" t="s">
        <v>456</v>
      </c>
      <c r="B219" s="207" t="s">
        <v>558</v>
      </c>
      <c r="C219" s="207"/>
      <c r="D219" s="207"/>
      <c r="E219" s="207"/>
    </row>
    <row r="220" spans="1:5" ht="15">
      <c r="A220" s="36" t="s">
        <v>458</v>
      </c>
      <c r="B220" s="207" t="s">
        <v>559</v>
      </c>
      <c r="C220" s="207"/>
      <c r="D220" s="207"/>
      <c r="E220" s="207"/>
    </row>
    <row r="221" spans="1:5" ht="15.75">
      <c r="A221" s="208" t="s">
        <v>560</v>
      </c>
      <c r="B221" s="208"/>
      <c r="C221" s="208"/>
      <c r="D221" s="208"/>
      <c r="E221" s="208"/>
    </row>
    <row r="222" spans="1:5" ht="45">
      <c r="A222" s="125" t="s">
        <v>0</v>
      </c>
      <c r="B222" s="38" t="s">
        <v>24</v>
      </c>
      <c r="C222" s="38" t="s">
        <v>231</v>
      </c>
      <c r="D222" s="38" t="s">
        <v>454</v>
      </c>
      <c r="E222" s="38" t="s">
        <v>897</v>
      </c>
    </row>
    <row r="223" spans="1:5" ht="30">
      <c r="A223" s="13" t="s">
        <v>561</v>
      </c>
      <c r="B223" s="22" t="s">
        <v>566</v>
      </c>
      <c r="C223" s="43">
        <v>1</v>
      </c>
      <c r="D223" s="22" t="s">
        <v>571</v>
      </c>
      <c r="E223" s="27"/>
    </row>
    <row r="224" spans="1:5" ht="30">
      <c r="A224" s="13" t="s">
        <v>562</v>
      </c>
      <c r="B224" s="22" t="s">
        <v>567</v>
      </c>
      <c r="C224" s="43">
        <v>1</v>
      </c>
      <c r="D224" s="22" t="s">
        <v>571</v>
      </c>
      <c r="E224" s="27"/>
    </row>
    <row r="225" spans="1:5" ht="30">
      <c r="A225" s="18" t="s">
        <v>563</v>
      </c>
      <c r="B225" s="22" t="s">
        <v>568</v>
      </c>
      <c r="C225" s="43">
        <v>1</v>
      </c>
      <c r="D225" s="22" t="s">
        <v>571</v>
      </c>
      <c r="E225" s="27"/>
    </row>
    <row r="226" spans="1:5" ht="30">
      <c r="A226" s="18" t="s">
        <v>564</v>
      </c>
      <c r="B226" s="22" t="s">
        <v>569</v>
      </c>
      <c r="C226" s="43">
        <v>1</v>
      </c>
      <c r="D226" s="22" t="s">
        <v>571</v>
      </c>
      <c r="E226" s="27"/>
    </row>
    <row r="227" spans="1:5" ht="30">
      <c r="A227" s="18" t="s">
        <v>565</v>
      </c>
      <c r="B227" s="22" t="s">
        <v>570</v>
      </c>
      <c r="C227" s="43">
        <v>1</v>
      </c>
      <c r="D227" s="22" t="s">
        <v>571</v>
      </c>
      <c r="E227" s="27"/>
    </row>
    <row r="228" spans="1:5" ht="15">
      <c r="A228" s="179" t="s">
        <v>809</v>
      </c>
      <c r="B228" s="179"/>
      <c r="C228" s="9">
        <f>(C223+C224+C225+C226+C227)/5</f>
        <v>1</v>
      </c>
      <c r="D228" s="205"/>
      <c r="E228" s="205"/>
    </row>
    <row r="229" spans="1:5" ht="15.75">
      <c r="A229" s="208" t="s">
        <v>572</v>
      </c>
      <c r="B229" s="208"/>
      <c r="C229" s="208"/>
      <c r="D229" s="208"/>
      <c r="E229" s="208"/>
    </row>
    <row r="230" spans="1:5" ht="45">
      <c r="A230" s="125" t="s">
        <v>0</v>
      </c>
      <c r="B230" s="38" t="s">
        <v>24</v>
      </c>
      <c r="C230" s="38" t="s">
        <v>231</v>
      </c>
      <c r="D230" s="38" t="s">
        <v>454</v>
      </c>
      <c r="E230" s="38" t="s">
        <v>897</v>
      </c>
    </row>
    <row r="231" spans="1:5" ht="15">
      <c r="A231" s="214" t="s">
        <v>577</v>
      </c>
      <c r="B231" s="214"/>
      <c r="C231" s="214"/>
      <c r="D231" s="214"/>
      <c r="E231" s="214"/>
    </row>
    <row r="232" spans="1:5" ht="45">
      <c r="A232" s="13" t="s">
        <v>842</v>
      </c>
      <c r="B232" s="22" t="s">
        <v>573</v>
      </c>
      <c r="C232" s="43">
        <v>1</v>
      </c>
      <c r="D232" s="22" t="s">
        <v>576</v>
      </c>
      <c r="E232" s="27"/>
    </row>
    <row r="233" spans="1:5" ht="30">
      <c r="A233" s="13" t="s">
        <v>843</v>
      </c>
      <c r="B233" s="22" t="s">
        <v>574</v>
      </c>
      <c r="C233" s="43">
        <v>1</v>
      </c>
      <c r="D233" s="22" t="s">
        <v>571</v>
      </c>
      <c r="E233" s="27"/>
    </row>
    <row r="234" spans="1:5" ht="30">
      <c r="A234" s="48" t="s">
        <v>844</v>
      </c>
      <c r="B234" s="22" t="s">
        <v>575</v>
      </c>
      <c r="C234" s="43">
        <v>1</v>
      </c>
      <c r="D234" s="22" t="s">
        <v>576</v>
      </c>
      <c r="E234" s="27"/>
    </row>
    <row r="235" spans="1:5" ht="15">
      <c r="A235" s="215" t="s">
        <v>578</v>
      </c>
      <c r="B235" s="215"/>
      <c r="C235" s="215"/>
      <c r="D235" s="215"/>
      <c r="E235" s="215"/>
    </row>
    <row r="236" spans="1:5" ht="45">
      <c r="A236" s="13" t="s">
        <v>845</v>
      </c>
      <c r="B236" s="22" t="s">
        <v>573</v>
      </c>
      <c r="C236" s="43">
        <v>1</v>
      </c>
      <c r="D236" s="22" t="s">
        <v>576</v>
      </c>
      <c r="E236" s="27"/>
    </row>
    <row r="237" spans="1:5" ht="30">
      <c r="A237" s="13" t="s">
        <v>843</v>
      </c>
      <c r="B237" s="22" t="s">
        <v>574</v>
      </c>
      <c r="C237" s="43">
        <v>1</v>
      </c>
      <c r="D237" s="22" t="s">
        <v>576</v>
      </c>
      <c r="E237" s="27"/>
    </row>
    <row r="238" spans="1:5" ht="30">
      <c r="A238" s="48" t="s">
        <v>844</v>
      </c>
      <c r="B238" s="22" t="s">
        <v>575</v>
      </c>
      <c r="C238" s="43">
        <v>1</v>
      </c>
      <c r="D238" s="22" t="s">
        <v>576</v>
      </c>
      <c r="E238" s="27"/>
    </row>
    <row r="239" spans="1:5" ht="15">
      <c r="A239" s="179" t="s">
        <v>809</v>
      </c>
      <c r="B239" s="179"/>
      <c r="C239" s="9">
        <f>(C232+C233+C234+C236+C237+C238)/6</f>
        <v>1</v>
      </c>
      <c r="D239" s="205"/>
      <c r="E239" s="205"/>
    </row>
    <row r="240" spans="1:5" ht="15.75">
      <c r="A240" s="213" t="s">
        <v>579</v>
      </c>
      <c r="B240" s="213"/>
      <c r="C240" s="213"/>
      <c r="D240" s="213"/>
      <c r="E240" s="213"/>
    </row>
    <row r="241" spans="1:5" ht="15">
      <c r="A241" s="36" t="s">
        <v>456</v>
      </c>
      <c r="B241" s="207" t="s">
        <v>580</v>
      </c>
      <c r="C241" s="207"/>
      <c r="D241" s="207"/>
      <c r="E241" s="207"/>
    </row>
    <row r="242" spans="1:5" ht="15">
      <c r="A242" s="36" t="s">
        <v>458</v>
      </c>
      <c r="B242" s="207" t="s">
        <v>581</v>
      </c>
      <c r="C242" s="207"/>
      <c r="D242" s="207"/>
      <c r="E242" s="207"/>
    </row>
    <row r="243" spans="1:5" ht="15.75">
      <c r="A243" s="208" t="s">
        <v>582</v>
      </c>
      <c r="B243" s="208"/>
      <c r="C243" s="208"/>
      <c r="D243" s="208"/>
      <c r="E243" s="208"/>
    </row>
    <row r="244" spans="1:5" ht="45">
      <c r="A244" s="125" t="s">
        <v>0</v>
      </c>
      <c r="B244" s="38" t="s">
        <v>24</v>
      </c>
      <c r="C244" s="38" t="s">
        <v>231</v>
      </c>
      <c r="D244" s="38" t="s">
        <v>454</v>
      </c>
      <c r="E244" s="38" t="s">
        <v>897</v>
      </c>
    </row>
    <row r="245" spans="1:5" ht="30">
      <c r="A245" s="18" t="s">
        <v>583</v>
      </c>
      <c r="B245" s="22" t="s">
        <v>584</v>
      </c>
      <c r="C245" s="43">
        <v>1</v>
      </c>
      <c r="D245" s="22" t="s">
        <v>587</v>
      </c>
      <c r="E245" s="27"/>
    </row>
    <row r="246" spans="1:5" ht="30">
      <c r="A246" s="18" t="s">
        <v>585</v>
      </c>
      <c r="B246" s="22" t="s">
        <v>586</v>
      </c>
      <c r="C246" s="43">
        <v>1</v>
      </c>
      <c r="D246" s="22" t="s">
        <v>587</v>
      </c>
      <c r="E246" s="27"/>
    </row>
    <row r="247" spans="1:5" ht="15">
      <c r="A247" s="179" t="s">
        <v>809</v>
      </c>
      <c r="B247" s="179"/>
      <c r="C247" s="9">
        <f>(C245+C246)/2</f>
        <v>1</v>
      </c>
      <c r="D247" s="205"/>
      <c r="E247" s="205"/>
    </row>
    <row r="248" spans="1:5" ht="15.75">
      <c r="A248" s="208" t="s">
        <v>588</v>
      </c>
      <c r="B248" s="208"/>
      <c r="C248" s="208"/>
      <c r="D248" s="208"/>
      <c r="E248" s="208"/>
    </row>
    <row r="249" spans="1:5" ht="45">
      <c r="A249" s="125" t="s">
        <v>0</v>
      </c>
      <c r="B249" s="38" t="s">
        <v>24</v>
      </c>
      <c r="C249" s="38" t="s">
        <v>231</v>
      </c>
      <c r="D249" s="38" t="s">
        <v>454</v>
      </c>
      <c r="E249" s="38" t="s">
        <v>897</v>
      </c>
    </row>
    <row r="250" spans="1:5" ht="30">
      <c r="A250" s="48" t="s">
        <v>846</v>
      </c>
      <c r="B250" s="22" t="s">
        <v>589</v>
      </c>
      <c r="C250" s="43">
        <v>1</v>
      </c>
      <c r="D250" s="22" t="s">
        <v>593</v>
      </c>
      <c r="E250" s="27"/>
    </row>
    <row r="251" spans="1:5" ht="30">
      <c r="A251" s="48" t="s">
        <v>847</v>
      </c>
      <c r="B251" s="22" t="s">
        <v>590</v>
      </c>
      <c r="C251" s="43">
        <v>1</v>
      </c>
      <c r="D251" s="22" t="s">
        <v>593</v>
      </c>
      <c r="E251" s="27"/>
    </row>
    <row r="252" spans="1:5" ht="15">
      <c r="A252" s="48" t="s">
        <v>848</v>
      </c>
      <c r="B252" s="212" t="s">
        <v>591</v>
      </c>
      <c r="C252" s="43">
        <v>1</v>
      </c>
      <c r="D252" s="22" t="s">
        <v>593</v>
      </c>
      <c r="E252" s="27"/>
    </row>
    <row r="253" spans="1:5" ht="15">
      <c r="A253" s="48" t="s">
        <v>849</v>
      </c>
      <c r="B253" s="212"/>
      <c r="C253" s="43">
        <v>1</v>
      </c>
      <c r="D253" s="22" t="s">
        <v>593</v>
      </c>
      <c r="E253" s="27"/>
    </row>
    <row r="254" spans="1:5" ht="45">
      <c r="A254" s="48" t="s">
        <v>850</v>
      </c>
      <c r="B254" s="22" t="s">
        <v>592</v>
      </c>
      <c r="C254" s="43">
        <v>1</v>
      </c>
      <c r="D254" s="22" t="s">
        <v>593</v>
      </c>
      <c r="E254" s="27"/>
    </row>
    <row r="255" spans="1:5" ht="15">
      <c r="A255" s="179" t="s">
        <v>809</v>
      </c>
      <c r="B255" s="179"/>
      <c r="C255" s="9">
        <f>(C250+C251+C252+C253+C254)/5</f>
        <v>1</v>
      </c>
      <c r="D255" s="205"/>
      <c r="E255" s="205"/>
    </row>
    <row r="256" spans="1:5" ht="15.75">
      <c r="A256" s="213" t="s">
        <v>579</v>
      </c>
      <c r="B256" s="213"/>
      <c r="C256" s="213"/>
      <c r="D256" s="213"/>
      <c r="E256" s="213"/>
    </row>
    <row r="257" spans="1:5" ht="15">
      <c r="A257" s="36" t="s">
        <v>456</v>
      </c>
      <c r="B257" s="207" t="s">
        <v>594</v>
      </c>
      <c r="C257" s="207"/>
      <c r="D257" s="207"/>
      <c r="E257" s="207"/>
    </row>
    <row r="258" spans="1:5" ht="15">
      <c r="A258" s="36" t="s">
        <v>458</v>
      </c>
      <c r="B258" s="207" t="s">
        <v>581</v>
      </c>
      <c r="C258" s="207"/>
      <c r="D258" s="207"/>
      <c r="E258" s="207"/>
    </row>
    <row r="259" spans="1:5" ht="15.75">
      <c r="A259" s="208" t="s">
        <v>815</v>
      </c>
      <c r="B259" s="208"/>
      <c r="C259" s="208"/>
      <c r="D259" s="208"/>
      <c r="E259" s="208"/>
    </row>
    <row r="260" spans="1:5" ht="45">
      <c r="A260" s="125" t="s">
        <v>0</v>
      </c>
      <c r="B260" s="38" t="s">
        <v>24</v>
      </c>
      <c r="C260" s="38" t="s">
        <v>231</v>
      </c>
      <c r="D260" s="38" t="s">
        <v>454</v>
      </c>
      <c r="E260" s="38" t="s">
        <v>897</v>
      </c>
    </row>
    <row r="261" spans="1:5" ht="30">
      <c r="A261" s="18" t="s">
        <v>595</v>
      </c>
      <c r="B261" s="22" t="s">
        <v>596</v>
      </c>
      <c r="C261" s="43">
        <v>1</v>
      </c>
      <c r="D261" s="22" t="s">
        <v>603</v>
      </c>
      <c r="E261" s="27"/>
    </row>
    <row r="262" spans="1:5" ht="15">
      <c r="A262" s="18" t="s">
        <v>597</v>
      </c>
      <c r="B262" s="22" t="s">
        <v>598</v>
      </c>
      <c r="C262" s="43">
        <v>1</v>
      </c>
      <c r="D262" s="22" t="s">
        <v>603</v>
      </c>
      <c r="E262" s="27"/>
    </row>
    <row r="263" spans="1:5" ht="15">
      <c r="A263" s="18" t="s">
        <v>599</v>
      </c>
      <c r="B263" s="22" t="s">
        <v>600</v>
      </c>
      <c r="C263" s="43">
        <v>1</v>
      </c>
      <c r="D263" s="22" t="s">
        <v>603</v>
      </c>
      <c r="E263" s="27"/>
    </row>
    <row r="264" spans="1:5" ht="30">
      <c r="A264" s="18" t="s">
        <v>601</v>
      </c>
      <c r="B264" s="22" t="s">
        <v>602</v>
      </c>
      <c r="C264" s="43">
        <v>1</v>
      </c>
      <c r="D264" s="22" t="s">
        <v>603</v>
      </c>
      <c r="E264" s="27"/>
    </row>
    <row r="265" spans="1:5" ht="15">
      <c r="A265" s="179" t="s">
        <v>809</v>
      </c>
      <c r="B265" s="179"/>
      <c r="C265" s="9">
        <f>(C261+C262+C263+C264)/4</f>
        <v>1</v>
      </c>
      <c r="D265" s="205"/>
      <c r="E265" s="205"/>
    </row>
    <row r="266" spans="1:5" ht="15.75">
      <c r="A266" s="213" t="s">
        <v>579</v>
      </c>
      <c r="B266" s="213"/>
      <c r="C266" s="213"/>
      <c r="D266" s="213"/>
      <c r="E266" s="213"/>
    </row>
    <row r="267" spans="1:5" ht="15">
      <c r="A267" s="36" t="s">
        <v>456</v>
      </c>
      <c r="B267" s="207" t="s">
        <v>604</v>
      </c>
      <c r="C267" s="207"/>
      <c r="D267" s="207"/>
      <c r="E267" s="207"/>
    </row>
    <row r="268" spans="1:5" ht="15">
      <c r="A268" s="36" t="s">
        <v>458</v>
      </c>
      <c r="B268" s="207" t="s">
        <v>581</v>
      </c>
      <c r="C268" s="207"/>
      <c r="D268" s="207"/>
      <c r="E268" s="207"/>
    </row>
    <row r="269" spans="1:5" ht="15.75">
      <c r="A269" s="208" t="s">
        <v>816</v>
      </c>
      <c r="B269" s="208"/>
      <c r="C269" s="208"/>
      <c r="D269" s="208"/>
      <c r="E269" s="208"/>
    </row>
    <row r="270" spans="1:5" ht="45">
      <c r="A270" s="125" t="s">
        <v>0</v>
      </c>
      <c r="B270" s="38" t="s">
        <v>24</v>
      </c>
      <c r="C270" s="38" t="s">
        <v>231</v>
      </c>
      <c r="D270" s="38" t="s">
        <v>454</v>
      </c>
      <c r="E270" s="38" t="s">
        <v>897</v>
      </c>
    </row>
    <row r="271" spans="1:5" ht="30">
      <c r="A271" s="18" t="s">
        <v>605</v>
      </c>
      <c r="B271" s="22" t="s">
        <v>606</v>
      </c>
      <c r="C271" s="43">
        <v>1</v>
      </c>
      <c r="D271" s="22" t="s">
        <v>587</v>
      </c>
      <c r="E271" s="27"/>
    </row>
    <row r="272" spans="1:5" ht="15">
      <c r="A272" s="18" t="s">
        <v>607</v>
      </c>
      <c r="B272" s="22" t="s">
        <v>608</v>
      </c>
      <c r="C272" s="43">
        <v>0</v>
      </c>
      <c r="D272" s="22" t="s">
        <v>587</v>
      </c>
      <c r="E272" s="27"/>
    </row>
    <row r="273" spans="1:5" ht="45">
      <c r="A273" s="18" t="s">
        <v>229</v>
      </c>
      <c r="B273" s="22" t="s">
        <v>609</v>
      </c>
      <c r="C273" s="43">
        <v>0</v>
      </c>
      <c r="D273" s="22" t="s">
        <v>587</v>
      </c>
      <c r="E273" s="27"/>
    </row>
    <row r="274" spans="1:5" ht="15">
      <c r="A274" s="11" t="s">
        <v>610</v>
      </c>
      <c r="B274" s="22" t="s">
        <v>611</v>
      </c>
      <c r="C274" s="43">
        <v>0</v>
      </c>
      <c r="D274" s="22" t="s">
        <v>612</v>
      </c>
      <c r="E274" s="27"/>
    </row>
    <row r="275" spans="1:5" ht="15">
      <c r="A275" s="179" t="s">
        <v>809</v>
      </c>
      <c r="B275" s="179"/>
      <c r="C275" s="9">
        <f>(C271+C272+C273+C274)/4</f>
        <v>0.25</v>
      </c>
      <c r="D275" s="205"/>
      <c r="E275" s="205"/>
    </row>
    <row r="276" spans="1:5" ht="15.75">
      <c r="A276" s="213" t="s">
        <v>579</v>
      </c>
      <c r="B276" s="213"/>
      <c r="C276" s="213"/>
      <c r="D276" s="213"/>
      <c r="E276" s="213"/>
    </row>
    <row r="277" spans="1:5" ht="15">
      <c r="A277" s="36" t="s">
        <v>456</v>
      </c>
      <c r="B277" s="207" t="s">
        <v>613</v>
      </c>
      <c r="C277" s="207"/>
      <c r="D277" s="207"/>
      <c r="E277" s="207"/>
    </row>
    <row r="278" spans="1:5" ht="15">
      <c r="A278" s="36" t="s">
        <v>458</v>
      </c>
      <c r="B278" s="207" t="s">
        <v>581</v>
      </c>
      <c r="C278" s="207"/>
      <c r="D278" s="207"/>
      <c r="E278" s="207"/>
    </row>
    <row r="279" spans="1:5" ht="15.75">
      <c r="A279" s="208" t="s">
        <v>817</v>
      </c>
      <c r="B279" s="208"/>
      <c r="C279" s="208"/>
      <c r="D279" s="208"/>
      <c r="E279" s="208"/>
    </row>
    <row r="280" spans="1:5" ht="45">
      <c r="A280" s="125" t="s">
        <v>0</v>
      </c>
      <c r="B280" s="38" t="s">
        <v>24</v>
      </c>
      <c r="C280" s="38" t="s">
        <v>231</v>
      </c>
      <c r="D280" s="38" t="s">
        <v>454</v>
      </c>
      <c r="E280" s="38" t="s">
        <v>897</v>
      </c>
    </row>
    <row r="281" spans="1:5" ht="30">
      <c r="A281" s="18" t="s">
        <v>614</v>
      </c>
      <c r="B281" s="22" t="s">
        <v>617</v>
      </c>
      <c r="C281" s="43">
        <v>1</v>
      </c>
      <c r="D281" s="22" t="s">
        <v>620</v>
      </c>
      <c r="E281" s="27"/>
    </row>
    <row r="282" spans="1:5" ht="30">
      <c r="A282" s="18" t="s">
        <v>615</v>
      </c>
      <c r="B282" s="22" t="s">
        <v>618</v>
      </c>
      <c r="C282" s="43">
        <v>1</v>
      </c>
      <c r="D282" s="22" t="s">
        <v>620</v>
      </c>
      <c r="E282" s="27"/>
    </row>
    <row r="283" spans="1:5" ht="60">
      <c r="A283" s="18" t="s">
        <v>616</v>
      </c>
      <c r="B283" s="22" t="s">
        <v>619</v>
      </c>
      <c r="C283" s="43">
        <v>1</v>
      </c>
      <c r="D283" s="22" t="s">
        <v>620</v>
      </c>
      <c r="E283" s="27"/>
    </row>
    <row r="284" spans="1:5" ht="15">
      <c r="A284" s="179" t="s">
        <v>809</v>
      </c>
      <c r="B284" s="179"/>
      <c r="C284" s="9">
        <f>(C281+C282+C283)/3</f>
        <v>1</v>
      </c>
      <c r="D284" s="205"/>
      <c r="E284" s="205"/>
    </row>
    <row r="290" ht="15">
      <c r="A290" s="127"/>
    </row>
  </sheetData>
  <sheetProtection/>
  <mergeCells count="125">
    <mergeCell ref="B258:E258"/>
    <mergeCell ref="A259:E259"/>
    <mergeCell ref="A266:E266"/>
    <mergeCell ref="B267:E267"/>
    <mergeCell ref="A247:B247"/>
    <mergeCell ref="D247:E247"/>
    <mergeCell ref="A255:B255"/>
    <mergeCell ref="D255:E255"/>
    <mergeCell ref="A265:B265"/>
    <mergeCell ref="A276:E276"/>
    <mergeCell ref="A275:B275"/>
    <mergeCell ref="D275:E275"/>
    <mergeCell ref="A150:E150"/>
    <mergeCell ref="A156:E156"/>
    <mergeCell ref="A164:E164"/>
    <mergeCell ref="B268:E268"/>
    <mergeCell ref="A269:E269"/>
    <mergeCell ref="D265:E265"/>
    <mergeCell ref="B257:E257"/>
    <mergeCell ref="A195:E195"/>
    <mergeCell ref="A197:A199"/>
    <mergeCell ref="A130:E130"/>
    <mergeCell ref="A131:E131"/>
    <mergeCell ref="B132:E132"/>
    <mergeCell ref="B133:E133"/>
    <mergeCell ref="A134:E134"/>
    <mergeCell ref="A209:E209"/>
    <mergeCell ref="A218:E218"/>
    <mergeCell ref="B219:E219"/>
    <mergeCell ref="B220:E220"/>
    <mergeCell ref="A221:E221"/>
    <mergeCell ref="A204:B204"/>
    <mergeCell ref="A256:E256"/>
    <mergeCell ref="A229:E229"/>
    <mergeCell ref="A231:E231"/>
    <mergeCell ref="A235:E235"/>
    <mergeCell ref="A240:E240"/>
    <mergeCell ref="B241:E241"/>
    <mergeCell ref="B242:E242"/>
    <mergeCell ref="A239:B239"/>
    <mergeCell ref="D239:E239"/>
    <mergeCell ref="A208:B208"/>
    <mergeCell ref="D208:E208"/>
    <mergeCell ref="A184:E184"/>
    <mergeCell ref="A243:E243"/>
    <mergeCell ref="A248:E248"/>
    <mergeCell ref="B252:B253"/>
    <mergeCell ref="A217:B217"/>
    <mergeCell ref="D217:E217"/>
    <mergeCell ref="A228:B228"/>
    <mergeCell ref="D228:E228"/>
    <mergeCell ref="A205:E205"/>
    <mergeCell ref="A175:B175"/>
    <mergeCell ref="D175:E175"/>
    <mergeCell ref="A191:B191"/>
    <mergeCell ref="D191:E191"/>
    <mergeCell ref="A177:E177"/>
    <mergeCell ref="D204:E204"/>
    <mergeCell ref="A192:E192"/>
    <mergeCell ref="B193:E193"/>
    <mergeCell ref="B194:E194"/>
    <mergeCell ref="D155:E155"/>
    <mergeCell ref="B165:E165"/>
    <mergeCell ref="B166:E166"/>
    <mergeCell ref="A167:E167"/>
    <mergeCell ref="A172:B172"/>
    <mergeCell ref="A176:E176"/>
    <mergeCell ref="A163:B163"/>
    <mergeCell ref="D163:E163"/>
    <mergeCell ref="B104:E104"/>
    <mergeCell ref="A119:E119"/>
    <mergeCell ref="B277:E277"/>
    <mergeCell ref="B278:E278"/>
    <mergeCell ref="A279:E279"/>
    <mergeCell ref="A141:B141"/>
    <mergeCell ref="D141:E141"/>
    <mergeCell ref="A149:B149"/>
    <mergeCell ref="D149:E149"/>
    <mergeCell ref="A155:B155"/>
    <mergeCell ref="B13:E13"/>
    <mergeCell ref="A129:B129"/>
    <mergeCell ref="B44:E44"/>
    <mergeCell ref="B45:E45"/>
    <mergeCell ref="A55:E55"/>
    <mergeCell ref="B56:E56"/>
    <mergeCell ref="B57:E57"/>
    <mergeCell ref="A66:E66"/>
    <mergeCell ref="B76:E76"/>
    <mergeCell ref="A81:E81"/>
    <mergeCell ref="A1:E1"/>
    <mergeCell ref="A2:E2"/>
    <mergeCell ref="B3:E3"/>
    <mergeCell ref="B4:E4"/>
    <mergeCell ref="A11:E11"/>
    <mergeCell ref="B12:E12"/>
    <mergeCell ref="B67:E67"/>
    <mergeCell ref="B68:E68"/>
    <mergeCell ref="A74:E74"/>
    <mergeCell ref="B75:E75"/>
    <mergeCell ref="A284:B284"/>
    <mergeCell ref="D284:E284"/>
    <mergeCell ref="A73:B73"/>
    <mergeCell ref="D73:E73"/>
    <mergeCell ref="A80:B80"/>
    <mergeCell ref="D80:E80"/>
    <mergeCell ref="A101:B101"/>
    <mergeCell ref="D101:E101"/>
    <mergeCell ref="A118:B118"/>
    <mergeCell ref="D118:E118"/>
    <mergeCell ref="A65:B65"/>
    <mergeCell ref="D65:E65"/>
    <mergeCell ref="B82:E82"/>
    <mergeCell ref="B83:E83"/>
    <mergeCell ref="A102:E102"/>
    <mergeCell ref="B103:E103"/>
    <mergeCell ref="D129:E129"/>
    <mergeCell ref="A43:E43"/>
    <mergeCell ref="B120:E120"/>
    <mergeCell ref="B121:E121"/>
    <mergeCell ref="A10:B10"/>
    <mergeCell ref="D10:E10"/>
    <mergeCell ref="A42:B42"/>
    <mergeCell ref="D42:E42"/>
    <mergeCell ref="A54:B54"/>
    <mergeCell ref="D54:E54"/>
  </mergeCells>
  <printOptions horizontalCentered="1"/>
  <pageMargins left="0.8267716535433072" right="0.4724409448818898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38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51.421875" style="99" customWidth="1"/>
    <col min="2" max="2" width="31.7109375" style="0" customWidth="1"/>
    <col min="3" max="3" width="23.28125" style="0" customWidth="1"/>
  </cols>
  <sheetData>
    <row r="1" spans="1:3" ht="15">
      <c r="A1" s="223" t="s">
        <v>810</v>
      </c>
      <c r="B1" s="224"/>
      <c r="C1" s="225"/>
    </row>
    <row r="2" spans="1:3" ht="15">
      <c r="A2" s="100" t="s">
        <v>811</v>
      </c>
      <c r="B2" s="90" t="s">
        <v>812</v>
      </c>
      <c r="C2" s="93" t="s">
        <v>450</v>
      </c>
    </row>
    <row r="3" spans="1:3" ht="45">
      <c r="A3" s="101" t="s">
        <v>622</v>
      </c>
      <c r="B3" s="113">
        <v>0.12</v>
      </c>
      <c r="C3" s="97" t="s">
        <v>818</v>
      </c>
    </row>
    <row r="4" spans="1:3" ht="45">
      <c r="A4" s="101" t="s">
        <v>637</v>
      </c>
      <c r="B4" s="91">
        <v>0.001</v>
      </c>
      <c r="C4" s="97" t="s">
        <v>818</v>
      </c>
    </row>
    <row r="5" spans="1:3" ht="45">
      <c r="A5" s="101" t="s">
        <v>694</v>
      </c>
      <c r="B5" s="113">
        <v>0</v>
      </c>
      <c r="C5" s="97" t="s">
        <v>818</v>
      </c>
    </row>
    <row r="6" spans="1:3" ht="45">
      <c r="A6" s="101" t="s">
        <v>708</v>
      </c>
      <c r="B6" s="113">
        <v>0.07</v>
      </c>
      <c r="C6" s="97" t="s">
        <v>818</v>
      </c>
    </row>
    <row r="7" spans="1:5" ht="45">
      <c r="A7" s="101" t="s">
        <v>723</v>
      </c>
      <c r="B7" s="113">
        <v>0.02</v>
      </c>
      <c r="C7" s="97" t="s">
        <v>818</v>
      </c>
      <c r="E7" s="122"/>
    </row>
    <row r="8" spans="1:3" ht="45">
      <c r="A8" s="101" t="s">
        <v>733</v>
      </c>
      <c r="B8" s="113">
        <v>0</v>
      </c>
      <c r="C8" s="97" t="s">
        <v>818</v>
      </c>
    </row>
    <row r="9" spans="1:3" ht="45">
      <c r="A9" s="101" t="s">
        <v>742</v>
      </c>
      <c r="B9" s="113">
        <v>0.01</v>
      </c>
      <c r="C9" s="97" t="s">
        <v>818</v>
      </c>
    </row>
    <row r="10" spans="1:3" ht="45">
      <c r="A10" s="101" t="s">
        <v>768</v>
      </c>
      <c r="B10" s="113">
        <v>0</v>
      </c>
      <c r="C10" s="97" t="s">
        <v>818</v>
      </c>
    </row>
    <row r="11" spans="1:3" ht="45">
      <c r="A11" s="101" t="s">
        <v>795</v>
      </c>
      <c r="B11" s="113">
        <v>0.06</v>
      </c>
      <c r="C11" s="97" t="s">
        <v>818</v>
      </c>
    </row>
    <row r="12" spans="1:3" ht="15">
      <c r="A12" s="172" t="s">
        <v>914</v>
      </c>
      <c r="B12" s="123">
        <f>(B3+B4+B5+B6+B7+B8+B9+B10+B11)/9</f>
        <v>0.031222222222222224</v>
      </c>
      <c r="C12" s="124"/>
    </row>
    <row r="13" spans="1:3" ht="15">
      <c r="A13" s="226" t="s">
        <v>813</v>
      </c>
      <c r="B13" s="227"/>
      <c r="C13" s="228"/>
    </row>
    <row r="14" spans="1:3" ht="15">
      <c r="A14" s="100" t="s">
        <v>814</v>
      </c>
      <c r="B14" s="90" t="s">
        <v>812</v>
      </c>
      <c r="C14" s="93" t="s">
        <v>450</v>
      </c>
    </row>
    <row r="15" spans="1:3" ht="15">
      <c r="A15" s="220" t="s">
        <v>455</v>
      </c>
      <c r="B15" s="221"/>
      <c r="C15" s="222"/>
    </row>
    <row r="16" spans="1:3" ht="30">
      <c r="A16" s="102" t="s">
        <v>460</v>
      </c>
      <c r="B16" s="113">
        <v>0.6</v>
      </c>
      <c r="C16" s="94"/>
    </row>
    <row r="17" spans="1:3" ht="45">
      <c r="A17" s="102" t="s">
        <v>474</v>
      </c>
      <c r="B17" s="113">
        <v>1</v>
      </c>
      <c r="C17" s="94"/>
    </row>
    <row r="18" spans="1:3" ht="60">
      <c r="A18" s="102" t="s">
        <v>486</v>
      </c>
      <c r="B18" s="113">
        <v>1</v>
      </c>
      <c r="C18" s="94"/>
    </row>
    <row r="19" spans="1:3" ht="30">
      <c r="A19" s="103" t="s">
        <v>490</v>
      </c>
      <c r="B19" s="113">
        <v>1</v>
      </c>
      <c r="C19" s="94"/>
    </row>
    <row r="20" spans="1:3" ht="15">
      <c r="A20" s="220" t="s">
        <v>455</v>
      </c>
      <c r="B20" s="221"/>
      <c r="C20" s="222"/>
    </row>
    <row r="21" spans="1:3" ht="60">
      <c r="A21" s="103" t="s">
        <v>499</v>
      </c>
      <c r="B21" s="113">
        <v>0.33</v>
      </c>
      <c r="C21" s="97" t="s">
        <v>820</v>
      </c>
    </row>
    <row r="22" spans="1:3" ht="45">
      <c r="A22" s="103" t="s">
        <v>510</v>
      </c>
      <c r="B22" s="113">
        <v>0.45</v>
      </c>
      <c r="C22" s="97" t="s">
        <v>819</v>
      </c>
    </row>
    <row r="23" spans="1:3" ht="21" customHeight="1">
      <c r="A23" s="229" t="s">
        <v>525</v>
      </c>
      <c r="B23" s="230"/>
      <c r="C23" s="231"/>
    </row>
    <row r="24" spans="1:3" ht="30">
      <c r="A24" s="103" t="s">
        <v>528</v>
      </c>
      <c r="B24" s="113">
        <v>1</v>
      </c>
      <c r="C24" s="94"/>
    </row>
    <row r="25" spans="1:3" ht="45">
      <c r="A25" s="103" t="s">
        <v>544</v>
      </c>
      <c r="B25" s="113">
        <v>1</v>
      </c>
      <c r="C25" s="94"/>
    </row>
    <row r="26" spans="1:3" ht="30">
      <c r="A26" s="103" t="s">
        <v>547</v>
      </c>
      <c r="B26" s="113">
        <v>1</v>
      </c>
      <c r="C26" s="94"/>
    </row>
    <row r="27" spans="1:3" ht="15">
      <c r="A27" s="229" t="s">
        <v>557</v>
      </c>
      <c r="B27" s="230"/>
      <c r="C27" s="231"/>
    </row>
    <row r="28" spans="1:3" ht="30">
      <c r="A28" s="103" t="s">
        <v>560</v>
      </c>
      <c r="B28" s="113">
        <v>1</v>
      </c>
      <c r="C28" s="94"/>
    </row>
    <row r="29" spans="1:3" ht="30">
      <c r="A29" s="103" t="s">
        <v>572</v>
      </c>
      <c r="B29" s="113">
        <v>1</v>
      </c>
      <c r="C29" s="94"/>
    </row>
    <row r="30" spans="1:3" ht="15">
      <c r="A30" s="217" t="s">
        <v>579</v>
      </c>
      <c r="B30" s="218"/>
      <c r="C30" s="219"/>
    </row>
    <row r="31" spans="1:3" ht="15">
      <c r="A31" s="103" t="s">
        <v>582</v>
      </c>
      <c r="B31" s="92">
        <v>1</v>
      </c>
      <c r="C31" s="94"/>
    </row>
    <row r="32" spans="1:3" ht="15">
      <c r="A32" s="103" t="s">
        <v>588</v>
      </c>
      <c r="B32" s="92">
        <v>1</v>
      </c>
      <c r="C32" s="94"/>
    </row>
    <row r="33" spans="1:3" ht="15">
      <c r="A33" s="220" t="s">
        <v>579</v>
      </c>
      <c r="B33" s="221"/>
      <c r="C33" s="222"/>
    </row>
    <row r="34" spans="1:3" ht="15">
      <c r="A34" s="103" t="s">
        <v>815</v>
      </c>
      <c r="B34" s="92">
        <v>1</v>
      </c>
      <c r="C34" s="94"/>
    </row>
    <row r="35" spans="1:3" ht="15">
      <c r="A35" s="103" t="s">
        <v>816</v>
      </c>
      <c r="B35" s="92">
        <v>0.25</v>
      </c>
      <c r="C35" s="94"/>
    </row>
    <row r="36" spans="1:3" ht="15">
      <c r="A36" s="217" t="s">
        <v>579</v>
      </c>
      <c r="B36" s="218"/>
      <c r="C36" s="219"/>
    </row>
    <row r="37" spans="1:3" ht="60.75" thickBot="1">
      <c r="A37" s="104" t="s">
        <v>817</v>
      </c>
      <c r="B37" s="95">
        <v>1</v>
      </c>
      <c r="C37" s="96"/>
    </row>
    <row r="38" spans="1:3" ht="15.75" thickBot="1">
      <c r="A38" s="173" t="s">
        <v>914</v>
      </c>
      <c r="B38" s="174">
        <f>(B16+B17+B18+B19+B21+B22+B24+B25+B26+B28+B29+B31+B32+B34+B35+B37)/16</f>
        <v>0.8518749999999999</v>
      </c>
      <c r="C38" s="175"/>
    </row>
  </sheetData>
  <sheetProtection password="FDF5" sheet="1"/>
  <mergeCells count="9">
    <mergeCell ref="A30:C30"/>
    <mergeCell ref="A33:C33"/>
    <mergeCell ref="A36:C36"/>
    <mergeCell ref="A1:C1"/>
    <mergeCell ref="A13:C13"/>
    <mergeCell ref="A15:C15"/>
    <mergeCell ref="A20:C20"/>
    <mergeCell ref="A23:C23"/>
    <mergeCell ref="A27:C27"/>
  </mergeCells>
  <printOptions/>
  <pageMargins left="1.05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Personeria de Medellin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FAGONZALEZ</dc:creator>
  <cp:keywords/>
  <dc:description/>
  <cp:lastModifiedBy>DAHOYOS</cp:lastModifiedBy>
  <cp:lastPrinted>2013-02-18T16:31:49Z</cp:lastPrinted>
  <dcterms:created xsi:type="dcterms:W3CDTF">2013-02-11T15:52:15Z</dcterms:created>
  <dcterms:modified xsi:type="dcterms:W3CDTF">2013-02-27T22:49:37Z</dcterms:modified>
  <cp:category/>
  <cp:version/>
  <cp:contentType/>
  <cp:contentStatus/>
</cp:coreProperties>
</file>