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40" windowWidth="15780" windowHeight="10245" tabRatio="931" activeTab="0"/>
  </bookViews>
  <sheets>
    <sheet name="PENAL" sheetId="1" r:id="rId1"/>
    <sheet name="ATENCION AL PUBLICO" sheetId="2" r:id="rId2"/>
    <sheet name="UPDH" sheetId="3" r:id="rId3"/>
    <sheet name="DISCIPLINARIOS" sheetId="4" r:id="rId4"/>
    <sheet name="VIGILANCIA" sheetId="5" r:id="rId5"/>
    <sheet name="CONCILIACION" sheetId="6" r:id="rId6"/>
    <sheet name="UPIP" sheetId="7" r:id="rId7"/>
    <sheet name="COMUNICACIONES" sheetId="8" r:id="rId8"/>
    <sheet name="ASESOR DESPACHO" sheetId="9" r:id="rId9"/>
    <sheet name="OBS DE SALUD" sheetId="10" r:id="rId10"/>
    <sheet name="OBS. DE PP" sheetId="11" r:id="rId11"/>
    <sheet name="OBS REASENTAMIENTO" sheetId="12" r:id="rId12"/>
    <sheet name="OBS. DE SPOA" sheetId="13" r:id="rId13"/>
    <sheet name="OBS. DE AMBIENTE" sheetId="14" r:id="rId14"/>
    <sheet name="CONTROL INTERNO" sheetId="15" r:id="rId15"/>
    <sheet name="PLANEACION" sheetId="16" r:id="rId16"/>
    <sheet name="SISTEMAS" sheetId="17" r:id="rId17"/>
    <sheet name="PERSO AUXILIAR" sheetId="18" r:id="rId18"/>
    <sheet name="Hoja1" sheetId="19" r:id="rId19"/>
  </sheets>
  <externalReferences>
    <externalReference r:id="rId22"/>
  </externalReferences>
  <definedNames>
    <definedName name="_xlfn.IFERROR" hidden="1">#NAME?</definedName>
  </definedNames>
  <calcPr fullCalcOnLoad="1"/>
</workbook>
</file>

<file path=xl/comments10.xml><?xml version="1.0" encoding="utf-8"?>
<comments xmlns="http://schemas.openxmlformats.org/spreadsheetml/2006/main">
  <authors>
    <author>Diana Guerra</author>
  </authors>
  <commentList>
    <comment ref="F44" authorId="0">
      <text>
        <r>
          <rPr>
            <b/>
            <sz val="9"/>
            <rFont val="Calibri"/>
            <family val="2"/>
          </rPr>
          <t>Diana Guerra:</t>
        </r>
        <r>
          <rPr>
            <sz val="9"/>
            <rFont val="Calibri"/>
            <family val="2"/>
          </rPr>
          <t xml:space="preserve">
A demanda</t>
        </r>
      </text>
    </comment>
    <comment ref="F47" authorId="0">
      <text>
        <r>
          <rPr>
            <b/>
            <sz val="9"/>
            <rFont val="Calibri"/>
            <family val="2"/>
          </rPr>
          <t>Diana Guerra:</t>
        </r>
        <r>
          <rPr>
            <sz val="9"/>
            <rFont val="Calibri"/>
            <family val="2"/>
          </rPr>
          <t xml:space="preserve">
4 profesionales y 1 tecnologa</t>
        </r>
      </text>
    </comment>
  </commentList>
</comments>
</file>

<file path=xl/comments15.xml><?xml version="1.0" encoding="utf-8"?>
<comments xmlns="http://schemas.openxmlformats.org/spreadsheetml/2006/main">
  <authors>
    <author>Lina Maria Murillo Perez</author>
  </authors>
  <commentList>
    <comment ref="G20" authorId="0">
      <text>
        <r>
          <rPr>
            <b/>
            <sz val="9"/>
            <rFont val="Tahoma"/>
            <family val="2"/>
          </rPr>
          <t>Lina Maria Murillo Perez:</t>
        </r>
        <r>
          <rPr>
            <sz val="9"/>
            <rFont val="Tahoma"/>
            <family val="2"/>
          </rPr>
          <t xml:space="preserve">
Rsolución 059 del 8feb</t>
        </r>
      </text>
    </comment>
    <comment ref="G22" authorId="0">
      <text>
        <r>
          <rPr>
            <b/>
            <sz val="9"/>
            <rFont val="Tahoma"/>
            <family val="2"/>
          </rPr>
          <t>Lina Maria Murillo Perez:</t>
        </r>
        <r>
          <rPr>
            <sz val="9"/>
            <rFont val="Tahoma"/>
            <family val="2"/>
          </rPr>
          <t xml:space="preserve">
La evaluación de la personría auxiliar se dividió en sub areas (4 más)</t>
        </r>
      </text>
    </comment>
    <comment ref="Q27" authorId="0">
      <text>
        <r>
          <rPr>
            <b/>
            <sz val="9"/>
            <rFont val="Tahoma"/>
            <family val="0"/>
          </rPr>
          <t>Lina Maria Murillo Perez:</t>
        </r>
        <r>
          <rPr>
            <sz val="9"/>
            <rFont val="Tahoma"/>
            <family val="0"/>
          </rPr>
          <t xml:space="preserve">
programado para julio pero se hace en junio</t>
        </r>
      </text>
    </comment>
    <comment ref="Q28" authorId="0">
      <text>
        <r>
          <rPr>
            <b/>
            <sz val="9"/>
            <rFont val="Tahoma"/>
            <family val="0"/>
          </rPr>
          <t>Lina Maria Murillo Perez:</t>
        </r>
        <r>
          <rPr>
            <sz val="9"/>
            <rFont val="Tahoma"/>
            <family val="0"/>
          </rPr>
          <t xml:space="preserve">
programado para julio pero se hace en junio</t>
        </r>
      </text>
    </comment>
    <comment ref="K33" authorId="0">
      <text>
        <r>
          <rPr>
            <b/>
            <sz val="9"/>
            <rFont val="Tahoma"/>
            <family val="2"/>
          </rPr>
          <t>Lina Maria Murillo Perez:</t>
        </r>
        <r>
          <rPr>
            <sz val="9"/>
            <rFont val="Tahoma"/>
            <family val="2"/>
          </rPr>
          <t xml:space="preserve">
Se hizo a 20 procesos pero esta pendiente uno de resolver contradicción en comité de control interno</t>
        </r>
      </text>
    </comment>
    <comment ref="K43" authorId="0">
      <text>
        <r>
          <rPr>
            <b/>
            <sz val="9"/>
            <rFont val="Tahoma"/>
            <family val="2"/>
          </rPr>
          <t>Lina Maria Murillo Perez:</t>
        </r>
        <r>
          <rPr>
            <sz val="9"/>
            <rFont val="Tahoma"/>
            <family val="2"/>
          </rPr>
          <t xml:space="preserve">
se hizo en febrero</t>
        </r>
      </text>
    </comment>
  </commentList>
</comments>
</file>

<file path=xl/comments2.xml><?xml version="1.0" encoding="utf-8"?>
<comments xmlns="http://schemas.openxmlformats.org/spreadsheetml/2006/main">
  <authors>
    <author>Yaneth Cristina Lopera Aguilar</author>
  </authors>
  <commentList>
    <comment ref="I52" authorId="0">
      <text>
        <r>
          <rPr>
            <b/>
            <sz val="9"/>
            <rFont val="Tahoma"/>
            <family val="2"/>
          </rPr>
          <t>Yaneth Cristina Lopera Aguilar:</t>
        </r>
        <r>
          <rPr>
            <sz val="9"/>
            <rFont val="Tahoma"/>
            <family val="2"/>
          </rPr>
          <t xml:space="preserve">
personaton 22 de febrero de 2018</t>
        </r>
      </text>
    </comment>
    <comment ref="I90" authorId="0">
      <text>
        <r>
          <rPr>
            <b/>
            <sz val="9"/>
            <rFont val="Tahoma"/>
            <family val="2"/>
          </rPr>
          <t>Yaneth Cristina Lopera Aguilar:</t>
        </r>
        <r>
          <rPr>
            <sz val="9"/>
            <rFont val="Tahoma"/>
            <family val="2"/>
          </rPr>
          <t xml:space="preserve">
14 de febrero de 2018</t>
        </r>
      </text>
    </comment>
    <comment ref="K52" authorId="0">
      <text>
        <r>
          <rPr>
            <b/>
            <sz val="9"/>
            <rFont val="Tahoma"/>
            <family val="2"/>
          </rPr>
          <t>Yaneth Cristina Lopera Aguilar:</t>
        </r>
        <r>
          <rPr>
            <sz val="9"/>
            <rFont val="Tahoma"/>
            <family val="2"/>
          </rPr>
          <t xml:space="preserve">
PERSONATON 22 DE MARZO</t>
        </r>
      </text>
    </comment>
    <comment ref="M52" authorId="0">
      <text>
        <r>
          <rPr>
            <b/>
            <sz val="9"/>
            <rFont val="Tahoma"/>
            <family val="2"/>
          </rPr>
          <t>Yaneth Cristina Lopera Aguilar:</t>
        </r>
        <r>
          <rPr>
            <sz val="9"/>
            <rFont val="Tahoma"/>
            <family val="2"/>
          </rPr>
          <t xml:space="preserve">
26 DE ABRIL PERSONATON SAN CRISTOBAL</t>
        </r>
      </text>
    </comment>
    <comment ref="K58" authorId="0">
      <text>
        <r>
          <rPr>
            <b/>
            <sz val="9"/>
            <rFont val="Tahoma"/>
            <family val="2"/>
          </rPr>
          <t>Yaneth Cristina Lopera Aguilar:</t>
        </r>
        <r>
          <rPr>
            <sz val="9"/>
            <rFont val="Tahoma"/>
            <family val="2"/>
          </rPr>
          <t xml:space="preserve">
bajo por semana santa </t>
        </r>
      </text>
    </comment>
    <comment ref="M88" authorId="0">
      <text>
        <r>
          <rPr>
            <b/>
            <sz val="9"/>
            <rFont val="Tahoma"/>
            <family val="2"/>
          </rPr>
          <t xml:space="preserve">Yaneth Cristina Lopera Aguilar. Vacaciones </t>
        </r>
      </text>
    </comment>
    <comment ref="M90" authorId="0">
      <text>
        <r>
          <rPr>
            <b/>
            <sz val="9"/>
            <rFont val="Tahoma"/>
            <family val="2"/>
          </rPr>
          <t>Yaneth Cristina Lopera Aguilar:</t>
        </r>
        <r>
          <rPr>
            <sz val="9"/>
            <rFont val="Tahoma"/>
            <family val="2"/>
          </rPr>
          <t xml:space="preserve">
circulo de calidad el 27 de abril de 2018</t>
        </r>
      </text>
    </comment>
    <comment ref="O52" authorId="0">
      <text>
        <r>
          <rPr>
            <b/>
            <sz val="9"/>
            <rFont val="Tahoma"/>
            <family val="2"/>
          </rPr>
          <t>Yaneth Cristina Lopera Aguilar:</t>
        </r>
        <r>
          <rPr>
            <sz val="9"/>
            <rFont val="Tahoma"/>
            <family val="2"/>
          </rPr>
          <t xml:space="preserve">
30 de mayo personaton castilla</t>
        </r>
      </text>
    </comment>
  </commentList>
</comments>
</file>

<file path=xl/comments5.xml><?xml version="1.0" encoding="utf-8"?>
<comments xmlns="http://schemas.openxmlformats.org/spreadsheetml/2006/main">
  <authors>
    <author>PERSONERIA DE MEDELLIN</author>
  </authors>
  <commentList>
    <comment ref="I21" authorId="0">
      <text>
        <r>
          <rPr>
            <b/>
            <sz val="9"/>
            <rFont val="Tahoma"/>
            <family val="2"/>
          </rPr>
          <t>PERSONERIA DE MEDELLIN:</t>
        </r>
        <r>
          <rPr>
            <sz val="9"/>
            <rFont val="Tahoma"/>
            <family val="2"/>
          </rPr>
          <t xml:space="preserve">
21 DE FEBRERO DE 2018</t>
        </r>
      </text>
    </comment>
    <comment ref="K6" authorId="0">
      <text>
        <r>
          <rPr>
            <b/>
            <sz val="9"/>
            <rFont val="Tahoma"/>
            <family val="2"/>
          </rPr>
          <t>PERSONERIA DE MEDELLIN:</t>
        </r>
        <r>
          <rPr>
            <sz val="9"/>
            <rFont val="Tahoma"/>
            <family val="2"/>
          </rPr>
          <t xml:space="preserve">
SE CREA LA ACTIVIDAD 177571 VIGILANCIA PREVENTIVA Y SE VINVULA EL PRIMER AVANCE TAREA 43400</t>
        </r>
      </text>
    </comment>
    <comment ref="M12" authorId="0">
      <text>
        <r>
          <rPr>
            <b/>
            <sz val="9"/>
            <rFont val="Tahoma"/>
            <family val="2"/>
          </rPr>
          <t>PERSONERIA DE MEDELLIN:</t>
        </r>
        <r>
          <rPr>
            <sz val="9"/>
            <rFont val="Tahoma"/>
            <family val="2"/>
          </rPr>
          <t xml:space="preserve">
PREVENTIVA ITM</t>
        </r>
      </text>
    </comment>
    <comment ref="O6" authorId="0">
      <text>
        <r>
          <rPr>
            <b/>
            <sz val="9"/>
            <rFont val="Tahoma"/>
            <family val="2"/>
          </rPr>
          <t>PERSONERIA DE MEDELLIN:</t>
        </r>
        <r>
          <rPr>
            <sz val="9"/>
            <rFont val="Tahoma"/>
            <family val="2"/>
          </rPr>
          <t xml:space="preserve">
VINCULADO EN LA ACTIVIDAD 177571 TAREA 44277</t>
        </r>
      </text>
    </comment>
    <comment ref="Q15" authorId="0">
      <text>
        <r>
          <rPr>
            <b/>
            <sz val="9"/>
            <rFont val="Tahoma"/>
            <family val="0"/>
          </rPr>
          <t>PERSONERIA DE MEDELLIN:</t>
        </r>
        <r>
          <rPr>
            <sz val="9"/>
            <rFont val="Tahoma"/>
            <family val="0"/>
          </rPr>
          <t xml:space="preserve">
PRELIMINAR DEL EDU 25 ABR 2018 Y
PRELIMINAR DE EPM EL 14 DE JUNIO DE 2018</t>
        </r>
      </text>
    </comment>
    <comment ref="Q21" authorId="0">
      <text>
        <r>
          <rPr>
            <b/>
            <sz val="9"/>
            <rFont val="Tahoma"/>
            <family val="0"/>
          </rPr>
          <t>PERSONERIA DE MEDELLIN:</t>
        </r>
        <r>
          <rPr>
            <sz val="9"/>
            <rFont val="Tahoma"/>
            <family val="0"/>
          </rPr>
          <t xml:space="preserve">
CIRCULO DE CALIDAD DEL PROCESO UVCO 
O1-06-2018</t>
        </r>
      </text>
    </comment>
  </commentList>
</comments>
</file>

<file path=xl/comments7.xml><?xml version="1.0" encoding="utf-8"?>
<comments xmlns="http://schemas.openxmlformats.org/spreadsheetml/2006/main">
  <authors>
    <author>Elizabeth Cuellar Meneses</author>
  </authors>
  <commentList>
    <comment ref="G88" authorId="0">
      <text>
        <r>
          <rPr>
            <b/>
            <sz val="9"/>
            <rFont val="Tahoma"/>
            <family val="2"/>
          </rPr>
          <t>Elizabeth Cuellar Meneses:</t>
        </r>
        <r>
          <rPr>
            <sz val="9"/>
            <rFont val="Tahoma"/>
            <family val="2"/>
          </rPr>
          <t xml:space="preserve">
858742910, 858743073, 858743331, 858750147, 858744364, 858747187, 858753830, 858749758, 858742406, 858738657</t>
        </r>
      </text>
    </comment>
  </commentList>
</comments>
</file>

<file path=xl/sharedStrings.xml><?xml version="1.0" encoding="utf-8"?>
<sst xmlns="http://schemas.openxmlformats.org/spreadsheetml/2006/main" count="4924" uniqueCount="1202">
  <si>
    <t xml:space="preserve">     </t>
  </si>
  <si>
    <t>TOTALES DEL PROGRAMA</t>
  </si>
  <si>
    <t xml:space="preserve">Acta     </t>
  </si>
  <si>
    <t xml:space="preserve">Informe </t>
  </si>
  <si>
    <t>Conciliaciones en la sede central</t>
  </si>
  <si>
    <t>OBSERVACIONES</t>
  </si>
  <si>
    <t>% $ EJECUTADOS</t>
  </si>
  <si>
    <t>$ EJECUTADOS</t>
  </si>
  <si>
    <t>$ ASIGNADOS</t>
  </si>
  <si>
    <t>% CUMPLI         AÑO</t>
  </si>
  <si>
    <t>% CUMPLI         DEL PERIODO</t>
  </si>
  <si>
    <t xml:space="preserve">DIFERENCIA     PROG  - EJEC </t>
  </si>
  <si>
    <t xml:space="preserve">EJECUTADO MES </t>
  </si>
  <si>
    <t xml:space="preserve">PROGRAMADO MES </t>
  </si>
  <si>
    <t>SEG DIC</t>
  </si>
  <si>
    <t>DIC</t>
  </si>
  <si>
    <t>SEG NOV</t>
  </si>
  <si>
    <t>NOV</t>
  </si>
  <si>
    <t>SEG OCT</t>
  </si>
  <si>
    <t>OCT</t>
  </si>
  <si>
    <t>SEG SEP</t>
  </si>
  <si>
    <t>SEP</t>
  </si>
  <si>
    <t>SEG AG</t>
  </si>
  <si>
    <t xml:space="preserve">AG </t>
  </si>
  <si>
    <t>SEG JL</t>
  </si>
  <si>
    <t>JL</t>
  </si>
  <si>
    <t>SEG JN</t>
  </si>
  <si>
    <t>JN</t>
  </si>
  <si>
    <t>SEG MY</t>
  </si>
  <si>
    <t>MY</t>
  </si>
  <si>
    <t>SEG AB</t>
  </si>
  <si>
    <t xml:space="preserve">AB </t>
  </si>
  <si>
    <t>SEG MZ</t>
  </si>
  <si>
    <t>MZ</t>
  </si>
  <si>
    <t>SEG FEB</t>
  </si>
  <si>
    <t xml:space="preserve">FE </t>
  </si>
  <si>
    <t>SEG EN</t>
  </si>
  <si>
    <t xml:space="preserve">EN </t>
  </si>
  <si>
    <t>Meta del Año</t>
  </si>
  <si>
    <t>UN. DE MEDIDA</t>
  </si>
  <si>
    <t>F.F</t>
  </si>
  <si>
    <t xml:space="preserve">F.I. </t>
  </si>
  <si>
    <t>ACTIVIDADES</t>
  </si>
  <si>
    <t>%  DE PONDERACION</t>
  </si>
  <si>
    <t>Personero Delegado 20D - Conciliaciones</t>
  </si>
  <si>
    <t>RESPONSABLE</t>
  </si>
  <si>
    <t xml:space="preserve">Actividades Misionales </t>
  </si>
  <si>
    <t>PROGRAMA</t>
  </si>
  <si>
    <t xml:space="preserve">Informes </t>
  </si>
  <si>
    <t>Plan de audiencias de conciliación en los Municipios</t>
  </si>
  <si>
    <t>Virtualidad en Conciliaciones</t>
  </si>
  <si>
    <t>Personería de Medellín en línea</t>
  </si>
  <si>
    <t>COMPONENTE</t>
  </si>
  <si>
    <t>LINEA ESTRATEGICA 4 Una personería que comunica, evalúa  y  aplica tecnología en su servicio</t>
  </si>
  <si>
    <t>LINEA ESTRATEGICA</t>
  </si>
  <si>
    <t>PLAN DE ACCIÓN Y PLAN OPERATIVO (PA-PO)</t>
  </si>
  <si>
    <t>Informe del diplomado</t>
  </si>
  <si>
    <t>Capacitacion continua a equipo de trabajo</t>
  </si>
  <si>
    <t>Solicitud de Parte</t>
  </si>
  <si>
    <t>Apoyo y acompañamiento para la creacion y funcionamiento de centros de conciliación en las Personerías</t>
  </si>
  <si>
    <t>Acompañamiento para la creación de centros de conciliación en las Personerías</t>
  </si>
  <si>
    <t>Realizacion de circulos de calidad</t>
  </si>
  <si>
    <t xml:space="preserve">Se solicitara la eliminacion (de audiencias de conciliacion) porque el Ministerio de Justicia, indica que la jurisdiciòn es solo para Medellìn. </t>
  </si>
  <si>
    <t>Informe del estudio</t>
  </si>
  <si>
    <t xml:space="preserve">Aporte a construccion de diplomado virtual en conciliacion, para Personeros municipales  </t>
  </si>
  <si>
    <t>informe diplomado</t>
  </si>
  <si>
    <t>Construccion  de diplomado para jueces de paz (incluye justicia transicional)</t>
  </si>
  <si>
    <t>Gestion ante Concejo Municipal para incentivar eleccion de jueces de paz</t>
  </si>
  <si>
    <t xml:space="preserve">Estructuraciòn de equipo de trabajo </t>
  </si>
  <si>
    <t>Apoyo y acompañamiento a semilleros de paz en solucion alternativa de conflictos</t>
  </si>
  <si>
    <t>Informe</t>
  </si>
  <si>
    <t>PLAN DE ACCIÓN Y PLAN OPERATIVO (PA-PO) 2018</t>
  </si>
  <si>
    <t>LINEA ESTRATEGICA 1: Una Personería actuando y donde todos contamos</t>
  </si>
  <si>
    <t>Acciones encaminadas a lograr una pronta y efectiva justicia generadora de paz en el territorio, buscando el fortalecimiento de los DDHH</t>
  </si>
  <si>
    <t>Participar proactivamente con la comunidad difundiendo el quehacer constante del área de penal, velando por la protección de sus derechos (4 años)</t>
  </si>
  <si>
    <t>Personera Delegada 20D - Penal</t>
  </si>
  <si>
    <t>AG</t>
  </si>
  <si>
    <t>Realizar seguimiento a la situacion de NNA institucionalizados remitidos por las comisarias como medida de proteccción</t>
  </si>
  <si>
    <t>Documento</t>
  </si>
  <si>
    <t>Compartir a los diferentes Personeros de Antioquia, sobre el manejo del M.P. dentro del desarrollo de su actividad garantista de los derechos fundamentales.</t>
  </si>
  <si>
    <t>Realizar ponencia para ser presentada en las conferencias de eventos academicos</t>
  </si>
  <si>
    <t xml:space="preserve">Informes    </t>
  </si>
  <si>
    <t>Realizar acciones en conjunto con la Fiscalía General de la Nación para una justicia pronta y efectiva  (4 años)</t>
  </si>
  <si>
    <t>% CUMPLI</t>
  </si>
  <si>
    <t>1.BRIGADA DE DESCONGESTION ANTE LA FISCALIA GENERAL DE LA NACION</t>
  </si>
  <si>
    <t>Informes de VERIFICACIÒN</t>
  </si>
  <si>
    <t>Intervenir ante las autoridades de nuestra competencia para tomar medidas alternativas a la intramural con los delitos que así lo permitan  (4 años)</t>
  </si>
  <si>
    <t>PARTICIPAR ACTIVAMENTE EN LAS AUDIENCIAS PRELIMINARES DE NUESTRA COMPETENCIA  ANTE LOS JUECES DE CONTROL DE GARANTIAS, INTERVINIENDO PROACTIVAMENTE EN RESPETO DEL ESTADO DE DERECHO, DE LAS GARANTIAS CONSTITUCIONALES DE LAS PERSONAS PRIVADAS DE LA LIBERTAD Y VICTIMAS DE DELITOS, EXIGIENDO EN TODOS LOS CASOS EL RESPETO A LA LIBERTAD, DEBIDO PROCESO Y APLICACIÒN DEBIDA DE LOS CRITERIOS DE RAZONABILIDAD, NECESIDAD, PROPORCIONALIDAD, UTILIDAD E IDONEIDAD DE LAS MEDIDAS QUE LIMITEN DERECHOS FUNDAMENTALES DE LOS  CIUDADANOS JUDICIALIZADOS EN EL MUNICIPIO DE MEDELLÌN</t>
  </si>
  <si>
    <t>LINEA ESTRATEGICA 1: Una Personería actuantdo y donde todos contamos</t>
  </si>
  <si>
    <t>Actividades misionales</t>
  </si>
  <si>
    <t>1.1 Audiencia de legalización de captura, medida de aseguramiento e imputaciòn  de delitos de mayor impacto en la ciudad de Medellìn.                        1.1.1 Audiencias de delitos que involucren como indiciado o victma a habitante en situaciòn de calle, poblaciòn LGBTI, adultos mayores, NNA, indigenas y en general personas en situaciòn manifiesta de vulnerabilidad.                                                                   1.1.2 En caso de  no darse los criterios anteriores se intervendra en las demas audiencia sin distinciòn alguna</t>
  </si>
  <si>
    <t>2. Intervencion audiencia ante jueces de conocimiento</t>
  </si>
  <si>
    <t>2.1 Audiencia de Acusacion</t>
  </si>
  <si>
    <t>2.2 Audiencia preparatoria</t>
  </si>
  <si>
    <t>2.3 Audiencia de juicio oral</t>
  </si>
  <si>
    <t>2.4 Audiencia Verificacion de Allanamiento y/o preacuerdos</t>
  </si>
  <si>
    <t>2.5 Audiencia individualizacion de pena y lectura de fallo</t>
  </si>
  <si>
    <t>2.6 Audiencia de preclusion</t>
  </si>
  <si>
    <t>2.7. Otras Audiencias-AUMENTO</t>
  </si>
  <si>
    <t xml:space="preserve">3.Revision debido proceso </t>
  </si>
  <si>
    <t>4, Actuaciones ante policia judicial</t>
  </si>
  <si>
    <t>4,1 Reconocimientos en fila y/o fotograficos</t>
  </si>
  <si>
    <t>5.  Notificacion Decisiones judiciales(archivo prescripciones), ley 906 y 600 rebajo 750</t>
  </si>
  <si>
    <t>6. Diligencia de notificación y destrucción de elementos</t>
  </si>
  <si>
    <t>6,1 Diligencia de destrucción de elementos rebajo 125</t>
  </si>
  <si>
    <t>7. Grupo Familia, Niñez y Adolescencia</t>
  </si>
  <si>
    <t xml:space="preserve">7.1. (Intervencion audiencias en comisarias de Familia)  </t>
  </si>
  <si>
    <t>7. 2.. Realizar informe sobre la vulneración de derechos de NNA mas frecuente</t>
  </si>
  <si>
    <t>7. 3. Revisión Debido proceso administrativo de restablecimiento de derecho NNA - discapacitado o adulto mayor, delegaciòn Procuradurìa general de la Naciòn</t>
  </si>
  <si>
    <t>7.4 Asistencia a comites y mesas de trabajo NNA</t>
  </si>
  <si>
    <t>7.5. Visitas a instituciones NNA</t>
  </si>
  <si>
    <t>8,Procedimiento venta de bienes de incapaz</t>
  </si>
  <si>
    <t>Circulos de calidad</t>
  </si>
  <si>
    <t>9 Consejo de disciplina - Carcel</t>
  </si>
  <si>
    <t>10, Inspecciones</t>
  </si>
  <si>
    <t>Vigilancia efectiva y eficiente de la función publica</t>
  </si>
  <si>
    <t>Liderar la lucha contra la corrupción en el municipio de Medellín Impactando en la reducción de la impunidad disciplinaria. (4 AÑOS)</t>
  </si>
  <si>
    <t>PROCESO RESPONSABLE</t>
  </si>
  <si>
    <t>UND DE MEDIDA</t>
  </si>
  <si>
    <r>
      <t xml:space="preserve">Actuaciones de fondo:  </t>
    </r>
    <r>
      <rPr>
        <b/>
        <sz val="10"/>
        <rFont val="Arial"/>
        <family val="2"/>
      </rPr>
      <t>GRUPO 1</t>
    </r>
    <r>
      <rPr>
        <sz val="10"/>
        <rFont val="Arial"/>
        <family val="2"/>
      </rPr>
      <t xml:space="preserve"> (AUTO DE INDAGACION, APERTURA, ARCHIVOS, Auto que niega pruebas,  auto que resuelve recurso, fallos absolutorios, desiciones inhibitorias, autos que resuelven nulidad, autos de suspension provisional,</t>
    </r>
    <r>
      <rPr>
        <b/>
        <sz val="10"/>
        <rFont val="Arial"/>
        <family val="2"/>
      </rPr>
      <t>GRUPO 2:</t>
    </r>
    <r>
      <rPr>
        <sz val="10"/>
        <rFont val="Arial"/>
        <family val="2"/>
      </rPr>
      <t xml:space="preserve"> ( pliegos de cargos, fallos sancionatorios,audiencias proceso verbal) ,(SE DIVIDEN EN DOS GRUPOS) </t>
    </r>
  </si>
  <si>
    <t xml:space="preserve">actuaciones de  tramite : </t>
  </si>
  <si>
    <t>practica de pruebas a otras entidades</t>
  </si>
  <si>
    <t xml:space="preserve">mesas de  ESTUDIO POR TEMAS </t>
  </si>
  <si>
    <t>actuacion oficiosa en temas de relevancia para la ciudad</t>
  </si>
  <si>
    <t>MESAS DE TRABAJO CONTRALORIA GENERAL</t>
  </si>
  <si>
    <t>intervenciones a procesos en las oficinas de control interno disciplinario de la ciudad de medellin</t>
  </si>
  <si>
    <t>creo que este item debera ser incluido dentro de las capacitaciones que le corresponden al area de talento humano, pero como la idea es tener listo un convenio con la procuraduría, es hacer estas capacitaciones con ellos</t>
  </si>
  <si>
    <t>Realización de circulo de calidad</t>
  </si>
  <si>
    <t>Acciones Misionales</t>
  </si>
  <si>
    <t>Personera Delegada 20D - Disciplinarios</t>
  </si>
  <si>
    <t xml:space="preserve">TOTALES </t>
  </si>
  <si>
    <t>Estructurar una metodología de investigación para la Personería de Medellín (4 AÑOS)</t>
  </si>
  <si>
    <t>Personero Delegado 20D - Vigilancia</t>
  </si>
  <si>
    <t>ene</t>
  </si>
  <si>
    <t>SEG ENE</t>
  </si>
  <si>
    <t>FEB</t>
  </si>
  <si>
    <t>MAR</t>
  </si>
  <si>
    <t>SEG MAR</t>
  </si>
  <si>
    <t>ABR</t>
  </si>
  <si>
    <t>SEG ABR</t>
  </si>
  <si>
    <t>MAY</t>
  </si>
  <si>
    <t>SEG MAY</t>
  </si>
  <si>
    <t>JUN</t>
  </si>
  <si>
    <t>SEG JUN</t>
  </si>
  <si>
    <t>JUL</t>
  </si>
  <si>
    <t>SEG JUL</t>
  </si>
  <si>
    <t xml:space="preserve">Instrumentalizacion con  anexos </t>
  </si>
  <si>
    <t>Presentacion realizada</t>
  </si>
  <si>
    <t>propuesta diseño de la guia</t>
  </si>
  <si>
    <t>Plan de vigilancias (4 AÑOS)</t>
  </si>
  <si>
    <t xml:space="preserve">ENERO  </t>
  </si>
  <si>
    <t>SEG ENERO</t>
  </si>
  <si>
    <t>FEBRERO</t>
  </si>
  <si>
    <t>SEG FEBRERO</t>
  </si>
  <si>
    <t>MARZO</t>
  </si>
  <si>
    <t>SEG MARZO</t>
  </si>
  <si>
    <t>ABRIL</t>
  </si>
  <si>
    <t>SEG ABRIL</t>
  </si>
  <si>
    <t>MAYO</t>
  </si>
  <si>
    <t>SEG MAYO</t>
  </si>
  <si>
    <t>JUNIO</t>
  </si>
  <si>
    <t>SEG JUNIO</t>
  </si>
  <si>
    <t>JULIO</t>
  </si>
  <si>
    <t>SEG JULIO</t>
  </si>
  <si>
    <t xml:space="preserve">Identificacion de Vigilancias Preventivas </t>
  </si>
  <si>
    <t>Vigilancias identificadas</t>
  </si>
  <si>
    <t>Elaborar el plan especifico de vigilancia preventiva, para las entidades identificadas</t>
  </si>
  <si>
    <t>31/2/18</t>
  </si>
  <si>
    <t>Plan de vigilancias definido</t>
  </si>
  <si>
    <t>Realizar las visitas a  las entidades para desarrollar las respectivas vigilancia preventiva especiales</t>
  </si>
  <si>
    <t>Informe de visita</t>
  </si>
  <si>
    <t xml:space="preserve">Elaborar informes preliminares con los resultados de vigilancia preventiva especiales </t>
  </si>
  <si>
    <t>Informe preliminar</t>
  </si>
  <si>
    <t>Elaborar informes definitivos con los resultados de vigilancia preventiva especiales</t>
  </si>
  <si>
    <t>Aportar los insumos necesarios para que la oficina de comunicaciones realice la divulgacion de los resultados de las vigilancia preventiva especiales</t>
  </si>
  <si>
    <t>Tramitar y rendir informe  de las vigilancias de la conducta oficial que se realicen a solicitud de parte o de oficio.</t>
  </si>
  <si>
    <t xml:space="preserve">Revisar y rendir infrome de las revisiones de procesos contravencionales de policia </t>
  </si>
  <si>
    <t>Realizar Notificaciones y Publicación Avisos otras entidades a peticion de parte</t>
  </si>
  <si>
    <t>Realizar circulos de calidad</t>
  </si>
  <si>
    <t>Acta</t>
  </si>
  <si>
    <t>Estructura de equipo de trabajo</t>
  </si>
  <si>
    <t>Elaboracion de contrato apoyo a la gestion</t>
  </si>
  <si>
    <t>Acciones para la protección del interés publico y la paz en los territorios</t>
  </si>
  <si>
    <t>Gobierno escolar  y educación con enfoque de participación</t>
  </si>
  <si>
    <t>Personera Delegada 20D - UPIP</t>
  </si>
  <si>
    <t>Actividad  red de personeros virtuales</t>
  </si>
  <si>
    <t>Sensibilización, elección, posesión y rendición de cuentas de los personeros estudiantiles (Ley 115/94)</t>
  </si>
  <si>
    <t>31/11/2018</t>
  </si>
  <si>
    <t xml:space="preserve">Conformación y desarrollo de la red de personeros, expersoneros, representantes estudiantiles y líderes comunitarios de Medellín y el área metropolitana  </t>
  </si>
  <si>
    <t>Bitácora para la Paz y la Convivencia</t>
  </si>
  <si>
    <t xml:space="preserve">Alfabetización en Constitución y Democracia </t>
  </si>
  <si>
    <t xml:space="preserve">Campaña: Territorio Verde Personería Ambiental. </t>
  </si>
  <si>
    <t>Evento de ciudad: 2° Encuentro Departamental de Personeros Estudiantiles-Territorio de Paz</t>
  </si>
  <si>
    <t>Plan de incentivos e información academica Personeros Estudiantiles 2018.</t>
  </si>
  <si>
    <t>Juguemos a la PAZ  y a La Conviencia</t>
  </si>
  <si>
    <t>Formación con enfoque diferencial para la defensa del ser humano y su entorno</t>
  </si>
  <si>
    <t>Diplomado en Conciliación</t>
  </si>
  <si>
    <t xml:space="preserve">Plan de capacitación, asistencia </t>
  </si>
  <si>
    <t>Diplomado en lengua de señas</t>
  </si>
  <si>
    <t>31/06/2018</t>
  </si>
  <si>
    <t>Diplomado en Derecho Disciplinario</t>
  </si>
  <si>
    <t>Diplomado Virtual “Reasentamientos”</t>
  </si>
  <si>
    <t>Diplomado en Derecho de Familia</t>
  </si>
  <si>
    <t>Diplomado en Derechos Humanos</t>
  </si>
  <si>
    <t>Capacitaciones a solicitud de otras entidades públicas y (o) privadas</t>
  </si>
  <si>
    <t>A demanda</t>
  </si>
  <si>
    <t>Formación con enfoque de Género</t>
  </si>
  <si>
    <t>Evento de ciudad para la comunidad sorda</t>
  </si>
  <si>
    <t>Capacitación en código de Policía</t>
  </si>
  <si>
    <t>Creación de plegable “servicios de la entidad”</t>
  </si>
  <si>
    <t>Paz y posacuerdo</t>
  </si>
  <si>
    <t>Creación de Escuelas de Paz en los territorios y Semillero Escuela de Paz para NNA</t>
  </si>
  <si>
    <t>Entornos protectores para la guarda y promoción de los derechos de la infancia y la adolescencia, juventud y Mujeres</t>
  </si>
  <si>
    <t>Seguimiento a las políticas públicas de  protección y promoción de derechos de la infancia y adolescencia, juventud, mujer y familia</t>
  </si>
  <si>
    <t xml:space="preserve">Participación y seguimiento a la política pública de Infancia y Adolescencia (Consejo Municipal de Seguimiento a la Política Pública - Comité Técnico Interinstitucional - y organismos institucionales) </t>
  </si>
  <si>
    <t>Conformación y coordinación de la Comisión de Veeduría a la Política Pública de Infancia y Adolescencia (Acuerdo 84/06)</t>
  </si>
  <si>
    <t>Participación en los organismos institucionales y seguimiento a la política pública de Familia</t>
  </si>
  <si>
    <t>Participación y seguimiento a la política municipal de atención a víctimas del RUV (Reclutamiento, utilización y vinculacion de NNA) (Mesa Municipal, Comisiones y otros organismos institucionales)</t>
  </si>
  <si>
    <t>Participación y seguimiento a la Mesa de registros pedagógicos y asistencia a los protocolos de registro (sesión de acompañamiento al riesgo)</t>
  </si>
  <si>
    <t>Participación y apoyo a  las acciones de la Mesa Intersectorial contra la ESCNNA, Coalisión de la Investigación de la ESCNNA y seguimiento a la política pública de prevención y atención de las violencias sexuales (Acuerdo Municipal 20 de 2011 y concordantes)</t>
  </si>
  <si>
    <t>Participación y seguimiento al Comité Municipal de Convivencia Escolar y Comisiones de Reglamento</t>
  </si>
  <si>
    <t>Participación y seguimiento a la política pública de juventud y fortalecimiento de la plataforma de juventudes de la Personería de Medellín</t>
  </si>
  <si>
    <t>Registro a la plataforma de las juventudes</t>
  </si>
  <si>
    <t>Atención y registro</t>
  </si>
  <si>
    <t>informe</t>
  </si>
  <si>
    <t>Participación y seguimiento al Consejo de Seguridad Pública para las Mujeres y Mesa Departamental para Erradicar la Violencia Contra las Mujeres en Antioquia</t>
  </si>
  <si>
    <t xml:space="preserve">Construcción de entornos protectores y la promoción de la no Violencia </t>
  </si>
  <si>
    <t>Diseño y ejecución de estrategias de promoción de los derechos y responsabilidades para la protección integral de los NNA en la escuela, la familia, las instituciones y los territorios</t>
  </si>
  <si>
    <t>Campaña  para la promoción de los derechos de los grupos de protección constitucional</t>
  </si>
  <si>
    <t>Compromisos ciudadanos para empoderar a las comunidades en sus territorios</t>
  </si>
  <si>
    <t>Participación, control y vigilancia ciudadana</t>
  </si>
  <si>
    <t xml:space="preserve">              </t>
  </si>
  <si>
    <t xml:space="preserve">Sensibilización y seguimiento a veedurìas ciudadanas </t>
  </si>
  <si>
    <t>CONFORMACION Y/O REGISTRO Y ACOMPAÑAMIENTO DE VEEDURIAS CIUDADANAS</t>
  </si>
  <si>
    <t>Rendición de cuentas Veedurías ciudadanas</t>
  </si>
  <si>
    <t xml:space="preserve">Jornadas de participación ciudadana  </t>
  </si>
  <si>
    <t>Lanzamiento y publicación del decálogo del veedor ciudadano</t>
  </si>
  <si>
    <t xml:space="preserve">Periódico “Soy Un Buen Veedor Ciudadano” </t>
  </si>
  <si>
    <t>Acciones Constitucionales</t>
  </si>
  <si>
    <t>Estudio y/o elaboración de accion de tutelas especiales</t>
  </si>
  <si>
    <t>Negación o acción</t>
  </si>
  <si>
    <t>Estudio y/o elaboración de acciones populares</t>
  </si>
  <si>
    <t>Estudio y/o elaboración de acciones de cumplimiento</t>
  </si>
  <si>
    <t>Estudio y/o elaboración de acciones de grupo</t>
  </si>
  <si>
    <t>Estudio y/o elaboración de accion de inconstitucionalidad</t>
  </si>
  <si>
    <t>Estudio y/o elaboarción de acciones de nulidad</t>
  </si>
  <si>
    <t>Seguimiento judicial de acciones legales y/o constitucionales</t>
  </si>
  <si>
    <t>archivo</t>
  </si>
  <si>
    <t>Estudio y/o elaboración de coadyuvancia en acciones públicas</t>
  </si>
  <si>
    <t>Verificación de fallos judiciales</t>
  </si>
  <si>
    <t>Asistencia audiencia pacto de cumplimiento</t>
  </si>
  <si>
    <t>Efectividad al Derecho de Petición</t>
  </si>
  <si>
    <t>tutela</t>
  </si>
  <si>
    <t>Incidente de desacato a fallo judicial</t>
  </si>
  <si>
    <t>incidente</t>
  </si>
  <si>
    <t>Impugnación del fallo de tutela</t>
  </si>
  <si>
    <t>impugnación</t>
  </si>
  <si>
    <t>Reclamación y/o Seguimiento derechos del consumidor</t>
  </si>
  <si>
    <t>Asistencia a eventos interinstitucionales</t>
  </si>
  <si>
    <t>Cubrimiento sesiones del Concejo de Medellín (proyectos de acuerdo, comisiones accidentales, plenarias, comisiones permanentes..)</t>
  </si>
  <si>
    <t>Atención a Usuarios Programas de la UPIP</t>
  </si>
  <si>
    <t xml:space="preserve">registro </t>
  </si>
  <si>
    <t>Derechos de Petición Interno</t>
  </si>
  <si>
    <t xml:space="preserve">respuesta </t>
  </si>
  <si>
    <t>Círculos de Calidad</t>
  </si>
  <si>
    <t>acta</t>
  </si>
  <si>
    <t>TOTALES UPIP</t>
  </si>
  <si>
    <t xml:space="preserve">NECESIDADES DE LA UNIDAD PARA LA PROTECCIÓN DEL INTERES PUBLICO </t>
  </si>
  <si>
    <t>Se debe tener encuenta que a la UPIP ingresan 2 procesos, que son los que tenía a cargo el Asesor Jurídico del Despacho, como son las comisiones accidentales y las sesiones del concejo, para las sesiones del concejo trasladaron al contratista que venía desarrollando dicha Actividad pero para las comisiones accidentales no destinaron a nadie, por éso coloc como necesidad del servicio un abogado con experiencia en el sector público</t>
  </si>
  <si>
    <t>Que organicen Ruta de transporte por recorridos para todas las unidades de la personería pues la UPIP y El Obervatorio de PL PP tienen diario actividades por fuera que incluye corregimientos, visitas a comunas en las horas de la noche y fines de semana y a la fecha no contamos con ninguna facilidad de transporte de los que se tienen en la Pesonería.</t>
  </si>
  <si>
    <t>Recuadro Azul nuevos contratistas que se requieren</t>
  </si>
  <si>
    <t>En verde  profesionales que ya se tienen como contratistas o de carrera</t>
  </si>
  <si>
    <t>En Naranja Diplomados Gratis</t>
  </si>
  <si>
    <t>Necesitamos Cartillas sobre varios temas como son: Los derechos del ciudadano, Gobierno Escolar, NNA, Mujer y Familia, Participación Ciudadana y el Nuevo codigo de policía y convivencia  y me informan que dichas cartillas siempr ehan salido desde comunicaciones</t>
  </si>
  <si>
    <t>RECURSO HUMANO - Dos Auxiliares que apoyan todas las actividades del pan Estrategico pero los ubico en dos programas que son Escuelas de paz y Formación y el otro en Gobierno escolar., los cuales irían en reemplazo de el contratista Santiago que estaba como FInanciero y era de un valor mensual el contrato de 4.500.000 aprox</t>
  </si>
  <si>
    <t>formacion</t>
  </si>
  <si>
    <t>apoyo</t>
  </si>
  <si>
    <t>Contribuir al mejoramiento de las relaciones con entidades publico - privadas para fortalecer la promoción, protección y defensa de los DDHH (4 años)</t>
  </si>
  <si>
    <t>Participar en espacios nacionales e internacionales de debate y discusion en materia de Derechos Humanos, paz y convivencia</t>
  </si>
  <si>
    <t>Generar espacios de discusión, analisis y proposiciones en situaciones de Derechos Humanos con organizaciones de la sociedad civil y la institucionalidad</t>
  </si>
  <si>
    <t>Aportar a la implementación y realizar el seguimiento al sistema Municipal en DDHH. (4 años)</t>
  </si>
  <si>
    <t>Seguimiento y presentacion de recomendaciones a las politicas publicas en materia de derechos humanos en el municipio de medellin.</t>
  </si>
  <si>
    <t>Promover las estrategias formuladas desde el gobierno nacional en materia de prevención y sensibilización de paz en el marco del post-acuerdo (4 años)</t>
  </si>
  <si>
    <t>Curso de Derechos Humanos</t>
  </si>
  <si>
    <t>Gestión de programas atraves de cooperación nacional e internacional</t>
  </si>
  <si>
    <t xml:space="preserve">Proyectos de la UPDH </t>
  </si>
  <si>
    <t xml:space="preserve">Realizar y/o formalizar convenio (s) o acuerdos a nivel Internacional,  Nacional, Departamenal o Local  para la promocion, prevencion y proteccion de los Derechos Humanos </t>
  </si>
  <si>
    <t xml:space="preserve">Acuerdo </t>
  </si>
  <si>
    <t>Vincular a las universidades públicas y/o privadas, a través de prácticas profesionales en materia de derechos humanos y DIH.</t>
  </si>
  <si>
    <t>Convenio</t>
  </si>
  <si>
    <t>Presentación de proyectos y propuestas que postulen la UPDH, en materia de derechos humanos a nivel Nacional e Internacional.</t>
  </si>
  <si>
    <t>Postulaciones</t>
  </si>
  <si>
    <t>Actividades Misionales</t>
  </si>
  <si>
    <t xml:space="preserve">Asesorías </t>
  </si>
  <si>
    <t>Registro de victima conflicto armado Diligenciar (FUDV)</t>
  </si>
  <si>
    <t xml:space="preserve">Registros </t>
  </si>
  <si>
    <t>Escrito Acción de tutela</t>
  </si>
  <si>
    <t xml:space="preserve">Impugnación fallo acción de tutela </t>
  </si>
  <si>
    <t>Derecho de petición</t>
  </si>
  <si>
    <t>Recurso de reposicion y/o apelacion victimas</t>
  </si>
  <si>
    <t xml:space="preserve"> Proyecto incidente desacato</t>
  </si>
  <si>
    <t>Incidentes</t>
  </si>
  <si>
    <t>Recepción queja</t>
  </si>
  <si>
    <t>Declaración bajo la gravedad de  juramento</t>
  </si>
  <si>
    <t>Solicitud de proteccion o cancelación de protección de tierras</t>
  </si>
  <si>
    <t xml:space="preserve">A Solicitud de partes </t>
  </si>
  <si>
    <t>Restablecimiento de derechos entrega niño, niña o adolescente</t>
  </si>
  <si>
    <t>Reiteración  solicitud cumplimiento fallo de tutela</t>
  </si>
  <si>
    <t>Entrega persona desmovilizada</t>
  </si>
  <si>
    <t>Gestion de persona desaparecida.</t>
  </si>
  <si>
    <t>Proyecto escrito revocatoria directa</t>
  </si>
  <si>
    <t>Solicitud de conciliacion extrajudicial</t>
  </si>
  <si>
    <t>Solicitudes</t>
  </si>
  <si>
    <t xml:space="preserve">Solicitud Averiguación Disciplinaria </t>
  </si>
  <si>
    <t xml:space="preserve">Solicitud de Habeas Corpus </t>
  </si>
  <si>
    <t xml:space="preserve">Estudio y elaboración de acción popular </t>
  </si>
  <si>
    <t>Reclamación y seguimiento a derechos del consumidor</t>
  </si>
  <si>
    <t xml:space="preserve">Verificación vulneración de derechos </t>
  </si>
  <si>
    <t>Asesorias facilitador UARIV</t>
  </si>
  <si>
    <t>Asesorias</t>
  </si>
  <si>
    <t xml:space="preserve">Realizar acompañamiento a movilizaciones, plantones, eventos y manifiestaciones que se realicen en la ciudad. </t>
  </si>
  <si>
    <t xml:space="preserve">Verificaciones de alertas tempranas </t>
  </si>
  <si>
    <t>ACTIVIDADES DEL GRUPO DE INVESTIGACION</t>
  </si>
  <si>
    <t>Recorridos de ciudad para analisis en campo a la situacion de derechos humanos.</t>
  </si>
  <si>
    <t xml:space="preserve">Visitas albergues, centros de atencion a victimas, centros de atencion habitantes de y en calle, centros de gerontologia y personas mayores, centros de atencion ninos, niñas y adolescentes, instituciones educativas, juntas de remisos  y visitas a carceles, etc,. </t>
  </si>
  <si>
    <t xml:space="preserve">Informe mensual de los avances de cada una de las investigaciones que se vienen adelantando para consolidar el informe anual de derechos humanos. </t>
  </si>
  <si>
    <t>Informe parcial de derechos humanos del 1 de enero al 30 de junio de 2018</t>
  </si>
  <si>
    <t>Informe parcial de derechos humanos del 1 de julio al 30 de noviembre de 2018</t>
  </si>
  <si>
    <t>Informe anual de derechos humanos consolidado al 31 de diciembre de 2018.</t>
  </si>
  <si>
    <t>Se incluye actividad en el POA 2018 pero el informe anual de Derechos Humanos es con corte hasta el 31 de diciembre de 2018, por lo cual sera presentado en el mes de enero de 2019</t>
  </si>
  <si>
    <t>Asesorar y acompañar a las victimas de vulneracion de derechos que soliciten los servicios en la UPDH.</t>
  </si>
  <si>
    <t>Realizar actividades academicas de DDHH y DIH, de conformidad con las lineas de investigacion.</t>
  </si>
  <si>
    <t>Acompañamiento a brigadas sociojuridicas programadas por la UPDH.</t>
  </si>
  <si>
    <t>Estructuración de equipo de trabajo profesional</t>
  </si>
  <si>
    <t>Realizacion circulos de calidad</t>
  </si>
  <si>
    <t>PERIODO COMPRENDIDO:                                                        ENERO-DICIEMBRE 2017</t>
  </si>
  <si>
    <t>Desarrollo del pensamiento estratégico para la toma de decisiones</t>
  </si>
  <si>
    <t>Observatorio del derecho fundamental a la salud</t>
  </si>
  <si>
    <t>Coordinadora Observatorio</t>
  </si>
  <si>
    <t>ENE</t>
  </si>
  <si>
    <t>AGO</t>
  </si>
  <si>
    <t>INVESTIGACIONES EN SALUD</t>
  </si>
  <si>
    <t>1, sondeo estadìstico tutelas, solicitud de cumplimiento de fallo e incidentes de desacato en salud de la Personería de Medellín y de la rama judicial 2018</t>
  </si>
  <si>
    <t>Planteamiento del problema y diseño de instrumentos</t>
  </si>
  <si>
    <t>Recolección de información</t>
  </si>
  <si>
    <t>Depuración de información</t>
  </si>
  <si>
    <t>Interpretaciòn de datos</t>
  </si>
  <si>
    <t>2. Sondeo estadístico sobre el acceso al servicio de salud del Centro de Regulación de Urgencias y Emergencias Metrosalud, barreras identificadas</t>
  </si>
  <si>
    <t>3. Estudio sobre el Derecho Fundamental a la salud</t>
  </si>
  <si>
    <t>Mesas de trabajo</t>
  </si>
  <si>
    <t>INSPECCION, VIGILANCIA Y/O CONTROL EN SALUD</t>
  </si>
  <si>
    <t>Encuentros Red de Controladores en Salud</t>
  </si>
  <si>
    <t xml:space="preserve">Verificación del Derecho Fundamental a la salud con Red de Controladores en Salud. </t>
  </si>
  <si>
    <t>Verificación del Derecho Fundamental a la Salud en Farmacias dispensadoras de medicamentos de las Aseguradoras</t>
  </si>
  <si>
    <t>Verificación del Derecho Fundamental a la Salud en salas de urgencias</t>
  </si>
  <si>
    <t>Medellín sin Barreras en Salud</t>
  </si>
  <si>
    <t>Mesas de trabajo con EPS, Rama Judicial y Ministerio Público Departamental</t>
  </si>
  <si>
    <t>Apoyo a las Veedurías en Salud</t>
  </si>
  <si>
    <t>REDES SOCIALES EN DEFENSA DEL DERECHO FUNDAMENTAL A LA SALUD</t>
  </si>
  <si>
    <t xml:space="preserve">Apoya a la estrategia Personaton </t>
  </si>
  <si>
    <t>Diálogos en Salud (con diversos actores del SGSSS)</t>
  </si>
  <si>
    <t xml:space="preserve">Momentos de verdad en salud (Acompañamiento a pacientes de alta complejidad terapeutica) </t>
  </si>
  <si>
    <t>Participación y apoyo a Mesa de Salud Antioquia</t>
  </si>
  <si>
    <t xml:space="preserve">Sensibilización a la comunidad en derechos y deberes en salud </t>
  </si>
  <si>
    <t>Acompañamiento y apoyo a las ligas y alianzas de usuarios</t>
  </si>
  <si>
    <t>Orientación en salud a las victimas del conflicto armado en los CAV</t>
  </si>
  <si>
    <t>Visibilización del Observatorio del Derecho Fundamental a la Salud</t>
  </si>
  <si>
    <t>Acompañamiento mesas de salud (protección a misión médica y urgencias)</t>
  </si>
  <si>
    <t>Apoyo a grupos focales</t>
  </si>
  <si>
    <t>Asistencia al Concejo (sesiones ordinarias o comisiones accidentales en salud)</t>
  </si>
  <si>
    <t>dic 2'18</t>
  </si>
  <si>
    <t>Acompañamiento y apoyo a Red de Apoyo Interinstitucional en Salud -RAIS-</t>
  </si>
  <si>
    <t>Estructuración equipos de trabajo</t>
  </si>
  <si>
    <t xml:space="preserve">Observaciones: Lar Revisar las actividades creadas para el observatorio del derecho fundamental a la salud en  El SIP Y Confrontarlas  Con las programadas en el POA 2016 periodo agosto – Diciembre encontró lo siguiente:
1. Lo resaltado en rojo son actividades que aparecen en el POA pero no están creadas en el SIP
2. Lo resaltado en azul son actividades que están creadas en el SIP pero que no aparecen reflejadas en el POA 2016, y que se debe definir si se van a programar en POA 2017, de ser así se deben definir las cantidades y los periodos a ejecutarlas.
3. Lo resaltado en verde son actividades por definir la frecuencia y cantidades..
</t>
  </si>
  <si>
    <t>Observatorio de Reasentamiento</t>
  </si>
  <si>
    <t>Unidad de Medida</t>
  </si>
  <si>
    <t xml:space="preserve">a. Designar un representante para participar de un comité que tiene por objeto gestionar los acuerdos definidos. El comité se reunirá mensualmente o cuando se estime conveniente. Se podrán invitar a las reuniones a las personas jurídicas o naturales que se considere pertinente. </t>
  </si>
  <si>
    <t>b Designar los profesionales de la institución encargados de formular, revisar, adaptar los contenidos de la propuesta didáctica del diplomado denominado “REASENTAMIENTO EN PERSPECTIVA DE DERECHOS HUMANOS”, una vez aprobada la propuesta didáctica, deberán subir los contenidos a la plataforma Moodle. Además de lo anterior, deberán acompañar el proceso de realización del diplomado en sus componentes virtuales y presenciales. 6</t>
  </si>
  <si>
    <t xml:space="preserve">a demanda </t>
  </si>
  <si>
    <t xml:space="preserve">c.  Designar los profesionales expertos en temas sociales y jurídicos sobre DDHH, Reasentamiento, mecanismos de protección y participación los cuales participarán de las reuniones agendadas por la Personería de Medellín para revisión de contenidos, además, deberán revisar los contenidos propuestos para los módulos del diplomado previo montaje de los mismos en Moodle, ser conferencistas o tallistas en los eventos asociados al diplomado de reasentamiento o ser  tutores virtuales del mismo. </t>
  </si>
  <si>
    <t>d Designar  un equipo técnico de soporte a la plataforma Moodle, y uno de comunicaciones para el desarrollo de las piezas gráficas que se requieren para la formulación y desarrollo del diplomado</t>
  </si>
  <si>
    <t xml:space="preserve">1.2. Acciones de Gestión convenios intermunicipales </t>
  </si>
  <si>
    <t>a. Acciones de Gestión para el desarrollo de convenios de cooperación intermunicipales</t>
  </si>
  <si>
    <t xml:space="preserve">b. Informes de gestión de convenios intermunicipales </t>
  </si>
  <si>
    <t xml:space="preserve">1 Informe - noviembre </t>
  </si>
  <si>
    <t xml:space="preserve">1.3. Mesas interinstitucionales </t>
  </si>
  <si>
    <t xml:space="preserve">a. Acompañamiento a mesas interinstitucionales </t>
  </si>
  <si>
    <t xml:space="preserve">b. Remisión de solicitudes a entidades a partir de participación en mesas acompañadas. (tareas), subidas al sistema SIP. </t>
  </si>
  <si>
    <t>2. INVESTIGACIÓN (Línea estratégica 1, componente 1 y 2)</t>
  </si>
  <si>
    <t xml:space="preserve">a. Seguimiento a los procesos  de las personas que acuden a la personería en temas de reasentamiento y Moviemientos de Poblacion </t>
  </si>
  <si>
    <t>b. Realización de respuestas, envió y registro en sistema de información de la Personería (SIP)</t>
  </si>
  <si>
    <t xml:space="preserve">A. Rastreo de noticias locales regionales e internacionales en medios físicos y virtuales.  Escaneo de las  noticias en físico y captura de noticias medios virtuales, para su registro en sistema de monitoreo de Noticias.  </t>
  </si>
  <si>
    <t xml:space="preserve">b. Sistematización sobre hallazgos de las principales noticias rastreadas en el sistema de monitoreo. </t>
  </si>
  <si>
    <t xml:space="preserve">2.3 Investigación: </t>
  </si>
  <si>
    <t xml:space="preserve">a. Territorialización de los derechos de los moradores en casos de Reasentamiento:
 Propuesta de Indice de Impacto
</t>
  </si>
  <si>
    <t>Documento de investigación en PDF</t>
  </si>
  <si>
    <t xml:space="preserve">Documento de investigación en PDF </t>
  </si>
  <si>
    <t>c. libro Reasentamientos y Movimientos de Poblacion en el marco de derechos</t>
  </si>
  <si>
    <t xml:space="preserve">l libro y 100 ejemplares </t>
  </si>
  <si>
    <t xml:space="preserve">3. ACOMPAÑAMIENTO A ORGANIZACIONES SOCIALES y COMISIONES ACCIDENTALES
 (Mesas, asambleas, comités, veedurías, agremiaciones, y otros) </t>
  </si>
  <si>
    <t>a. Recorridos o visitas territoriales</t>
  </si>
  <si>
    <t xml:space="preserve">b. Acompañamiento a Mesas de base comunitaria. </t>
  </si>
  <si>
    <t xml:space="preserve">c. Remisión de solicitudes a entidades a partir de participación en mesas acompañadas, visitas o recorridos. (tareas), subidas al sistema SIP. </t>
  </si>
  <si>
    <t xml:space="preserve">d. Remisión de solicitudes a entidades a partir de participación en mesas acompañadas, visitas o recorridos. (tareas), subidas al sistema SIP. </t>
  </si>
  <si>
    <t xml:space="preserve">e. Realización de investigación cualitativa con base en 5  historias de vida de lideres que hacen parte de los procesos del observatorio.  </t>
  </si>
  <si>
    <t xml:space="preserve">3.2. Comisiones accidentales:  acompañamiento y gestión institucional a las Comisiones Accidentales del Concejo de Medellín, y a los procesos de la Alcaldía de Medellín relacionados con el objeto del Observatorio. </t>
  </si>
  <si>
    <t>a. Acompañamiento a Comisiones accidentales relacionadas con los temas del Observatorio de Reasentamientos y Movimiento de Población. Y registro en sistema SIP</t>
  </si>
  <si>
    <t xml:space="preserve">a. Análisis de procesos organizativos y experiencias de reasentamiento y movimiento poblacional sobre situaciones de alto riesgo, obra pública y desplazamiento, a través de los informes y oficios/solicitudes que hacen parte de los encuentros de acompañamientos y comisiones accidentales. </t>
  </si>
  <si>
    <t>4.1. Acciones de Gestión de propuestas de Cooperación, Nacional e internacional</t>
  </si>
  <si>
    <t>a. Acciones de Gestión para el desarrollo de convenios de cooperación</t>
  </si>
  <si>
    <t xml:space="preserve">b. Sistematización de procesos desde gestión de convenios de cooperación </t>
  </si>
  <si>
    <t>a.gestion para el desarrollo de procesos de articulacion para fortalecer los precisos asociados al observatorio de reasentamiento y Movimientos de Poblacion</t>
  </si>
  <si>
    <t>b. Sistematizacion de procesos de gestion con grupos  academicos ONG y gremios.</t>
  </si>
  <si>
    <t xml:space="preserve">informe de sistematizacion </t>
  </si>
  <si>
    <t xml:space="preserve">5.1. Implementacion del  diplomado Virtual modulo 1,2,3,4 </t>
  </si>
  <si>
    <t xml:space="preserve">a. Montaje  de contenidos  en MOODLE </t>
  </si>
  <si>
    <t>Plataforma virtual activa y con contenidos</t>
  </si>
  <si>
    <t>a. Acompañamiento, certificacion y tutoría virtual de los estudiantes del diplomado</t>
  </si>
  <si>
    <t>b. Informe final sobre proceso de gestión del diplomado</t>
  </si>
  <si>
    <t xml:space="preserve">Documento de informe. </t>
  </si>
  <si>
    <t>a. Desarrollo de encuentro, mediante Congreso internacional sobre   sobre reasentamientos y movimientos de población.</t>
  </si>
  <si>
    <t xml:space="preserve">Listas de asistencias, fotografías, memorias. </t>
  </si>
  <si>
    <t>6. TALENTO HUMANO</t>
  </si>
  <si>
    <t xml:space="preserve">6.1 Contratación con las competencias que requiere el observatorio. </t>
  </si>
  <si>
    <t xml:space="preserve">Contratos firmados. </t>
  </si>
  <si>
    <t>LINEA ESTRATEGICA 2: Una Personeria defendiendo el medio ambiente, el habitat y los animales</t>
  </si>
  <si>
    <t>Ambiente, hábitat y sociedad</t>
  </si>
  <si>
    <t>UND. DE MEDIDA</t>
  </si>
  <si>
    <t>1. Conformación equipo de Observatorio</t>
  </si>
  <si>
    <t>Estructuración de equipo de trabajo</t>
  </si>
  <si>
    <t>Acciones de Inducción al observatorio</t>
  </si>
  <si>
    <t>Acciones de seguimiento y evaluación de procesos</t>
  </si>
  <si>
    <t>Circulos de Calidad</t>
  </si>
  <si>
    <t>Acciones de sistematizaciòn de la informaciòn</t>
  </si>
  <si>
    <t>2. Seguimiento al Desarrollo de la Política Pública</t>
  </si>
  <si>
    <t>Definiciòn de la polìtica pùblica, derecho o realidad social (Definir o identificar Derecho)</t>
  </si>
  <si>
    <t>Recolección de información, diseño de instrumentos</t>
  </si>
  <si>
    <t>Seguimiento al desarrollo de los procesos de la polìtica pùblica o del Derecho</t>
  </si>
  <si>
    <t>Grupo focal de análisis de la política pública, derecho o realidad social</t>
  </si>
  <si>
    <t>Elaboración de Conceptos, informes y recomendaciones</t>
  </si>
  <si>
    <t>3. Acciones de Seguimiento: Inspección, vigilancia y Control</t>
  </si>
  <si>
    <t>Sistema de monitoreo (Implementaciòn y seguimiento)</t>
  </si>
  <si>
    <t>Asistencia y/o Acompañamiento a escenarios de participaciòn ciudadana (CCCP, Encuentros territoriales, escenarios de participación ciudadana, organizaciones sociales, rendiciones de cuenta)</t>
  </si>
  <si>
    <t>Hemeroteca - Seguimiento medios comunicación</t>
  </si>
  <si>
    <t>Documentación y notificación de las alertas de los riesgos de la política publica, el derecho o realidad social</t>
  </si>
  <si>
    <t>Atención, documentación y Tràmite PQRS relacionadas - manifestaciones de usuarios</t>
  </si>
  <si>
    <t>Atención a Usuarios</t>
  </si>
  <si>
    <t>4.  Acciones de Visibilización y Comunicaciòn</t>
  </si>
  <si>
    <t>Visibilización Observatorio - Articulaciòn con otras àreas e instituciones.</t>
  </si>
  <si>
    <t>Acciones de comunicación en Redes: Boletínes, actualización página, publicaciones</t>
  </si>
  <si>
    <t>Visitas institucionales para la consecución de cooperación técnica - Convenios, seguimiento a convenios</t>
  </si>
  <si>
    <t>4. Desarrollo LÍNEA INVESTIGATIVA</t>
  </si>
  <si>
    <t xml:space="preserve">Acciones para el Levantamiento de información - Identificar, analizar y sistematizar información de fuentes primarias y secundarias relativas al desarrollo de las investigaciones del Observatorio </t>
  </si>
  <si>
    <t>Socialización de hallazgos y resultados de estudios e investigaciones realizadas por el Observatorio</t>
  </si>
  <si>
    <t>Observatorio de derechos colectivos y del ambiente</t>
  </si>
  <si>
    <t>Coordinador de Observatorio</t>
  </si>
  <si>
    <t>PROGRAMA ESTRATÉGICO</t>
  </si>
  <si>
    <t>Seguimiento a problemáticas ambientales</t>
  </si>
  <si>
    <t>UNIDAD MEDIDA</t>
  </si>
  <si>
    <t>ENER</t>
  </si>
  <si>
    <t>SEG ENER</t>
  </si>
  <si>
    <t>SEG FEBR</t>
  </si>
  <si>
    <t>MARZ</t>
  </si>
  <si>
    <t>SEG MARZ</t>
  </si>
  <si>
    <t>Seguimiento al PIGECA</t>
  </si>
  <si>
    <t xml:space="preserve">Seguimiento a la problemática de ruido en la ciudad de Medellín </t>
  </si>
  <si>
    <t>LINEA OPERATIVA</t>
  </si>
  <si>
    <t>SUBTOTAL</t>
  </si>
  <si>
    <t>Seguimiento a los PIOM adoptados  y NO adoptados por  la autoridad ambiental</t>
  </si>
  <si>
    <t>Segunda fase de la investigación sobre mínimo vital de agua</t>
  </si>
  <si>
    <t>Seguimiento de la pérdida en zonas verdes, reposición arbórea y fondos para la compra de predios</t>
  </si>
  <si>
    <t>Seguimiento a la creación, mejoramiento y  mantenimiento de Conexiones Ecológicas del PDM y del POT</t>
  </si>
  <si>
    <t>Seguimiento a la política pública de la biodiversidad, Acuerdo 10 de 2014</t>
  </si>
  <si>
    <t>RURALIDAD</t>
  </si>
  <si>
    <t>Actividad</t>
  </si>
  <si>
    <t xml:space="preserve"> Apropiación socio ambiental para la defensa del derecho a un ambiente sano y  de los deberes para el manejo sostenible de los recursos naturales de la región metropolitana</t>
  </si>
  <si>
    <t>TRANSVERSALIDADES</t>
  </si>
  <si>
    <t>CONVENIO MARCO</t>
  </si>
  <si>
    <t>Desarrollo de actividades Convenio Marco</t>
  </si>
  <si>
    <t>OBSERVATORIOS TERRITORIALES</t>
  </si>
  <si>
    <t>Los Animales y su protección</t>
  </si>
  <si>
    <t xml:space="preserve"> Protección de los animales a través de la creación de una cultura ambiental  y vigilancia de la conducta oficial</t>
  </si>
  <si>
    <t>Fase II  Investigación sobre Política Pública de Protección Animal de Medellín</t>
  </si>
  <si>
    <t>Entrega de Informe Preliminar</t>
  </si>
  <si>
    <t>Entrega Informe Final</t>
  </si>
  <si>
    <t xml:space="preserve">Seguimiento a la problemática de la plaza Minorista y aplicación del Acuerdo 004 de 2015 </t>
  </si>
  <si>
    <t xml:space="preserve">Recolección y análisis de información </t>
  </si>
  <si>
    <t>Informe de seguimiento</t>
  </si>
  <si>
    <t>Seguimiento a políticas públicas y acuerdos de protección de fauna silvestre y exótica de Medellín</t>
  </si>
  <si>
    <t>Creación y participación de mesas  de trabajo relacionadas con la protección animal.</t>
  </si>
  <si>
    <t>Salidas de campo, reuniones, acompañamientos, informes</t>
  </si>
  <si>
    <t>Acompañamiento a grupos focales protección animal y acciones interinstitucionales</t>
  </si>
  <si>
    <t>Socializaciones codigo de policia y normatividad protección animal</t>
  </si>
  <si>
    <t>ESTRUCTURACION DE EQUIPO</t>
  </si>
  <si>
    <t>TOTAL</t>
  </si>
  <si>
    <t>A solicitud de partes</t>
  </si>
  <si>
    <t>Observatorio de SPOA</t>
  </si>
  <si>
    <t>SEG AGO</t>
  </si>
  <si>
    <t>LINEA INVESTIGATIVA</t>
  </si>
  <si>
    <t>1. Investigación sistema penal acusatorio SPOA - Policia, Fiscalía, Juzgados, INPEC.</t>
  </si>
  <si>
    <t>1 marzo de 2018</t>
  </si>
  <si>
    <t>30 de Diciembre de 2018</t>
  </si>
  <si>
    <t>1 de marzo de 2018</t>
  </si>
  <si>
    <t xml:space="preserve">Visitas institucionales </t>
  </si>
  <si>
    <t>Seguimiento programa de responsabilidad para adolescentes, como referente al de adultos</t>
  </si>
  <si>
    <t>Estructuracion de equipo de trabajo</t>
  </si>
  <si>
    <t>Idoneidad y bienestar laboral para los servidores públicos de la entidad, 
en función del servicio</t>
  </si>
  <si>
    <t>CULTURA P (4 años)</t>
  </si>
  <si>
    <t>Jefe Oficina de Comunicaciones</t>
  </si>
  <si>
    <t xml:space="preserve">Enero </t>
  </si>
  <si>
    <t xml:space="preserve">Diciembre </t>
  </si>
  <si>
    <t xml:space="preserve">Febrero </t>
  </si>
  <si>
    <t>LINEA ESTRATEGICA 3 Una personería que comunica, evalúa  y  aplica tecnología en su servicio</t>
  </si>
  <si>
    <t>%</t>
  </si>
  <si>
    <t>Estrategias de movilización ciudadana (4 años)</t>
  </si>
  <si>
    <t>P/MADO MES (1)</t>
  </si>
  <si>
    <t>EJECUTADO MES (2)</t>
  </si>
  <si>
    <t>DIFERENCIA (1) - (2)</t>
  </si>
  <si>
    <t xml:space="preserve">Eventos y certámenes   ( FICHA DE PLANEACIÓN + 4 FOTOS) a solicitud  </t>
  </si>
  <si>
    <t xml:space="preserve">enero </t>
  </si>
  <si>
    <t xml:space="preserve">diciembre </t>
  </si>
  <si>
    <t xml:space="preserve">eliminar esta actividad. Estarìa inclu8ida en el com`ponente de posisiconamietno y publicidad </t>
  </si>
  <si>
    <t xml:space="preserve">Noviembre </t>
  </si>
  <si>
    <t>valores correspondientes al equipo de apoyo en terreno. Está inlcuido: 2 profesionales Sociales + 6 promotores sociales</t>
  </si>
  <si>
    <t xml:space="preserve">presupeusto de acciones y material  de apoyo para realizacion de encuentros </t>
  </si>
  <si>
    <t>Estrategia digital (4 años)</t>
  </si>
  <si>
    <t xml:space="preserve">1000 anuales
300 trimestrales </t>
  </si>
  <si>
    <t>Posicionamiento y publicidad (4 años)</t>
  </si>
  <si>
    <t xml:space="preserve">Monitoreo de medios e informacion valorada </t>
  </si>
  <si>
    <t xml:space="preserve">Se debe sacar contrato en febrero </t>
  </si>
  <si>
    <t xml:space="preserve">Comunicados + Boletines + Foto noticias+  (Formatos) </t>
  </si>
  <si>
    <t>A solicitud</t>
  </si>
  <si>
    <t xml:space="preserve">100 anual 
25 trimestrales </t>
  </si>
  <si>
    <t>Operación logística</t>
  </si>
  <si>
    <t xml:space="preserve">Souvenir
</t>
  </si>
  <si>
    <t>OTRAS ACTIVIDADES</t>
  </si>
  <si>
    <t xml:space="preserve">Estructuración equipos de trabajo: </t>
  </si>
  <si>
    <t>Suscripciones a periodicos</t>
  </si>
  <si>
    <t xml:space="preserve">OTRAS ACTIVIDADES </t>
  </si>
  <si>
    <t>TOTAL PRESUPUESTO 2017</t>
  </si>
  <si>
    <t>personal</t>
  </si>
  <si>
    <t xml:space="preserve">fijos </t>
  </si>
  <si>
    <t xml:space="preserve">Controlar, asegurar y verificar el funcionamiento armónico de la entidad </t>
  </si>
  <si>
    <t xml:space="preserve">Relacion con otros entes </t>
  </si>
  <si>
    <t>Jefe de la Oficina de Control Interno</t>
  </si>
  <si>
    <t>UN MEDIDA</t>
  </si>
  <si>
    <t xml:space="preserve">F.I </t>
  </si>
  <si>
    <t>F.F.</t>
  </si>
  <si>
    <t>% cumplimiento corte</t>
  </si>
  <si>
    <t>% AVANCE total plan</t>
  </si>
  <si>
    <t xml:space="preserve">1. RELACIÓN CON  ENTES EXTERNOS </t>
  </si>
  <si>
    <t>Evaluación cumplimiento Plan de Mejoramiento Único 2017  Contraloría</t>
  </si>
  <si>
    <t>Informe de Evaluación</t>
  </si>
  <si>
    <t>Seguimiento a la Rendición de Cuenta de la CGM</t>
  </si>
  <si>
    <t>Registros del Seguimiento</t>
  </si>
  <si>
    <t>Articulación Plan de Mejoramiento Único CGM (según fechas de auditoría)</t>
  </si>
  <si>
    <t>Plan</t>
  </si>
  <si>
    <r>
      <t>Seguimiento mapa de riesgos</t>
    </r>
    <r>
      <rPr>
        <b/>
        <sz val="12"/>
        <color indexed="10"/>
        <rFont val="Arial"/>
        <family val="2"/>
      </rPr>
      <t xml:space="preserve"> </t>
    </r>
  </si>
  <si>
    <t>2. SEGUIMIENTO MAPA DE RIESGOS</t>
  </si>
  <si>
    <t>Seguimiento al Plan Anticorrupción y de Atención al Ciudadano (Incluye Mapa de Riesgos de Corrupción)</t>
  </si>
  <si>
    <t>Evaluación a la Gestión de Riesgos Institucionales</t>
  </si>
  <si>
    <t xml:space="preserve">Evaluación independiente (4 años) </t>
  </si>
  <si>
    <t>3. EVALUACIÓN Y SEGUMIENTO (Auditorías de Ley)</t>
  </si>
  <si>
    <t>Revisión y ajuste documental de los procesos de control interno (Evaluación y Seguimiento)</t>
  </si>
  <si>
    <t>Documentos aprobados</t>
  </si>
  <si>
    <t>Elaboración, aprobación y socialización del Programa Anual de Auditorías Internas</t>
  </si>
  <si>
    <t>Programa de Auditoría</t>
  </si>
  <si>
    <t>Evaluación de Gestión por Dependencias</t>
  </si>
  <si>
    <t>Informes de Evaluación</t>
  </si>
  <si>
    <t>Seguimiento a la Austeridad del Gasto y Eficiencia del Gasto Público</t>
  </si>
  <si>
    <t>Informe de Seguimiento</t>
  </si>
  <si>
    <t>Informe Ejecutivo Anual de Control Interno (o Encuesta FURAG según nuevos lineamientos del DAFP)</t>
  </si>
  <si>
    <t>Informe elaborado</t>
  </si>
  <si>
    <t>Informe Pormenorizado de Control Interno</t>
  </si>
  <si>
    <t>Informe Pormenorizado</t>
  </si>
  <si>
    <t>Informe Legalidad Usos del Software</t>
  </si>
  <si>
    <t>Evaluación a la atención y gestión de Quejas, Reclamos, Sugerencias y Reconocimientos</t>
  </si>
  <si>
    <t>Evaluación a la gestión y respuestad e Derechos de Petición</t>
  </si>
  <si>
    <t>Evaluación Fondo Fijo Reembolsable (Caja Menor)</t>
  </si>
  <si>
    <t xml:space="preserve">Informe de Ealuación </t>
  </si>
  <si>
    <t>Auditoría al cumplimiento de Ley de Transparencia</t>
  </si>
  <si>
    <t>Informe de Auditoría</t>
  </si>
  <si>
    <t>Evaluación al estado del Sistema de Información y Gestión del Empleo Público</t>
  </si>
  <si>
    <t xml:space="preserve">3.1 Evaluaciones y Auditorias Especiales  </t>
  </si>
  <si>
    <t>Auditorías Internas de Calidad (19 Subprocesos)</t>
  </si>
  <si>
    <t>Informe Auditoría</t>
  </si>
  <si>
    <t>Seguimiento al Plan de Mejoramiento Institucional</t>
  </si>
  <si>
    <t>Auditoría a la Contratación</t>
  </si>
  <si>
    <t>Auditoría(s) Especial(es) según necesidad de la Entidad (ej: Plan de Incentivos, SG-SST, Gobierno Digital, Archivo y Correspondencia)</t>
  </si>
  <si>
    <t>Según Neces.</t>
  </si>
  <si>
    <t xml:space="preserve">Acompañamiento y asesoria </t>
  </si>
  <si>
    <t>4. ACOMPAÑAMIENTO  Y ASESORIA</t>
  </si>
  <si>
    <t xml:space="preserve">  </t>
  </si>
  <si>
    <t>Socialización sobre lineamientos nuevo MECI (MECI 2017 incluidos en MIPG)</t>
  </si>
  <si>
    <t>Actividad de socialización ejecutada</t>
  </si>
  <si>
    <t>Evento ejecutado</t>
  </si>
  <si>
    <t>Capacitación INTERNA Auditores Internos de Calidad  - MECI 2017</t>
  </si>
  <si>
    <t>Evaluación del Desempeño de los Auditores Internos de Calidad y Planes de Mejoramiento</t>
  </si>
  <si>
    <t>Registros de evaluación y PM</t>
  </si>
  <si>
    <t>Elaboración Estatuto de Auditoría / Código de Ética del Auditor</t>
  </si>
  <si>
    <t xml:space="preserve">Documento aprobado </t>
  </si>
  <si>
    <t>Acta de asistencia</t>
  </si>
  <si>
    <t>Comité de Conciliación</t>
  </si>
  <si>
    <t>Otros acompañamientos a solicitud de parte</t>
  </si>
  <si>
    <t>A solicitud de parte</t>
  </si>
  <si>
    <t xml:space="preserve">Fomento de la cultura del Autocontrol, Autorregulación y Autogestión </t>
  </si>
  <si>
    <t>5. FOMENTO DE CULTURA DE AUTOCONTROL</t>
  </si>
  <si>
    <t>Diseño y coordinación de la Autoevaluación  Instititucional</t>
  </si>
  <si>
    <t>Informe de Autoevaluación</t>
  </si>
  <si>
    <t xml:space="preserve">Campaña Interna Autocontrol </t>
  </si>
  <si>
    <t>Registro de Campaña</t>
  </si>
  <si>
    <t>Evaluación efectividad campañas de promoción del control y autocontrol</t>
  </si>
  <si>
    <t>Informe de evaluación</t>
  </si>
  <si>
    <t>Recursos</t>
  </si>
  <si>
    <t>Total Control Interno</t>
  </si>
  <si>
    <t>PROTECCION Y DEFENSA DE LA ENTIDAD</t>
  </si>
  <si>
    <t>Actuación judicial, extrajudicial y administrativa (4 años)</t>
  </si>
  <si>
    <t>Asesor de Despacho</t>
  </si>
  <si>
    <t>Acciones misionales</t>
  </si>
  <si>
    <t>Emitir conceptos  jurídicos sobre asuntos materia de competencia de la Entidad</t>
  </si>
  <si>
    <t>Representación judicial, extrajudicial  y seguimiento a procesos</t>
  </si>
  <si>
    <t>Seguimiento e intervención en procesos y procedimientos administrativos.</t>
  </si>
  <si>
    <t>UN DE MEDIDA</t>
  </si>
  <si>
    <t>LINEA ESTRATEGICA 3: Una Personería con estándares de calidad, profesionalizada, tecnificada, con comunicación efectiva y altos estímulos laborales</t>
  </si>
  <si>
    <t>Idoneidad y bienestar laboral para los servidores públicos de la entidad, en función del servicio</t>
  </si>
  <si>
    <t>Estudio de cargas laborales y distribución administrativa de la entidad</t>
  </si>
  <si>
    <t>Jefe Oficina de Planeación</t>
  </si>
  <si>
    <t>Sistema de gestión de la calidad integral</t>
  </si>
  <si>
    <t>Plan de implementación norma ISO 9001:2015</t>
  </si>
  <si>
    <t>Revision, Actualizacion e implemnetacion de la  documentación del Sistema Gestión Calidad</t>
  </si>
  <si>
    <t xml:space="preserve">Resolucioines de implementacion </t>
  </si>
  <si>
    <t>Actualizacion e implementacion del Mapa de Riesgo Institucional</t>
  </si>
  <si>
    <t xml:space="preserve">Actualizacion e implementacion del plan anticorrupción </t>
  </si>
  <si>
    <t xml:space="preserve">Revision e implementar de  indicadores de gestion por proceso </t>
  </si>
  <si>
    <t>Indicadores de getion</t>
  </si>
  <si>
    <t>revision y ajuste de caracterizaciones de los procesos</t>
  </si>
  <si>
    <t>Semana de la calidad</t>
  </si>
  <si>
    <t>actividades realizadas</t>
  </si>
  <si>
    <t xml:space="preserve"> Auditoria, inscripcion del ICONTEC ISO 9001 - 2015 (Auditoria de Procesos de misionales y centro de conciliaciones)</t>
  </si>
  <si>
    <t>Participacion en el Foro internacional de calidad</t>
  </si>
  <si>
    <t>participacion</t>
  </si>
  <si>
    <t>Participacion del Señor Personero y el area de planeacion en el foro Internacional de calidad</t>
  </si>
  <si>
    <t>Estructuracion de equipos de trabajo</t>
  </si>
  <si>
    <t>3 profesionales y un asistente por 12 meses</t>
  </si>
  <si>
    <t>Plan de implementación del sistema de PQRSD</t>
  </si>
  <si>
    <t>Ya se cumplio con el programa</t>
  </si>
  <si>
    <t>LINEA ESTRATEGICA 4 Una Personería que comunica, evalúa  y  aplica tecnología en su servicio</t>
  </si>
  <si>
    <t>Cooperación interinstitucional de apoyo</t>
  </si>
  <si>
    <t>Acompañamiento SGC para Personerías</t>
  </si>
  <si>
    <t xml:space="preserve">Capacitacion en SGC </t>
  </si>
  <si>
    <t>ene 218</t>
  </si>
  <si>
    <t xml:space="preserve">Solicitud de partes </t>
  </si>
  <si>
    <t>LINEA ESTRATEGICA 5: Una  Personería que gestiona en forma transparente y eficiente sus recursos</t>
  </si>
  <si>
    <t>Gestión de programas a través de cooperación nacional e internacional</t>
  </si>
  <si>
    <t>Proyecto UPDH para el Área Metropolitana</t>
  </si>
  <si>
    <t>Diagnostico del proyecto con 8 profesionales</t>
  </si>
  <si>
    <t>Operación del proyecto incluyendo umidad movil todo costo</t>
  </si>
  <si>
    <t>Informe de operación</t>
  </si>
  <si>
    <t>Proyecto sede propia para la Personeria de Medellin (4 años)</t>
  </si>
  <si>
    <t>Gestionar la consecucion de recursos para la adquisicion de una sede propia para la Personeria de Medellin</t>
  </si>
  <si>
    <t>Adopcion plan de accion y plan operativo 2018</t>
  </si>
  <si>
    <t>Adopcion plan de Plan de Adqusiones 2018</t>
  </si>
  <si>
    <t>Seguimiento PA - PO 2018</t>
  </si>
  <si>
    <t>Informe escrito de seguimiento al cumplimiento P.E.</t>
  </si>
  <si>
    <t>Revision de seguimiento cumplimiento P.E., con presentacion al señor personero, con analisis y plan de mejora si es del caso</t>
  </si>
  <si>
    <t>Realizar acompañamiento y asesoría a las diferentes areas en temas relacionados con plan de accion, plan operativo.</t>
  </si>
  <si>
    <t>Realizar acompañamiento y asesoría a las diferentes areas en temas relacionados con proyectos estratégicos</t>
  </si>
  <si>
    <t>Realizar acompañamiento y asesoría a las diferentes areas en temas relacionados con indicadores</t>
  </si>
  <si>
    <t>Informe  escrito, analisis y solitud de plan de mejora al proceso si es del caso  indicadores de procesos</t>
  </si>
  <si>
    <t>Realizar acompañamiento y asesoría a las diferentes areas en temas relacionados con riesgos</t>
  </si>
  <si>
    <t>Realizar acompañamiento y asesoría a las diferentes areas en temas relacionados con actualización de documnetacion del sistema de gestion d ela calidad</t>
  </si>
  <si>
    <t>Informe  escrito, analisis y solitud de plan de mejora de las PQRS al proceso respectivo si es del caso</t>
  </si>
  <si>
    <t>Encuestas Satisfacción a usuarios.</t>
  </si>
  <si>
    <t>Encuestas Satisfacción a partes interesadas (contraloria, fiscalia)</t>
  </si>
  <si>
    <t>Encuestas Satisfacción a proveedores y contratistas</t>
  </si>
  <si>
    <t>Informe Servicios NO Conforme</t>
  </si>
  <si>
    <t>Informe de revision por la dirección</t>
  </si>
  <si>
    <t>LINEA ESTRATEGICA 4 Una Personería que comunica, evalua y aplica tecnología en su servicio</t>
  </si>
  <si>
    <t xml:space="preserve">Plan de TIC </t>
  </si>
  <si>
    <t>Responsable</t>
  </si>
  <si>
    <t>Jefe Oficina Asesora de Planeación</t>
  </si>
  <si>
    <t>Software</t>
  </si>
  <si>
    <t>Renovación de licenciamiento de antivirus ESET, por un (1) año</t>
  </si>
  <si>
    <t>01 de julio de 2018</t>
  </si>
  <si>
    <t>31 de diciembre 2018</t>
  </si>
  <si>
    <t>Contrato e informe</t>
  </si>
  <si>
    <t>Renovación de licenciamiento de sistema de filtrado antispam Fortimail 400C, por un (1) año</t>
  </si>
  <si>
    <t>enero 02 de 2018</t>
  </si>
  <si>
    <t>Renovación de licenciamiento de Barracuda Yosemite Server Backup, por un (1) año</t>
  </si>
  <si>
    <t>Software de creación y lectura de archivos PDF, por un (1) año</t>
  </si>
  <si>
    <t>Licencimiento convertidor de audio a texto</t>
  </si>
  <si>
    <t>Renovación y ampliación de garantias para Servidor HP Care Pack HP</t>
  </si>
  <si>
    <t xml:space="preserve">Licencia de Adobe Illustrator CC por un año para windows </t>
  </si>
  <si>
    <t>Licencia de software para la produccion y edicion de videos, Adobe Premiere Pro CC</t>
  </si>
  <si>
    <t>Software para grabar audio y video, por un (1) año</t>
  </si>
  <si>
    <t>SUBTOTAL SOFTWARE IVA INCLUIDO</t>
  </si>
  <si>
    <t>HARDWARE</t>
  </si>
  <si>
    <t>Suministro de ordenadores personales tipo ALL IN ONE</t>
  </si>
  <si>
    <t>Suministro de unidad de CD Externa</t>
  </si>
  <si>
    <t>Suministro de switch de 48 puertos 10/100 Administrables</t>
  </si>
  <si>
    <t>Pantalla Telón De Proyección Trípode 300x230 Epson Fullhd</t>
  </si>
  <si>
    <t>Pannovo 1080p Inalámbrica Wifi Ip Cámara De Seguridad En El</t>
  </si>
  <si>
    <t>Tarjeta de Memoria SanDisk Ultra® microSDXC™ UHS-I con Adaptador 64 Gb</t>
  </si>
  <si>
    <t>Energy Sistem Multiroom Tower Wi-fi Sistema De Sonido Torre</t>
  </si>
  <si>
    <t>SUBTOTAL HARDWARE</t>
  </si>
  <si>
    <t>SUBTOTAL ADECUACIONES</t>
  </si>
  <si>
    <t>MANTENIMIENTOS Y SERVICIOS</t>
  </si>
  <si>
    <t>Revisión y mantenimiento de UPS</t>
  </si>
  <si>
    <t>Servicio de custodia y traslado de medios magnetico, por un (1) año</t>
  </si>
  <si>
    <t>Outsorcing de impresión por 12 meses papel incluido carta y folio</t>
  </si>
  <si>
    <t>Mantenimiento, actualización y administración plataforma Moodle</t>
  </si>
  <si>
    <t>Mantenimiento, actualización y administración plataforma Intranet</t>
  </si>
  <si>
    <t>Mantenimiento, actualización y administración plataforma PQRS</t>
  </si>
  <si>
    <t>Mantenimiento, actualización y administración plataforma de la pagina Web</t>
  </si>
  <si>
    <t>Integración de todos los aplicativos (Intranet, Moodle y Tikets)  para autenticación con LDAP</t>
  </si>
  <si>
    <t>Mantenimiento, actualización y administración plataforma App</t>
  </si>
  <si>
    <t>Matenimiento y actualización plataforma Personeria en Línea.</t>
  </si>
  <si>
    <t>Creación de plataforma para reservas de turnos rotativos par contratistas de la Unidad Permanente de Derechos Humanos</t>
  </si>
  <si>
    <t xml:space="preserve">Mantenimiento planta telefonica asterix, actualizacion y limpieza de Bases de datos </t>
  </si>
  <si>
    <t xml:space="preserve">Implementar sistema de cluster para garantizar alta disponibilidad de las bases de datos </t>
  </si>
  <si>
    <t>Mantenimiento y actualización software consulta de proceso en linea</t>
  </si>
  <si>
    <t>SUBTOTAL MANTENIMIENTOS Y SERVICIOS</t>
  </si>
  <si>
    <t>EQUIPO DE TRABAJO</t>
  </si>
  <si>
    <t>Ingenieros de Sistemas Coordinador del Area</t>
  </si>
  <si>
    <t xml:space="preserve">Ingeniero de Sistemas </t>
  </si>
  <si>
    <t>Tecnólogo de Sistemas</t>
  </si>
  <si>
    <t>Técnico de sistemas</t>
  </si>
  <si>
    <t>Web master</t>
  </si>
  <si>
    <t>SUBTOTAL EQUIPO DE TRABAJO</t>
  </si>
  <si>
    <t>Mejoramiento Continuo en la calidad del servicio, teniendo como piedra angular el respeto por el otro, oportunidad en la atención y comunicación eficiente con el usuario.</t>
  </si>
  <si>
    <t>Personera Delegada 20D - Atención al Público</t>
  </si>
  <si>
    <t>Realizar atención preliminar por profesionales (Abogados) en el filtro, para la respectiva asesoría frente al servicio solicitado y señalamiento de rutas de atención</t>
  </si>
  <si>
    <t>Atenciones</t>
  </si>
  <si>
    <t>Realizar la atención telefónica a los usuarios (Call Center), designando Abogados que atiendan las líneas telefónicas que se establezcan para el efecto.</t>
  </si>
  <si>
    <t>Informe de atenciones mensual</t>
  </si>
  <si>
    <t>Realizar jornadas de estudio y capacitación para los servidores públicos sobre distintos temas jurídicos que tocan con los servicios que se prestan en la Unidad de Atención al Público</t>
  </si>
  <si>
    <t>Jornadas</t>
  </si>
  <si>
    <t>Suscribir convenios de cooperación con consultorios jurídicos de Universidades de la Ciudad de Medellín, debidamente acreditadas, para brindar asesorías respecto de los temas y competencia que le atañen a éstos.</t>
  </si>
  <si>
    <t>Realizar campaña de sensibilización sobre derechos y deberes del ciudadano y tiempos de espera en la atención.</t>
  </si>
  <si>
    <t>Campaña</t>
  </si>
  <si>
    <t>Realizar seguimiento a las acciones de tutela impetradas ante los Jueces de la República y dignosticar los resultados del seguimiento y presentar los informes a la alta Dirección.</t>
  </si>
  <si>
    <t>freb 2017</t>
  </si>
  <si>
    <t>Infomes</t>
  </si>
  <si>
    <t>Proteger y defender a la población vulnerable, en situación de riesgo, a través de una atención con enfoque diferencial,  haciendo presencia activa en el Municipio de Medellín y sus Corregimientos.</t>
  </si>
  <si>
    <t>Estructuración de equipos de trabajo mesa de víctimas</t>
  </si>
  <si>
    <t>1 de Enero de 2018</t>
  </si>
  <si>
    <t>31 de Diciembre de 2018</t>
  </si>
  <si>
    <t>Contratos</t>
  </si>
  <si>
    <t>Sensibilización, promoción y eleccción de la mesa de participacion de victimas de las organizaciones afro e indigena 2017-2019, según Resolución 0677 de 2017</t>
  </si>
  <si>
    <t>Acta de Reuniones</t>
  </si>
  <si>
    <t>Esta actividad requiere recursos y debe hacerse por Ley.</t>
  </si>
  <si>
    <t xml:space="preserve">Participación en el plan integral de busqueda de persona dadas como desaparecidas en el marco del conflicto armado </t>
  </si>
  <si>
    <t>Reunión Mesa Departamental sobre Desaparición Forzada</t>
  </si>
  <si>
    <t xml:space="preserve">Informe del diseño del plan de trabajo mesa departamental sobre desaparicion forzada. </t>
  </si>
  <si>
    <t>Informe de implementación, protocolo de participación niños, niñas y adolescentes víctimas del conflicto armado (ICBF-Alcaldia de Medellín-Personería de Medellín- UARIV)</t>
  </si>
  <si>
    <t>Informe de implementaciòn</t>
  </si>
  <si>
    <t>Realizar reuniones con actores estratégicos estatales en asuntos de victimas, con el fin de poner en marcha el protocolo establecido en la resolucion 0623 del 2014</t>
  </si>
  <si>
    <t>Acta de reuniones</t>
  </si>
  <si>
    <t xml:space="preserve">Creación de "La Mesa Municipal de Niños, Niñas y Adolescentes Víctimas del Conflicto Armado en Colombia" </t>
  </si>
  <si>
    <t>Informe de la creaciòn de la mesa</t>
  </si>
  <si>
    <t>Talleres de apoyo Psicosocial</t>
  </si>
  <si>
    <t>Conmemoración del Día de la Memoria y Solidaridad con las víctimas del conflicto armado</t>
  </si>
  <si>
    <t>09 de abril</t>
  </si>
  <si>
    <t xml:space="preserve">09 de </t>
  </si>
  <si>
    <t xml:space="preserve">Apoyo a fechas conmemorativas en el marco de los derechos humanos  </t>
  </si>
  <si>
    <t>a solicitud de parte</t>
  </si>
  <si>
    <t>Equipo Portatil</t>
  </si>
  <si>
    <t>Desconcentrar los servicios que tiene a cargo la Personería de Medellín, prestando atención al público en las comunas y corregimientos de la Ciudad, poniendo en marcha actividades de incidencia en campo y dando a conocer nuestra oferta institucional</t>
  </si>
  <si>
    <t>Estructuración de equipos de trabajo para la Unidad de Atención al Público.</t>
  </si>
  <si>
    <t>1 de Enero de 2017</t>
  </si>
  <si>
    <t>31 de Diciembre de 2017</t>
  </si>
  <si>
    <t>Prestar los servicios que se tienen contemplados desde la Unidad de Atención al Público en los Corregimientos del Municipio de Medellín.</t>
  </si>
  <si>
    <t>1 de febrero de 2017</t>
  </si>
  <si>
    <t>Informes</t>
  </si>
  <si>
    <t>Prestar los servicios en los 5 Corregimientos de Medellín</t>
  </si>
  <si>
    <t>LINEA ESTRATEGICA 3: Una Personería que comunica, evalua y aplica tecnológia en su servicio</t>
  </si>
  <si>
    <t>Diversificación de canales</t>
  </si>
  <si>
    <t xml:space="preserve">Elaboración de tutelas de salud en línea </t>
  </si>
  <si>
    <t>Relaciòn de tutelas</t>
  </si>
  <si>
    <t>Implementación de nuevos servicios en la Plataforma virtual</t>
  </si>
  <si>
    <t xml:space="preserve">Lanzamiento y oferta institucional de los nuevos servicios en la Plataforma virtual en medios de comunicación </t>
  </si>
  <si>
    <t>Gestionar acompañamiento profesional del Ministerio de las TICS y Findeter para proyecto Personería en Línea, que permita la construcción de aplicaciones web para la asesoría, acompañamiento y elaboración de acciones constitucionales y legales a nuestros usuarios.</t>
  </si>
  <si>
    <t>Continuar con el desarrollo del producto o modelo de negocio acorde con las características del proyecto "Personería en línea", una vez culminadas las etapas de acompañamiento del Ministerio de las TICS y Findeter y presentar el proyecto a la Alta Dirección.</t>
  </si>
  <si>
    <t xml:space="preserve">Posibilitar encuentros para la socialización del proyecto "Personería en Línea" entre las distintas Personerías del País y demás entidades del Estado, con el fin de impulsarlo y poner en marcha o en funcionamiento la herramienta. </t>
  </si>
  <si>
    <t>Fortalecer la prestación del servicio de asesoría a los usuarios a través del correo electrónico INFO, resolver sus inquietudes de forma oportuna e informar sobre las rutas de atención.</t>
  </si>
  <si>
    <t>Acompañamiento al Plan Institucional</t>
  </si>
  <si>
    <t>Acompañamiento</t>
  </si>
  <si>
    <t>Registros</t>
  </si>
  <si>
    <t xml:space="preserve">Atención a la población en situación de discapacidad </t>
  </si>
  <si>
    <t>Escrito accion de tutela</t>
  </si>
  <si>
    <t>Tutelas</t>
  </si>
  <si>
    <t>Impugnacion fallo de tutela</t>
  </si>
  <si>
    <t>Impugnaciones</t>
  </si>
  <si>
    <t>Conciliacion extrajudicial en derecho</t>
  </si>
  <si>
    <t>Solicitud Revision proceso penal</t>
  </si>
  <si>
    <t>Solicitud revision proceso civil</t>
  </si>
  <si>
    <t>Revision procesos de restablecimiento de derechos NNA</t>
  </si>
  <si>
    <t>Revisiones</t>
  </si>
  <si>
    <t>Reclamacion y seguimiento a derechos del consumidor</t>
  </si>
  <si>
    <t>Reclamaciones</t>
  </si>
  <si>
    <t>Derechos de peticion (Atención personal)</t>
  </si>
  <si>
    <t>Peticiones</t>
  </si>
  <si>
    <t xml:space="preserve">Asesorias personalizadas </t>
  </si>
  <si>
    <t xml:space="preserve">Recepción queja </t>
  </si>
  <si>
    <t>Quejas</t>
  </si>
  <si>
    <t>Revision debido proceso comisaria de familia</t>
  </si>
  <si>
    <t>Recepcion procesos contravencionales Policia</t>
  </si>
  <si>
    <t>Recepciones</t>
  </si>
  <si>
    <t>Solicitud de Vigilancia a la contratación estatal</t>
  </si>
  <si>
    <t>Vigilancia a los actos de la administracion</t>
  </si>
  <si>
    <t>Solicitud de asistencia a eventos Interinstitucionales</t>
  </si>
  <si>
    <t>Solicitud Averiguacion Disciplinaria</t>
  </si>
  <si>
    <t>Declaracion bajo juramento (de temas de vulneracion de derecho )</t>
  </si>
  <si>
    <t>Declaraciones</t>
  </si>
  <si>
    <t>Petiones</t>
  </si>
  <si>
    <t>Recurso reposicion y/o apelacion victimas</t>
  </si>
  <si>
    <t>Estudio y/o elaboracion de coadyuvancia acciones publicas</t>
  </si>
  <si>
    <t>Estudios</t>
  </si>
  <si>
    <t>Estudio y/o elaboracion de accion popular</t>
  </si>
  <si>
    <t>Elaboracion concepto juridico</t>
  </si>
  <si>
    <t>conceptos</t>
  </si>
  <si>
    <t>Revocatoria directa</t>
  </si>
  <si>
    <t>Revocatorias</t>
  </si>
  <si>
    <t>Solicitud estudio tutela especial</t>
  </si>
  <si>
    <t>Asesorias convenio Savia salud - EPS</t>
  </si>
  <si>
    <t>Asesorias convenio Cafesalud</t>
  </si>
  <si>
    <t>Asesoria convenio coomeva</t>
  </si>
  <si>
    <t>Asesorias convenio DSSA.</t>
  </si>
  <si>
    <t>Realización de Círculos de Calidad</t>
  </si>
  <si>
    <t>Actas</t>
  </si>
  <si>
    <t>Encuentro socialización y avances de información relacionada con las investigaciones en DDHH y los Observatorios</t>
  </si>
  <si>
    <t>Hablatr con el Personero si se pasa para el Auxiliar</t>
  </si>
  <si>
    <t>PLAN OPERATIVO 2018 (PO)</t>
  </si>
  <si>
    <t xml:space="preserve">Elaboracion de protocolo General para la publicacion en la pagina web, de los actos administrativos proferidos   de la Ley 1712 de 2014 "Por medio de la cual se crea la Ley de Transparencia y del Derecho de Acceso a la Información Pública Nacional y se dictan otras disposiciones" como complemento a la Politica de daño antijuridico de la entidad. </t>
  </si>
  <si>
    <t>Asesorias y acompañamientos a los servidores de la entidad en temas juridicos</t>
  </si>
  <si>
    <t>PERIODO COMPRENDIDO:                                                       ENERO - DICIEMBRE 2018</t>
  </si>
  <si>
    <t>Seguimiento al plan de chatarrarización.</t>
  </si>
  <si>
    <t>Seguimiento al control y vigilancia oficial  de las emiciones admosfericas</t>
  </si>
  <si>
    <t>Seguimiento a la reposición de zonas blandas</t>
  </si>
  <si>
    <t>Reuniones</t>
  </si>
  <si>
    <t>Promoción de los Derechos colectivos y del Ambiente (Persoamiga)</t>
  </si>
  <si>
    <t>LINEA ESTRATEGICA 3: Una personería con estándares de calidad, profesionalizada, tecnificada, con comunicación efectiva y altos estímulos laborales</t>
  </si>
  <si>
    <t>Capacitación Institucional (4 años)</t>
  </si>
  <si>
    <t>Personero Auxiliar</t>
  </si>
  <si>
    <t>Plan de Inducción</t>
  </si>
  <si>
    <t>Plan de Capacitacion Individual</t>
  </si>
  <si>
    <t>Resolucion de Plan de capacitacion y actividades realizadas</t>
  </si>
  <si>
    <t>Plan de Capacitacion Grupal</t>
  </si>
  <si>
    <t>Capacitación en temas sindicales según acuerdo laboral</t>
  </si>
  <si>
    <t>Plan de Capacitación</t>
  </si>
  <si>
    <t>Bienestar laboral (4 años)</t>
  </si>
  <si>
    <t>Protección y servicios sociales</t>
  </si>
  <si>
    <t>Prestamo de Calamidad  y urgencia familiar</t>
  </si>
  <si>
    <t>Prestamos asignados</t>
  </si>
  <si>
    <t>Convenios empresariales</t>
  </si>
  <si>
    <t>convenios</t>
  </si>
  <si>
    <t>Promoción del tiempo libre y actividades saludables</t>
  </si>
  <si>
    <t>Empleados beneficiados</t>
  </si>
  <si>
    <t>Vivienda</t>
  </si>
  <si>
    <t>Cultural, recreacion y social</t>
  </si>
  <si>
    <t xml:space="preserve">Actividades socio - culturales para el empleado </t>
  </si>
  <si>
    <t>Integración familiar</t>
  </si>
  <si>
    <t xml:space="preserve">Programación   </t>
  </si>
  <si>
    <t>Integración navideña</t>
  </si>
  <si>
    <t xml:space="preserve">Programa de incentivos para auditores </t>
  </si>
  <si>
    <t xml:space="preserve">Pago </t>
  </si>
  <si>
    <t xml:space="preserve">Exaltaciones </t>
  </si>
  <si>
    <t>Plan de exaltaciones</t>
  </si>
  <si>
    <t>Calidad de vida laboral</t>
  </si>
  <si>
    <t>Asesoría pensional</t>
  </si>
  <si>
    <t>Programa</t>
  </si>
  <si>
    <t>Retiro laboral asistido</t>
  </si>
  <si>
    <t>programa</t>
  </si>
  <si>
    <t>Estimulo a la educación superior</t>
  </si>
  <si>
    <t>Informe de funcionrios beneficiados</t>
  </si>
  <si>
    <t>Mejores empleados</t>
  </si>
  <si>
    <t>Infome de mejores empleados</t>
  </si>
  <si>
    <t>Ingreso, permanencia y retiro de los servidores públicos (4 años)</t>
  </si>
  <si>
    <t>Examens de egreso</t>
  </si>
  <si>
    <t>pago</t>
  </si>
  <si>
    <t>Pendiente</t>
  </si>
  <si>
    <t>Actos administrativos y novedades de ingreso</t>
  </si>
  <si>
    <t>Solicitud de parte</t>
  </si>
  <si>
    <t>Actos administrativos y novedades de vacaciones</t>
  </si>
  <si>
    <t>Actos administrativos y novedades de licencias remuneradas y no remuneradas</t>
  </si>
  <si>
    <t>Registro y reporte de incapacidades</t>
  </si>
  <si>
    <t>Actos administrativos y novedades de desvinculación</t>
  </si>
  <si>
    <t>Registro, clasificación y conservación de historias laborales</t>
  </si>
  <si>
    <t>Seguridad y salud en el trabajo (4 años)</t>
  </si>
  <si>
    <t xml:space="preserve">Plan de seguridad y salud </t>
  </si>
  <si>
    <t>Se programa para el primer trimestre de 2019</t>
  </si>
  <si>
    <t>Revisión por la gerencia/dirección</t>
  </si>
  <si>
    <t xml:space="preserve">Evaluación de cumplimiento a los objetivos </t>
  </si>
  <si>
    <t>Actualización de la matriz legal</t>
  </si>
  <si>
    <t>Asignación de las Funciones y Responsabilidades</t>
  </si>
  <si>
    <t>Evaluación de Funciones y Responsabilidades</t>
  </si>
  <si>
    <t>Se realiza en la evaluación de desempeño de la Personería</t>
  </si>
  <si>
    <t>Actualización de matriz de peligros y riesgos</t>
  </si>
  <si>
    <t xml:space="preserve">Evaluación de Contratistas y Proveedores   </t>
  </si>
  <si>
    <t>Se programa con cada interventor o supervisor, según aplique</t>
  </si>
  <si>
    <t>El valor lo suministra gestión humana y se proyecta para 60 personas</t>
  </si>
  <si>
    <t>Actualización y segumiento de consolidado de ausentismo laboral y enfermedad general</t>
  </si>
  <si>
    <t>Se diligencia por gestión humana</t>
  </si>
  <si>
    <t xml:space="preserve">Actualizar inventario de sustancias quimicas  </t>
  </si>
  <si>
    <t>Realización de simulacros de emergencias</t>
  </si>
  <si>
    <t xml:space="preserve">Actualización del plan de emergencias  </t>
  </si>
  <si>
    <t xml:space="preserve">Caracterización de accidentes e incidentes </t>
  </si>
  <si>
    <t>Segumiento a Indicadores de accidentalidad</t>
  </si>
  <si>
    <t>Seguimiento COPASST</t>
  </si>
  <si>
    <t>Refrigerios para la reunión de COPASST ($80.000 en cada reunión)</t>
  </si>
  <si>
    <t>Realización de auditorías internas al SG-SST</t>
  </si>
  <si>
    <t>Se gestionaría con la ARL</t>
  </si>
  <si>
    <t>Inspecciones de seguridad a las sedes</t>
  </si>
  <si>
    <t>Desplazamiento a sedes</t>
  </si>
  <si>
    <t>Jornada de seguridad y salud en el trabajo</t>
  </si>
  <si>
    <t>Se programa actividades durante una semana</t>
  </si>
  <si>
    <t>implementos y dotacion de SG - SST</t>
  </si>
  <si>
    <t>CAPACITACIONES</t>
  </si>
  <si>
    <t>Inducción y reinducción - Todo el personal</t>
  </si>
  <si>
    <t xml:space="preserve">Capacitación Brigadas </t>
  </si>
  <si>
    <t>Campaña Conservación de la salud visual - Todo el personal</t>
  </si>
  <si>
    <t>Campañas de prevención al consumo de alcohol, drogas y cigarrillo - Todo el personal</t>
  </si>
  <si>
    <t>Capacitación Higiene postural y manejo de cargas -  prevención del riesgo osteomuscular - Todo el personal</t>
  </si>
  <si>
    <t xml:space="preserve">Campañas de orden y aseo - Todo el personal </t>
  </si>
  <si>
    <t>Capacitación manejo seguro sustancias químicas - Servicios generales y conductores</t>
  </si>
  <si>
    <t>Capacitación Uso de los Elementos de protección personal - Servicios generales y delegados 17 D</t>
  </si>
  <si>
    <t xml:space="preserve">Capacitación a COPASST Funciones y responsabilidades  </t>
  </si>
  <si>
    <t>Capacitación a COPASST Investigación de accidentes e incidentes</t>
  </si>
  <si>
    <t>Capacitación a COPASST Inspecciones de seguridad</t>
  </si>
  <si>
    <t>Sensibilizar en la adopción de buenas prácticas y conductas seguras de movilidad. (Divulgación Estándares de Seguridad) - Conductores</t>
  </si>
  <si>
    <t>Normatividad vigente en temas de tránsito y transporte - Conductores</t>
  </si>
  <si>
    <t>Sensibilización en todos los roles de la seguridad vial, tanto en el ámbito laboral como en lo cotidiano (peatón)  - Todo el personal</t>
  </si>
  <si>
    <t>Capacitación Análisis de todos los factores de riesgo en la vía - Conductores</t>
  </si>
  <si>
    <t>Divulgación de protocolo en caso de  incidente o accidente de tránsito - conductores</t>
  </si>
  <si>
    <t>Bienes públicos óptimos y eficientes</t>
  </si>
  <si>
    <t>Plan de bienes administrativos (4 años)</t>
  </si>
  <si>
    <t>1, Dotación y suministros</t>
  </si>
  <si>
    <t>Adquisicion archivadores</t>
  </si>
  <si>
    <t>Plan de adquisiciones</t>
  </si>
  <si>
    <t>compra de celulares</t>
  </si>
  <si>
    <t>grecas</t>
  </si>
  <si>
    <t>secadores de manos</t>
  </si>
  <si>
    <t>mantenimiento locaciones (pintura, desmanchada de pisos)</t>
  </si>
  <si>
    <t>Plan de mantenimineto Distribuir los recursos</t>
  </si>
  <si>
    <t>4, Otras actividades</t>
  </si>
  <si>
    <t>Abastecimiento de, papeleria y elementos de oficina general</t>
  </si>
  <si>
    <t>Plan de abastecimiento</t>
  </si>
  <si>
    <t>Servicio de correspondencia urbana, departamental, nacional e internacional</t>
  </si>
  <si>
    <t xml:space="preserve">Contrato </t>
  </si>
  <si>
    <t xml:space="preserve">Suministros de los insumos de cafeteria y aseo </t>
  </si>
  <si>
    <t>Jornada 5S</t>
  </si>
  <si>
    <t>Servicio del personal de aseo</t>
  </si>
  <si>
    <t xml:space="preserve">Suministro de llantas para los vehiculos </t>
  </si>
  <si>
    <t xml:space="preserve">Matenimiento preventivo y correctivo del parque automotor </t>
  </si>
  <si>
    <t>Suministro de combustible</t>
  </si>
  <si>
    <t>adquision de vehiculo</t>
  </si>
  <si>
    <t>GESTION DOCUMENTAL CON ACCESO Y CONFIABILIDAD CON ESTANDARES DE CALIDAD</t>
  </si>
  <si>
    <t>Plan de gestión documental (4 años)</t>
  </si>
  <si>
    <t>• CONSTRUCCIÓN DE UN PLAN DE TRABAJO</t>
  </si>
  <si>
    <t xml:space="preserve">APLICACIÓN DE LAS TRD ARCHIVOS DE GESTION Y CENTRAL </t>
  </si>
  <si>
    <t>Informe de seguimiento y control avances</t>
  </si>
  <si>
    <t xml:space="preserve"> TRASNFERENCIAS PRIMARIAS :Recibir  información aplicando las TRD , para hacer transferencia al archivio central , con su correpondiente FUiD de las diferentes oficinas de la Entidad</t>
  </si>
  <si>
    <t xml:space="preserve">Informe de tranferencia </t>
  </si>
  <si>
    <t>CAPACITACION NORMATIVIADA ARCHIVISTICA VIGENTE Dirigida al Personal de la Personería</t>
  </si>
  <si>
    <t>Plan de capacitaciones y listado de asistencia</t>
  </si>
  <si>
    <t>ELABORACION DEL PLAN INSTITUCIONAL DE ARCHIVO</t>
  </si>
  <si>
    <t xml:space="preserve">Documento </t>
  </si>
  <si>
    <t>SISTEMA INTEGRAL DE CONSERVACION ( SIC)</t>
  </si>
  <si>
    <t>APLICACIÓN DE LAS TABLAS DE VALORACION DOCUMENTAL ( fondo acumulado )</t>
  </si>
  <si>
    <t>Tabalas de valoracion</t>
  </si>
  <si>
    <t>ELABORACION TABLA DE CONTROL DE ACCESO A LA INFORMACION FISICA</t>
  </si>
  <si>
    <t>Informe de actualización</t>
  </si>
  <si>
    <t>Buscar información en el archivo, requerida por los funcionarios de la entidad y por los usuarios externos, para ser entregada de acuerdo a las normas de la entidad.</t>
  </si>
  <si>
    <t>Solictud de partes</t>
  </si>
  <si>
    <t>Convenio para conseguir practicantes</t>
  </si>
  <si>
    <t xml:space="preserve">Convenio </t>
  </si>
  <si>
    <t>Cero papel (2 años)</t>
  </si>
  <si>
    <t xml:space="preserve">LINEA ESTRATEGICA 5: UNA  PERSONERIA QUE GESTIONA EN FORMA TRANSPARENTE Y EFICIENTE SUS RECURSOS </t>
  </si>
  <si>
    <t>PLANEACION Y ADQUISICION DE BIENES Y SERVICIOS QUE REQUIERE LA ENTIDAD</t>
  </si>
  <si>
    <t>Planeación de la actividad contractual (4 años)</t>
  </si>
  <si>
    <t>Elaboracion del plan anual de adquisiciones</t>
  </si>
  <si>
    <t>Enero 02 de 2018</t>
  </si>
  <si>
    <t>31 de enero 2018</t>
  </si>
  <si>
    <t>revision de formatos y procedimientos de la actividad contractual</t>
  </si>
  <si>
    <t>31 de diciembre de 2018</t>
  </si>
  <si>
    <t>continuar aplicando las directrices expedidas por  parte de Colombia Compra eficiente relacionadas con el uso del SECOP,Gestion Trasparente y la tienda virtual del estado Colombiano</t>
  </si>
  <si>
    <t>SOSTENIBILIDAD Y FUNCIONALIDAD EN LA ASIGNACION DE RECURSOS PUBLICOS DE LA ENTIDAD</t>
  </si>
  <si>
    <t>Elaboración del proyecto anual del presupuesto (4 años)</t>
  </si>
  <si>
    <t>Elaboracion Proyecto de presupusto 2019</t>
  </si>
  <si>
    <t>Programciòn de Pac vigencia 2019</t>
  </si>
  <si>
    <t>Apertura y Cierre Fondo Fijo</t>
  </si>
  <si>
    <t>Diseñar e implementar el plan de austeridad de la personería de Medellín para la vigencia 2016 -2020 (4 años)</t>
  </si>
  <si>
    <t>REPORTE DE ESTADO DE PRESTAMOS DE VIVIENDA Y CALAMIDAD</t>
  </si>
  <si>
    <t>AMORTIZACION CREDITOS APLICACIÓN NORMAS NIFF</t>
  </si>
  <si>
    <t>REDICION DE CUENTA - GESTION TRANSPARENTE</t>
  </si>
  <si>
    <t xml:space="preserve">CAPACITACION EN AREAS A FINENES </t>
  </si>
  <si>
    <t>TOTAL PERSONERIA AUXILIAR</t>
  </si>
  <si>
    <t xml:space="preserve">Se solicitara la eliminacion del PE ( de las conciliaciones virtuales), por motivos economicos </t>
  </si>
  <si>
    <t>Apoyo Diplomado virtual para Personeros municipales</t>
  </si>
  <si>
    <t>Promocion y divulgacion de servicios y actividades desarrolladas-estrategia comunicaciones</t>
  </si>
  <si>
    <t>Seminario internacional de derecho penal en el marco de los DDHH</t>
  </si>
  <si>
    <t xml:space="preserve">Encuentro socializacion y avances de informacion relacionada con las investigaciones en DDHH y los Observatorios </t>
  </si>
  <si>
    <t>Apoyo  a la gestion para el desarrollo de las diferentes actividades</t>
  </si>
  <si>
    <t>7,6 Asesoria en Área penal</t>
  </si>
  <si>
    <t>7,7 Presentación de Recursos o solicitudes a comisarias de familia</t>
  </si>
  <si>
    <t>A solictud de partes</t>
  </si>
  <si>
    <t>11 CONCEPTOS PARA VENTA DE BIENES DE INTERDICTO</t>
  </si>
  <si>
    <t>PROYECTO</t>
  </si>
  <si>
    <t>REVISIO</t>
  </si>
  <si>
    <t>CODIGO</t>
  </si>
  <si>
    <t>FDPI046</t>
  </si>
  <si>
    <t>VERSION</t>
  </si>
  <si>
    <t>RESOLUCION N°</t>
  </si>
  <si>
    <t>FECHA DE VIGENCIA</t>
  </si>
  <si>
    <t xml:space="preserve">Este valor no incluye: 
-Estructuración de equipo de trabajo profesional (Valor asignado para el 2017: $ 148.150.174)
- Estructuración de equipo de trabajo conductores (Valor asignado para el 2017: $87.546.947)
</t>
  </si>
  <si>
    <t xml:space="preserve">Estructuracion de equipo </t>
  </si>
  <si>
    <t xml:space="preserve">3 Abogados, una psicóloga y un auxiliar </t>
  </si>
  <si>
    <t>Realizar ofertas institucionales sobre el manejo de la plataforma virtual para difundir la estrategia y su utilización.(Comunicaciones)</t>
  </si>
  <si>
    <t>Investigacion en situacion actual de las victimas en Medelín</t>
  </si>
  <si>
    <t xml:space="preserve">2DO FORO PREVENSION ACOSO LABORAL Y ACOSO SEXUAL </t>
  </si>
  <si>
    <t xml:space="preserve">informes publicidad de las actuaciones </t>
  </si>
  <si>
    <t>Capacitación al equipo de trabajo de Disciplinarios, EN MEDIOS PROBATORIOS REFUERZO PLIEGO DE CARGOS AUDIENCIAS VERBALES (((pasa a TH))))</t>
  </si>
  <si>
    <t xml:space="preserve">Promocion de los Derechos mas vulnerables como NNA, mujeres y poblacion LGTBI entre otros, donde se conozca la naturaleza del derecho, su evolucion y sirva como formacion a la poblacion en general </t>
  </si>
  <si>
    <t>Documento divulgado</t>
  </si>
  <si>
    <t xml:space="preserve">Estructurar y poner en marcha el proyecto de certificacion en DDHH a empresas </t>
  </si>
  <si>
    <t>Conmemoracion semana internacional de Derechos Humanos</t>
  </si>
  <si>
    <t>Foros en DDHH</t>
  </si>
  <si>
    <t>Capacitación EXTERNA Auditores Internos de Calidad  - Técnicas de Auditoría e ISO 9001:2015 ((pasa a TH)</t>
  </si>
  <si>
    <t xml:space="preserve">Examenes ejecutivos y realización de evaluaciones médicas periódicas </t>
  </si>
  <si>
    <t>Hornos microndas UPDH</t>
  </si>
  <si>
    <t>3, Plan de Mantenimineto edificio</t>
  </si>
  <si>
    <t>Custodia de archivo y consulta</t>
  </si>
  <si>
    <t xml:space="preserve">b.El Reasentamiento de Población en Medellín:   Trayectorias del Observatorio
</t>
  </si>
  <si>
    <t>1.1 Plan de Adquisicion de bienes</t>
  </si>
  <si>
    <t>Contrato</t>
  </si>
  <si>
    <t>Estructuracion de equipo de formacion</t>
  </si>
  <si>
    <t>Estructuracion de equipo de apoyo</t>
  </si>
  <si>
    <t>contrato</t>
  </si>
  <si>
    <t>Estructuracion de equipo de trabajo personeria auxiliar</t>
  </si>
  <si>
    <t>Estructuracion de equipo de conductores</t>
  </si>
  <si>
    <t>LINEA ESTRATÉGICA 3: Una personería con estándares de calidad, profesionalizada, tecnificada, con comunicación efectiva y altos estímulos laborales
PROGRAMA</t>
  </si>
  <si>
    <t>Abril</t>
  </si>
  <si>
    <t>Total del Programa</t>
  </si>
  <si>
    <t>Se suma el valor</t>
  </si>
  <si>
    <t>Diplomado en argumentacion juridica</t>
  </si>
  <si>
    <t>Sin costo</t>
  </si>
  <si>
    <t>para hablar con Juan Guillermo El valor es opcional</t>
  </si>
  <si>
    <t>Pantalla Telón De Proyección Eléctrico 330x190</t>
  </si>
  <si>
    <t>ADECUACIONES</t>
  </si>
  <si>
    <t>Tv de 55 Pulgadas Remplazo oficina Personero Smartv Curvo</t>
  </si>
  <si>
    <t>Instalacion y Creación de biblioteca digital donde contenga todos los informes, libros y demas insumos que genera la Personeria de Medellin y facilitar la consulta a los ciudadanos.</t>
  </si>
  <si>
    <t>Desarrollador</t>
  </si>
  <si>
    <t>Implentos para la Oficna de Comunicaciones</t>
  </si>
  <si>
    <t>Diplomado de barrismo  social y plan decenal del futbol</t>
  </si>
  <si>
    <t>Foro de barrismo social y plan decenal del futbol</t>
  </si>
  <si>
    <t>Informe de investigacion</t>
  </si>
  <si>
    <t>Estructura de equipo</t>
  </si>
  <si>
    <t xml:space="preserve">Implementacion (evolucion)  e instrumentalizacion  de la guia metodologica en el modelo preventivo de la vigilancia de la conducta oficial. </t>
  </si>
  <si>
    <t>1 (propuesta) enero  1 (primer avance) Mazo 1 (2do avance mayo 1 (3er avance) julio 1 (informe final) septiembre 1 (seguimiento) diciembre ((((( los recursos de viaticos sale por TH $20.000.000)))))</t>
  </si>
  <si>
    <t>1 (presentacion propuesta) julio 2 (ajustes propuesta diseño) septiembre 3 (diseño de la guia) diciembre ((( pasa a publicaciones $7.000.000))))))</t>
  </si>
  <si>
    <t xml:space="preserve">Diseño de guia del modelo  </t>
  </si>
  <si>
    <t>Un. MEDIDA</t>
  </si>
  <si>
    <t xml:space="preserve">Material POP+ material comunicacional de apoyo……… Se unifico diseño y unificacion de imagen (actividad y recursos)……………….. 40 MENSUALES </t>
  </si>
  <si>
    <t>Un. De Medida</t>
  </si>
  <si>
    <t>Analisis de las cargas laborales de la entidad</t>
  </si>
  <si>
    <t>Entrega de Informe de analisis</t>
  </si>
  <si>
    <t>Sistema KAISEN (Asesoria en la migracion de la Norma ISO 2009 a la ISO 2915 y eventos de calidad)</t>
  </si>
  <si>
    <t>PERIODO COMPRENDIDO:                                                        ENERO DICIEMBRE DE 2018</t>
  </si>
  <si>
    <t xml:space="preserve">Inducción y reinduccion </t>
  </si>
  <si>
    <t>((( video de inducción, sistemas y comunicaciones )))</t>
  </si>
  <si>
    <t>3 face de la medion del riesgo psicosocial</t>
  </si>
  <si>
    <t>LINEA AIRE</t>
  </si>
  <si>
    <t>CONTRUCCIÒN Y DIVULGACIÒN DE UN INFORME SOBRE LAS PROBLEMATICAS Y ALTERNATIVAS SOLUCIÓN SOBRE LA CALIDAD DEL AIRE EN LA CIUDAD DE MEDELLIN</t>
  </si>
  <si>
    <t>LINEA AGUA</t>
  </si>
  <si>
    <t>CONTRUCCIÒN Y DIVULGACIÒN DE UN INFORME SOBRE LOS PLANES DE INTERVENCIÒN Y ORDENACIÒN DEL RIO ABURRA Y SUS QUEBRADAS AFLUENTES EN LA CIUDAD DE MEDELLIN EN LOS ULTIMOS 10 AÑOS</t>
  </si>
  <si>
    <t>Seguimiento del POMCA del Rio Aburra</t>
  </si>
  <si>
    <t>Seguimiento al Plan Maestro de Alcantarillado de Medellín y su conexión con la PTAR Aguas Claras</t>
  </si>
  <si>
    <t>CONTRUCCIÒN Y DIVULGACIÒN DE UN INFORME SOBRE EL MINIMO VITAL DE AGUA EN LA CIUDAD DE MEDELLIN</t>
  </si>
  <si>
    <t>LINEA FLORA</t>
  </si>
  <si>
    <t>CONTRUCCIÒN Y DIVULGACIÒN DE UN INFORME SOBRE LOS DIFERENTES PLANES DE REFORESTACIÓN Y COMPENZACIÒN AMBIENTAL EN LA CIUDAD DE MEDELLIN</t>
  </si>
  <si>
    <t>LINEA HABITAT</t>
  </si>
  <si>
    <t>CONTRUCCIÒN Y DIVULGACIÒN DE UN INFORME SOBRE RESIDUOS EN LA CIUDAD DE MEDELLIN</t>
  </si>
  <si>
    <t>Seguimiento al PGIR de Medellín y el manejo y disposición de los residuos solidos</t>
  </si>
  <si>
    <t>Actividades con grupos focales en tematicas de desarrollo rural sostenible (Foro)</t>
  </si>
  <si>
    <t>Socialización del Directorio de competencias</t>
  </si>
  <si>
    <t xml:space="preserve">Actividades con las Mesas Ambientales como Observatorios Territoriales de la ciudad de Medellín. </t>
  </si>
  <si>
    <t>LINEA FAUNA</t>
  </si>
  <si>
    <t>Ejecuta los recursos comunicaciones</t>
  </si>
  <si>
    <t>Estructuracion del Equipo del Observatorio</t>
  </si>
  <si>
    <t>Se necesita este presupuesto 10000000</t>
  </si>
  <si>
    <t>ELABORACION DEL PROGRAMA GESTION DOCUMENTAL</t>
  </si>
  <si>
    <t>Reuniones zonales por comunas</t>
  </si>
  <si>
    <t>Formulación de lìneas de investigación relacionadas con el observatorio (PLPP, participaciòn ciudadana, control social).</t>
  </si>
  <si>
    <t>Publicación de hallazgos y resultados</t>
  </si>
  <si>
    <t>RECURSOS</t>
  </si>
  <si>
    <t>DIPLOMADO</t>
  </si>
  <si>
    <t>INVESTIGACIÒN</t>
  </si>
  <si>
    <t>FORO</t>
  </si>
  <si>
    <t>GRUPOS FOCALES</t>
  </si>
  <si>
    <t>PUBLICACIÒN</t>
  </si>
  <si>
    <t>CARRO (un vehiculo que se contrataria por salida)</t>
  </si>
  <si>
    <t>Sistema de sonido de la sala de audiencias y distribuirlo en toda la entidad.</t>
  </si>
  <si>
    <t>Fortalecimiento de las organizaciones sociales y comunitarias en creacion de veedurias</t>
  </si>
  <si>
    <t xml:space="preserve">Red Social  de entornos protectores </t>
  </si>
  <si>
    <t>Publicacion del Directorio de competencias</t>
  </si>
  <si>
    <t>Reuniones de grupo de trabajo</t>
  </si>
  <si>
    <t>Acciones de consolidacion de la informaciòn</t>
  </si>
  <si>
    <t>Acciones de vigilancia en Comisiones Accidentales y/o sesiones del Concejo Relacionadas con el observatorio</t>
  </si>
  <si>
    <t>Foro Internacional de Presupuesto participativo</t>
  </si>
  <si>
    <t>Reuniones del Proceso Investigaciones en DDHH y Observatorios</t>
  </si>
  <si>
    <t>Participación y apoyo a la Red de Observatorios Nodo Antioquia y otros observatorios</t>
  </si>
  <si>
    <t>Transcripcion de audios</t>
  </si>
  <si>
    <t xml:space="preserve">Observatorio de Presupuesto Participativo </t>
  </si>
  <si>
    <t>Sistematización del Observatorio del Derecho Fundamental a la Salud año 2018</t>
  </si>
  <si>
    <t xml:space="preserve"> Diplomado en formulación de proyectos y contratacion estatal</t>
  </si>
  <si>
    <t>Protección ante la fuga de datos y la mala gestión de recursos</t>
  </si>
  <si>
    <r>
      <t>Campañas Internas de apropiación (</t>
    </r>
    <r>
      <rPr>
        <sz val="8"/>
        <rFont val="Arial"/>
        <family val="2"/>
      </rPr>
      <t xml:space="preserve">Procesos de sensibilización que pretendan contribuir a la Cultura P) </t>
    </r>
    <r>
      <rPr>
        <b/>
        <sz val="8"/>
        <rFont val="Arial"/>
        <family val="2"/>
      </rPr>
      <t>Entradas:</t>
    </r>
    <r>
      <rPr>
        <sz val="8"/>
        <rFont val="Arial"/>
        <family val="2"/>
      </rPr>
      <t xml:space="preserve"> control interno, planeacion, personeria auxiliar, comunicaciones </t>
    </r>
  </si>
  <si>
    <r>
      <t xml:space="preserve">Red de sonido interna: </t>
    </r>
    <r>
      <rPr>
        <sz val="8"/>
        <rFont val="Arial"/>
        <family val="2"/>
      </rPr>
      <t xml:space="preserve">sistema sonoro de amplificacion simultanea para las dos sedes de la Personerìa de Medellín (Central + El Bosque) y sistema de sonido para sala de audiencias </t>
    </r>
  </si>
  <si>
    <r>
      <rPr>
        <b/>
        <sz val="8"/>
        <color indexed="8"/>
        <rFont val="Arial"/>
        <family val="2"/>
      </rPr>
      <t xml:space="preserve">Campaña Interna de Viernestar </t>
    </r>
    <r>
      <rPr>
        <sz val="8"/>
        <color indexed="8"/>
        <rFont val="Arial"/>
        <family val="2"/>
      </rPr>
      <t xml:space="preserve">
Escenarios para la socialización de los avances en el plan estrtegicoatravés de la ludica, el juego y la diversion.</t>
    </r>
    <r>
      <rPr>
        <b/>
        <sz val="8"/>
        <color indexed="8"/>
        <rFont val="Arial"/>
        <family val="2"/>
      </rPr>
      <t xml:space="preserve"> entradas:d</t>
    </r>
    <r>
      <rPr>
        <sz val="8"/>
        <color indexed="8"/>
        <rFont val="Arial"/>
        <family val="2"/>
      </rPr>
      <t>escpacho del personero, otras unidades.</t>
    </r>
  </si>
  <si>
    <r>
      <rPr>
        <b/>
        <sz val="8"/>
        <color indexed="8"/>
        <rFont val="Arial"/>
        <family val="2"/>
      </rPr>
      <t>Revista Trimestral</t>
    </r>
    <r>
      <rPr>
        <sz val="8"/>
        <color indexed="8"/>
        <rFont val="Arial"/>
        <family val="2"/>
      </rPr>
      <t xml:space="preserve">: Publicacion Virtual que recopila los prinicpales avances de la gestión interna y externa de la Enidad    </t>
    </r>
  </si>
  <si>
    <r>
      <rPr>
        <b/>
        <sz val="8"/>
        <color indexed="8"/>
        <rFont val="Arial"/>
        <family val="2"/>
      </rPr>
      <t>Apersónate:</t>
    </r>
    <r>
      <rPr>
        <sz val="8"/>
        <color indexed="8"/>
        <rFont val="Arial"/>
        <family val="2"/>
      </rPr>
      <t xml:space="preserve"> 
Pieza de comunicación interna quincenal que permite socializar los contenidos del día a día como equipo  </t>
    </r>
  </si>
  <si>
    <r>
      <t xml:space="preserve">Concursos y campañas DDHH
</t>
    </r>
    <r>
      <rPr>
        <sz val="8"/>
        <color indexed="8"/>
        <rFont val="Arial"/>
        <family val="2"/>
      </rPr>
      <t xml:space="preserve">campañas y/o Apoyo a iniciativas de la sociedad civil que le apunten a nuestro quehacer misional y contribuyan a empoderar a,la ciudadanía como actores activos. </t>
    </r>
  </si>
  <si>
    <r>
      <rPr>
        <b/>
        <sz val="8"/>
        <color indexed="8"/>
        <rFont val="Arial"/>
        <family val="2"/>
      </rPr>
      <t xml:space="preserve"> VOZ A VOZ 
Estrategia de </t>
    </r>
    <r>
      <rPr>
        <sz val="8"/>
        <color indexed="8"/>
        <rFont val="Arial"/>
        <family val="2"/>
      </rPr>
      <t xml:space="preserve">Promoción Social  para la apropiacion ciudadana de La Personería de Medellín en sus 16 comunas y 5 corregimientos. 
</t>
    </r>
  </si>
  <si>
    <r>
      <rPr>
        <b/>
        <sz val="8"/>
        <rFont val="Arial"/>
        <family val="2"/>
      </rPr>
      <t>Micro videos informativos el:</t>
    </r>
    <r>
      <rPr>
        <sz val="8"/>
        <rFont val="Arial"/>
        <family val="2"/>
      </rPr>
      <t xml:space="preserve"> transmision del especial de TV de serie en Youtube </t>
    </r>
  </si>
  <si>
    <r>
      <rPr>
        <b/>
        <sz val="8"/>
        <rFont val="Arial"/>
        <family val="2"/>
      </rPr>
      <t>YOU TUBER</t>
    </r>
    <r>
      <rPr>
        <sz val="8"/>
        <rFont val="Arial"/>
        <family val="2"/>
      </rPr>
      <t xml:space="preserve">: Validador en Redes sociales </t>
    </r>
  </si>
  <si>
    <r>
      <rPr>
        <b/>
        <sz val="8"/>
        <rFont val="Arial"/>
        <family val="2"/>
      </rPr>
      <t>Redes sociales</t>
    </r>
    <r>
      <rPr>
        <sz val="8"/>
        <rFont val="Arial"/>
        <family val="2"/>
      </rPr>
      <t xml:space="preserve"> ( twt, fb, inst, yt) </t>
    </r>
  </si>
  <si>
    <r>
      <rPr>
        <b/>
        <sz val="8"/>
        <rFont val="Arial"/>
        <family val="2"/>
      </rPr>
      <t xml:space="preserve">Pagina web - 
</t>
    </r>
    <r>
      <rPr>
        <sz val="8"/>
        <rFont val="Arial"/>
        <family val="2"/>
      </rPr>
      <t xml:space="preserve">administracion de nuevos contenidos </t>
    </r>
    <r>
      <rPr>
        <b/>
        <sz val="8"/>
        <rFont val="Arial"/>
        <family val="2"/>
      </rPr>
      <t xml:space="preserve">
</t>
    </r>
  </si>
  <si>
    <r>
      <rPr>
        <b/>
        <sz val="8"/>
        <rFont val="Arial"/>
        <family val="2"/>
      </rPr>
      <t>Socializacion de Publicacion Anual:</t>
    </r>
    <r>
      <rPr>
        <sz val="8"/>
        <rFont val="Arial"/>
        <family val="2"/>
      </rPr>
      <t xml:space="preserve"> Informe DDHH  </t>
    </r>
  </si>
  <si>
    <r>
      <rPr>
        <b/>
        <sz val="8"/>
        <rFont val="Arial"/>
        <family val="2"/>
      </rPr>
      <t>Promocion  UPDH- PM</t>
    </r>
    <r>
      <rPr>
        <sz val="8"/>
        <rFont val="Arial"/>
        <family val="2"/>
      </rPr>
      <t>: Ruedas de Prensa, Rrecorridos de Ciudad.</t>
    </r>
  </si>
  <si>
    <r>
      <rPr>
        <b/>
        <u val="single"/>
        <sz val="8"/>
        <rFont val="Arial"/>
        <family val="2"/>
      </rPr>
      <t>Concurso Internacional</t>
    </r>
    <r>
      <rPr>
        <sz val="8"/>
        <rFont val="Arial"/>
        <family val="2"/>
      </rPr>
      <t xml:space="preserve">: Entidades publicas transparentes en el Mundo. Inscripcion  e implemetancion Metodològica </t>
    </r>
  </si>
  <si>
    <r>
      <rPr>
        <b/>
        <sz val="8"/>
        <rFont val="Arial"/>
        <family val="2"/>
      </rPr>
      <t xml:space="preserve">Plan de medios de comunicación </t>
    </r>
    <r>
      <rPr>
        <sz val="8"/>
        <rFont val="Arial"/>
        <family val="2"/>
      </rPr>
      <t>(pauta comercial)</t>
    </r>
  </si>
  <si>
    <r>
      <rPr>
        <b/>
        <sz val="8"/>
        <rFont val="Arial"/>
        <family val="2"/>
      </rPr>
      <t xml:space="preserve">Programa de Radio </t>
    </r>
    <r>
      <rPr>
        <sz val="8"/>
        <rFont val="Arial"/>
        <family val="2"/>
      </rPr>
      <t xml:space="preserve">-DONDE TODOS CONTAMOS- </t>
    </r>
  </si>
  <si>
    <r>
      <rPr>
        <b/>
        <sz val="8"/>
        <rFont val="Arial"/>
        <family val="2"/>
      </rPr>
      <t xml:space="preserve"> separata - Inserto: </t>
    </r>
    <r>
      <rPr>
        <sz val="8"/>
        <rFont val="Arial"/>
        <family val="2"/>
      </rPr>
      <t>(informe de gestión) distribuidos como inserto en 1 periódico local</t>
    </r>
    <r>
      <rPr>
        <b/>
        <i/>
        <sz val="8"/>
        <color indexed="10"/>
        <rFont val="Arial"/>
        <family val="2"/>
      </rPr>
      <t xml:space="preserve"> </t>
    </r>
  </si>
  <si>
    <r>
      <rPr>
        <b/>
        <sz val="8"/>
        <color indexed="8"/>
        <rFont val="Arial"/>
        <family val="2"/>
      </rPr>
      <t>Unificación de imagen y Diseño</t>
    </r>
    <r>
      <rPr>
        <sz val="8"/>
        <color indexed="8"/>
        <rFont val="Arial"/>
        <family val="2"/>
      </rPr>
      <t xml:space="preserve">- Suministro de impresos y material publicitario para la Personería de Medellín.    diseño de Plegables, Caratulas, Campañas internas, Tarjetas; Avisos publicitarios;para la entidad; Avisos internos, </t>
    </r>
  </si>
  <si>
    <r>
      <rPr>
        <b/>
        <sz val="8"/>
        <rFont val="Arial"/>
        <family val="2"/>
      </rPr>
      <t>Dotacion de imagen institucional :</t>
    </r>
    <r>
      <rPr>
        <sz val="8"/>
        <rFont val="Arial"/>
        <family val="2"/>
      </rPr>
      <t>camisas , camisetas polos y togas con la imagen, chalecos</t>
    </r>
  </si>
  <si>
    <r>
      <t xml:space="preserve">
</t>
    </r>
    <r>
      <rPr>
        <b/>
        <sz val="8"/>
        <color indexed="8"/>
        <rFont val="Arial"/>
        <family val="2"/>
      </rPr>
      <t xml:space="preserve">EVENTOS Y CERTÁMENES: </t>
    </r>
    <r>
      <rPr>
        <sz val="8"/>
        <color indexed="8"/>
        <rFont val="Arial"/>
        <family val="2"/>
      </rPr>
      <t xml:space="preserve">
Diseño, producción y coordinacion de eventos institucionales de la Personería de Medellín que fortalezcan el posicionamiento y publicidad de la entidad. (se incluyen la solicitudes internas de las unidades y otros apoyos que decidan hacer a otros entes).   </t>
    </r>
  </si>
  <si>
    <r>
      <t>Eventos Externos:</t>
    </r>
    <r>
      <rPr>
        <sz val="8"/>
        <color indexed="8"/>
        <rFont val="Arial"/>
        <family val="2"/>
      </rPr>
      <t xml:space="preserve"> Acompañamiento y apoyo a eventos  o escenarios externos que promuevan y posicionen la imagen institucional de la Personería de Medellín  </t>
    </r>
  </si>
  <si>
    <r>
      <rPr>
        <b/>
        <sz val="8"/>
        <color indexed="8"/>
        <rFont val="Arial"/>
        <family val="2"/>
      </rPr>
      <t xml:space="preserve">Adquisicion de equipos y mantenimiento: </t>
    </r>
    <r>
      <rPr>
        <sz val="8"/>
        <color indexed="8"/>
        <rFont val="Arial"/>
        <family val="2"/>
      </rPr>
      <t xml:space="preserve">Cámara profesional, disco duro portable, microfono, tripode, celular con alta resolucion para administracion de RS, 6 tablets para promotores sociales, 1 portatil para estrategia, 10 extensiones.  </t>
    </r>
  </si>
  <si>
    <r>
      <rPr>
        <b/>
        <sz val="8"/>
        <color indexed="8"/>
        <rFont val="Arial"/>
        <family val="2"/>
      </rPr>
      <t xml:space="preserve">Personaton </t>
    </r>
    <r>
      <rPr>
        <sz val="8"/>
        <color indexed="8"/>
        <rFont val="Arial"/>
        <family val="2"/>
      </rPr>
      <t xml:space="preserve">
Estrategia de Movilizacion Ciudadana y articulacion Institucional que busca descentralizar los servicios misionales de la Personería de Medellin y de la Admon Mpal. Para las poblaciones más vulnerables de la Ciudad de Medellín. 
</t>
    </r>
  </si>
  <si>
    <r>
      <t xml:space="preserve">1. ARTICULACIÓN  INTERINSTITUCIONAL </t>
    </r>
    <r>
      <rPr>
        <sz val="8"/>
        <rFont val="Arial"/>
        <family val="2"/>
      </rPr>
      <t>(Línea estratégica 1)</t>
    </r>
  </si>
  <si>
    <r>
      <rPr>
        <b/>
        <sz val="8"/>
        <rFont val="Arial"/>
        <family val="2"/>
      </rPr>
      <t xml:space="preserve">1.1  Desarrollo  e implementación de la estrategia de cooperación por parte de la Personería de Medellín encaminada aunar esfuerzos  (capacidades y competencias institucionales), con la ONU - HABITAT , Universidad Nacional Sede Medellin, Municipio de Medellin,Empresa de Desarollo Urbano , Instituto Social de Vivienda y Habitat  de Medellin.  para el desarrollo de los objetivos comunes relacionados con el desarrollo e implementación del Observatorio de Reasentamiento y Movimientos de Población del Municipio de Medellín </t>
    </r>
    <r>
      <rPr>
        <sz val="8"/>
        <rFont val="Arial"/>
        <family val="2"/>
      </rPr>
      <t xml:space="preserve">  orientados a la formulacion y desarollo del Diplomado semipresencial denominado " Reasentamiento en perspectiva de Derechos Humanos ".</t>
    </r>
  </si>
  <si>
    <r>
      <t xml:space="preserve">2.1. Acompañamiento  a usuarios : </t>
    </r>
    <r>
      <rPr>
        <sz val="8"/>
        <color indexed="8"/>
        <rFont val="Calibri"/>
        <family val="2"/>
      </rPr>
      <t xml:space="preserve"> Seguimiento de situaciones sobre procesos de reasentamiento y movimientos de población ocasionados por alto riesgo, obra pública, o desplazamiento en la ciudad de Medellín a partir de los procesos de reacción inmediata y atención al público en las sedes de la Personería.</t>
    </r>
    <r>
      <rPr>
        <b/>
        <sz val="8"/>
        <color indexed="8"/>
        <rFont val="Calibri"/>
        <family val="2"/>
      </rPr>
      <t xml:space="preserve"> </t>
    </r>
  </si>
  <si>
    <r>
      <t xml:space="preserve">c. Sistematización de experiencia: </t>
    </r>
    <r>
      <rPr>
        <sz val="8"/>
        <color indexed="8"/>
        <rFont val="Arial"/>
        <family val="2"/>
      </rPr>
      <t>Análisis casuísticas (tipologías) y geo-referenciación de experiencias de reasentamiento y movimiento poblacional sobre situaciones de alto riesgo, obra pública y desplazamiento.</t>
    </r>
  </si>
  <si>
    <r>
      <t xml:space="preserve">2.2.  Hemeroteca de reasentamientos y movimientos de población de la Personería: </t>
    </r>
    <r>
      <rPr>
        <b/>
        <i/>
        <sz val="8"/>
        <color indexed="8"/>
        <rFont val="Arial"/>
        <family val="2"/>
      </rPr>
      <t xml:space="preserve">Desarrollo de sistema de registro y proceso de </t>
    </r>
    <r>
      <rPr>
        <b/>
        <sz val="8"/>
        <color indexed="8"/>
        <rFont val="Arial"/>
        <family val="2"/>
      </rPr>
      <t xml:space="preserve">rastreo de noticias de la ciudad de Medellín, sobre situaciones de reasentamiento, movimiento poblacional, riesgo o vulneración de derechos ocasionados por alto riesgo, obras públicas, y desplazamiento. </t>
    </r>
  </si>
  <si>
    <r>
      <rPr>
        <b/>
        <sz val="8"/>
        <rFont val="Arial"/>
        <family val="2"/>
      </rPr>
      <t>3.1 Encuentros de acompañamiento a organizaciones y mesas comunitarias:</t>
    </r>
    <r>
      <rPr>
        <sz val="8"/>
        <rFont val="Arial"/>
        <family val="2"/>
      </rPr>
      <t xml:space="preserve"> Acompañamiento a procesos desarrollados por organizaciones sociales territoriales de cara a los procesos de reasentamiento o movimientos poblacionales originados por alto riesgo, obra pública o desplazamientos. </t>
    </r>
  </si>
  <si>
    <r>
      <rPr>
        <b/>
        <sz val="8"/>
        <rFont val="Arial"/>
        <family val="2"/>
      </rPr>
      <t>3.3. Sistematizaciòn de experiencias</t>
    </r>
    <r>
      <rPr>
        <sz val="8"/>
        <rFont val="Arial"/>
        <family val="2"/>
      </rPr>
      <t xml:space="preserve">. </t>
    </r>
  </si>
  <si>
    <r>
      <rPr>
        <b/>
        <sz val="8"/>
        <color indexed="8"/>
        <rFont val="Calibri"/>
        <family val="2"/>
      </rPr>
      <t>4. GESTIÓN PUBLICA Y PRIVADA</t>
    </r>
    <r>
      <rPr>
        <sz val="8"/>
        <color indexed="8"/>
        <rFont val="Calibri"/>
        <family val="2"/>
      </rPr>
      <t xml:space="preserve">
(Concejo de Medellín, Administración municipal, Gremios, Academia, y ONG) </t>
    </r>
  </si>
  <si>
    <r>
      <rPr>
        <b/>
        <sz val="8"/>
        <rFont val="Arial"/>
        <family val="2"/>
      </rPr>
      <t>4.2. Gestión privada y publica :</t>
    </r>
    <r>
      <rPr>
        <sz val="8"/>
        <rFont val="Arial"/>
        <family val="2"/>
      </rPr>
      <t xml:space="preserve"> </t>
    </r>
  </si>
  <si>
    <r>
      <rPr>
        <b/>
        <sz val="8"/>
        <color indexed="8"/>
        <rFont val="Calibri"/>
        <family val="2"/>
      </rPr>
      <t>5. PARTICIPACIÓN INVESTIGATIVA COMUNITARIA</t>
    </r>
    <r>
      <rPr>
        <sz val="8"/>
        <color indexed="8"/>
        <rFont val="Calibri"/>
        <family val="2"/>
      </rPr>
      <t xml:space="preserve">
(Nuevas tecnologías, proyectos investigativos, mediación y participación social, educación por competencias)</t>
    </r>
  </si>
  <si>
    <r>
      <rPr>
        <b/>
        <sz val="8"/>
        <rFont val="Arial"/>
        <family val="2"/>
      </rPr>
      <t>5.2.  Primera cohorte de diplomado virtual:</t>
    </r>
    <r>
      <rPr>
        <sz val="8"/>
        <color indexed="8"/>
        <rFont val="Arial"/>
        <family val="2"/>
      </rPr>
      <t xml:space="preserve"> Gestión y acompañamiento (tutoría) a la primera cohorte (piloto) del diplomado virtual sobre reasentamientos y movimientos poblacionales de la Personería de Medellín. </t>
    </r>
  </si>
  <si>
    <r>
      <rPr>
        <b/>
        <sz val="8"/>
        <color indexed="8"/>
        <rFont val="Arial"/>
        <family val="2"/>
      </rPr>
      <t>5.3 Seminario  Internacional :</t>
    </r>
    <r>
      <rPr>
        <sz val="8"/>
        <color indexed="8"/>
        <rFont val="Arial"/>
        <family val="2"/>
      </rPr>
      <t xml:space="preserve"> sobre experiencias de reasentamiento  y movimiento de población, actualidad de las estrategias de protección a moradores.</t>
    </r>
  </si>
  <si>
    <r>
      <rPr>
        <b/>
        <sz val="8"/>
        <rFont val="Arial"/>
        <family val="2"/>
      </rPr>
      <t xml:space="preserve">Acciones de Cooperacion con otras entidades </t>
    </r>
    <r>
      <rPr>
        <sz val="8"/>
        <rFont val="Arial"/>
        <family val="2"/>
      </rPr>
      <t>publicas y/o instituciones privadas para el fortalecimiento del observatorio</t>
    </r>
  </si>
  <si>
    <r>
      <rPr>
        <b/>
        <sz val="8"/>
        <rFont val="Arial"/>
        <family val="2"/>
      </rPr>
      <t>Depuracion de la informacion recibida de las entidades cooperantes, referentes a los d</t>
    </r>
    <r>
      <rPr>
        <sz val="8"/>
        <rFont val="Arial"/>
        <family val="2"/>
      </rPr>
      <t xml:space="preserve">elitos de más impacto en la ciudad de Medellin </t>
    </r>
  </si>
  <si>
    <r>
      <rPr>
        <b/>
        <sz val="8"/>
        <color indexed="8"/>
        <rFont val="Arial"/>
        <family val="2"/>
      </rPr>
      <t xml:space="preserve">Hemeroteca y alertas tempranas </t>
    </r>
    <r>
      <rPr>
        <sz val="8"/>
        <color indexed="8"/>
        <rFont val="Arial"/>
        <family val="2"/>
      </rPr>
      <t>relacionada con la seguridad y la criminalidad de la ciudad de Medellin que tenga incidencia en ésta línea de</t>
    </r>
    <r>
      <rPr>
        <sz val="8"/>
        <color indexed="10"/>
        <rFont val="Arial"/>
        <family val="2"/>
      </rPr>
      <t xml:space="preserve"> investigación</t>
    </r>
    <r>
      <rPr>
        <sz val="8"/>
        <color indexed="8"/>
        <rFont val="Arial"/>
        <family val="2"/>
      </rPr>
      <t xml:space="preserve"> mediante</t>
    </r>
    <r>
      <rPr>
        <b/>
        <sz val="8"/>
        <color indexed="8"/>
        <rFont val="Arial"/>
        <family val="2"/>
      </rPr>
      <t xml:space="preserve"> boletines diarios de la policia Meval o medios de comunicación.</t>
    </r>
  </si>
  <si>
    <r>
      <rPr>
        <b/>
        <sz val="8"/>
        <color indexed="8"/>
        <rFont val="Arial"/>
        <family val="2"/>
      </rPr>
      <t xml:space="preserve"> Formular Recomendaciones</t>
    </r>
    <r>
      <rPr>
        <sz val="8"/>
        <color indexed="8"/>
        <rFont val="Arial"/>
        <family val="2"/>
      </rPr>
      <t xml:space="preserve"> tendientes al mejoramiento de las políticas publicas municipales relacionadas con los resultados del observatorio.</t>
    </r>
  </si>
  <si>
    <r>
      <rPr>
        <b/>
        <sz val="8"/>
        <color indexed="8"/>
        <rFont val="Arial"/>
        <family val="2"/>
      </rPr>
      <t>Evidenciar la realidad carcelaria de Pedregal</t>
    </r>
    <r>
      <rPr>
        <sz val="8"/>
        <color indexed="8"/>
        <rFont val="Arial"/>
        <family val="2"/>
      </rPr>
      <t xml:space="preserve"> mediante trabajo de campo, en la  ciudad de Medellin , relacionado con la vulneracion a los DDHH de los internos </t>
    </r>
  </si>
  <si>
    <r>
      <rPr>
        <b/>
        <sz val="8"/>
        <color indexed="8"/>
        <rFont val="Arial"/>
        <family val="2"/>
      </rPr>
      <t xml:space="preserve">circulos de calidad y reuniones </t>
    </r>
    <r>
      <rPr>
        <sz val="8"/>
        <color indexed="8"/>
        <rFont val="Arial"/>
        <family val="2"/>
      </rPr>
      <t>Observatorio SPOA</t>
    </r>
  </si>
  <si>
    <r>
      <rPr>
        <b/>
        <sz val="8"/>
        <color indexed="8"/>
        <rFont val="Arial"/>
        <family val="2"/>
      </rPr>
      <t>Acompañamiento  de apoyo</t>
    </r>
    <r>
      <rPr>
        <sz val="8"/>
        <color indexed="8"/>
        <rFont val="Arial"/>
        <family val="2"/>
      </rPr>
      <t xml:space="preserve"> en actividades relacionadas con el area Penal  y Observatorio SPOA</t>
    </r>
  </si>
  <si>
    <t>Capacitacion en normatividad de cero papel</t>
  </si>
  <si>
    <t>Campaña de sensibilizacion en manejo de cero papel</t>
  </si>
  <si>
    <t>Imagen de la campaña</t>
  </si>
  <si>
    <t>Control del uso racional del papel</t>
  </si>
  <si>
    <t>Informe de control de impresora, fotocopia e informe de la disposicion final del papel reciclado</t>
  </si>
  <si>
    <t>Acompañamientos, Problemáticas ambientales, Comisiones Accidentales y PQRS.</t>
  </si>
  <si>
    <t>1 de junio de 2018</t>
  </si>
  <si>
    <t>30 de septiembre de 2018</t>
  </si>
  <si>
    <t>30 de octubre de 2018</t>
  </si>
  <si>
    <t xml:space="preserve"> incidente de desacato y/o Solicitud de cumplimiento de fallo de tutela </t>
  </si>
  <si>
    <t xml:space="preserve">Seguimiento efectividad de la tutela </t>
  </si>
  <si>
    <t>1 de Marzo de 2018</t>
  </si>
  <si>
    <t>Seguimientos</t>
  </si>
  <si>
    <t xml:space="preserve">Misional </t>
  </si>
  <si>
    <t>Acciones de tutela virtual</t>
  </si>
  <si>
    <t>Solicitud proteccion y/o Cancelacion de tierras</t>
  </si>
  <si>
    <t>Derecho de peticion interno (correspondencia)</t>
  </si>
  <si>
    <t>Asesorias telefónicas</t>
  </si>
  <si>
    <t>Atención a través del sistema INFO</t>
  </si>
  <si>
    <t>po</t>
  </si>
  <si>
    <t>t/t</t>
  </si>
  <si>
    <t>pa</t>
  </si>
  <si>
    <t>Pa</t>
  </si>
  <si>
    <t>T/T</t>
  </si>
  <si>
    <t>TALENTO HUMANO</t>
  </si>
  <si>
    <t>TOTALES DEL PROGRAMA ADMINISTRATIVA</t>
  </si>
  <si>
    <t>TOTALES DEL PROGRAMA GESTION DOCUMENTAL</t>
  </si>
  <si>
    <t>TOTALES DEL PROGRAMA CONTRACTUAL</t>
  </si>
  <si>
    <t xml:space="preserve">Ingresar, revisar y aprobar en el plan de mejoramiento unico las propuestas presentadas por cada uno de los procesos en èl. </t>
  </si>
  <si>
    <t>Suministro de Computadores Portatiles , 15 morral y 15 guaya de segurida</t>
  </si>
  <si>
    <t xml:space="preserve">% de Cumplimiento </t>
  </si>
  <si>
    <t>Brigadas sociojuridicas en las Personatones</t>
  </si>
  <si>
    <t>Formalización y socializacion  del modelo (documento) a las entidades objeto de vigilancia.</t>
  </si>
  <si>
    <r>
      <rPr>
        <b/>
        <sz val="10"/>
        <color indexed="8"/>
        <rFont val="Arial"/>
        <family val="2"/>
      </rPr>
      <t>LINEA ESTRATEGICA 1:</t>
    </r>
    <r>
      <rPr>
        <sz val="10"/>
        <color indexed="8"/>
        <rFont val="Arial"/>
        <family val="2"/>
      </rPr>
      <t xml:space="preserve"> Una Personería actuando y donde todos contamos</t>
    </r>
  </si>
  <si>
    <r>
      <t xml:space="preserve">GUARDA Y PROMOCIÒN DE LOS DERECHOS HUMANOS 
</t>
    </r>
    <r>
      <rPr>
        <b/>
        <sz val="10"/>
        <color indexed="8"/>
        <rFont val="Arial"/>
        <family val="2"/>
      </rPr>
      <t xml:space="preserve">SUBPROCESO: UPDH </t>
    </r>
  </si>
  <si>
    <t xml:space="preserve">Actas </t>
  </si>
  <si>
    <t xml:space="preserve">Brigadas sociojuridicas </t>
  </si>
  <si>
    <r>
      <rPr>
        <b/>
        <sz val="10"/>
        <color indexed="8"/>
        <rFont val="Arial"/>
        <family val="2"/>
      </rPr>
      <t>LINEA ESTRATEGICA 5:</t>
    </r>
    <r>
      <rPr>
        <sz val="10"/>
        <color indexed="8"/>
        <rFont val="Arial"/>
        <family val="2"/>
      </rPr>
      <t xml:space="preserve"> UNA  PERSONERIA QUE GESTIONA EN FORMA TRANSPARENTE Y EFICIENTE SUS RECURSOS </t>
    </r>
  </si>
  <si>
    <t xml:space="preserve">Para el mes de febrero se tienen dos convenios, uno con la universidad San Buenaventura y con la Universidad Pontificio Bolivariana, se esta  a la espera de la aprobación por parte de la Personeria Auxiliar para el convenio con la Universidad de Medellín. </t>
  </si>
  <si>
    <t xml:space="preserve">Debido a que se amplió el plazo para la entrega del documento para la postulación a las buenas prácticas en género con la Unión Iberoamericana de Municipalitas UIM,  se esta preparando el documento para ser presentado ante el señor Personero para su firma. </t>
  </si>
  <si>
    <t xml:space="preserve">Acta </t>
  </si>
  <si>
    <t xml:space="preserve">Debido a que el Personero Delegado para los derechos humanos fue encargado en el mes de junio como Personero de Medellìn, por su apretada agenda fue imposible realizar circulo de calidad con los demas lideres de los subprocesos, se espera efectarla en el mes de julio. </t>
  </si>
  <si>
    <t>TOTAL UPDH</t>
  </si>
  <si>
    <r>
      <t xml:space="preserve">RECURSOS  TOTALES :  352.000.000
</t>
    </r>
    <r>
      <rPr>
        <b/>
        <sz val="10"/>
        <color indexed="8"/>
        <rFont val="Arial"/>
        <family val="2"/>
      </rPr>
      <t xml:space="preserve">
Este valor no incluye: 
-Estructuración de equipo de trabajo profesional (Valor asignado para el 2017: $ 148.150.174)
- Estructuración de equipo de trabajo  de conductores (Valor asignado para el 2017: $87.546.947)
</t>
    </r>
  </si>
</sst>
</file>

<file path=xl/styles.xml><?xml version="1.0" encoding="utf-8"?>
<styleSheet xmlns="http://schemas.openxmlformats.org/spreadsheetml/2006/main">
  <numFmts count="50">
    <numFmt numFmtId="5" formatCode="&quot;US$&quot;#,##0;\-&quot;US$&quot;#,##0"/>
    <numFmt numFmtId="6" formatCode="&quot;US$&quot;#,##0;[Red]\-&quot;US$&quot;#,##0"/>
    <numFmt numFmtId="7" formatCode="&quot;US$&quot;#,##0.00;\-&quot;US$&quot;#,##0.00"/>
    <numFmt numFmtId="8" formatCode="&quot;US$&quot;#,##0.00;[Red]\-&quot;US$&quot;#,##0.00"/>
    <numFmt numFmtId="42" formatCode="_-&quot;US$&quot;* #,##0_-;\-&quot;US$&quot;* #,##0_-;_-&quot;US$&quot;* &quot;-&quot;_-;_-@_-"/>
    <numFmt numFmtId="41" formatCode="_-* #,##0_-;\-* #,##0_-;_-* &quot;-&quot;_-;_-@_-"/>
    <numFmt numFmtId="44" formatCode="_-&quot;US$&quot;* #,##0.00_-;\-&quot;US$&quot;* #,##0.00_-;_-&quot;US$&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 #,##0"/>
    <numFmt numFmtId="185" formatCode="_-&quot;$&quot;* #,##0_-;\-&quot;$&quot;* #,##0_-;_-&quot;$&quot;* &quot;-&quot;??_-;_-@_-"/>
    <numFmt numFmtId="186" formatCode="_-[$$-240A]\ * #,##0.00_-;\-[$$-240A]\ * #,##0.00_-;_-[$$-240A]\ * &quot;-&quot;??_-;_-@_-"/>
    <numFmt numFmtId="187" formatCode="_-[$$-240A]\ * #,##0.0_-;\-[$$-240A]\ * #,##0.0_-;_-[$$-240A]\ * &quot;-&quot;??_-;_-@_-"/>
    <numFmt numFmtId="188" formatCode="_-[$$-240A]\ * #,##0_-;\-[$$-240A]\ * #,##0_-;_-[$$-240A]\ * &quot;-&quot;??_-;_-@_-"/>
    <numFmt numFmtId="189" formatCode="&quot;$&quot;\ #,##0.00"/>
    <numFmt numFmtId="190" formatCode="_-[$$-240A]\ * #,##0_-;\-[$$-240A]\ * #,##0_-;_-[$$-240A]\ * &quot;-&quot;_-;_-@_-"/>
    <numFmt numFmtId="191" formatCode="&quot;$&quot;#,##0"/>
    <numFmt numFmtId="192" formatCode="_-[$$-240A]* #,##0_-;\-[$$-240A]* #,##0_-;_-[$$-240A]* &quot;-&quot;??_-;_-@_-"/>
    <numFmt numFmtId="193" formatCode="[$$-240A]\ #,##0"/>
    <numFmt numFmtId="194" formatCode="0.0%"/>
    <numFmt numFmtId="195" formatCode="_([$$-240A]\ * #,##0.00_);_([$$-240A]\ * \(#,##0.00\);_([$$-240A]\ * &quot;-&quot;??_);_(@_)"/>
    <numFmt numFmtId="196" formatCode="dd/mm/yyyy;@"/>
    <numFmt numFmtId="197" formatCode="_(&quot;$&quot;\ * #,##0.00_);_(&quot;$&quot;\ * \(#,##0.00\);_(&quot;$&quot;\ * &quot;-&quot;??_);_(@_)"/>
    <numFmt numFmtId="198" formatCode="[$$-240A]\ #,##0.00"/>
    <numFmt numFmtId="199" formatCode="#,##0;[Red]#,##0"/>
    <numFmt numFmtId="200" formatCode="_-[$$-240A]\ * #,##0_ ;_-[$$-240A]\ * \-#,##0\ ;_-[$$-240A]\ * &quot;-&quot;_ ;_-@_ "/>
    <numFmt numFmtId="201" formatCode="0.000"/>
    <numFmt numFmtId="202" formatCode="0.0000"/>
    <numFmt numFmtId="203" formatCode="0.0"/>
    <numFmt numFmtId="204" formatCode="_-[$$-240A]* #,##0_-;\-[$$-240A]* #,##0_-;_-[$$-240A]* &quot;-&quot;_-;_-@_-"/>
    <numFmt numFmtId="205" formatCode="_-&quot;$&quot;* #,##0.0_-;\-&quot;$&quot;* #,##0.0_-;_-&quot;$&quot;* &quot;-&quot;??_-;_-@_-"/>
  </numFmts>
  <fonts count="128">
    <font>
      <sz val="11"/>
      <color theme="1"/>
      <name val="Calibri"/>
      <family val="2"/>
    </font>
    <font>
      <sz val="11"/>
      <color indexed="8"/>
      <name val="Calibri"/>
      <family val="2"/>
    </font>
    <font>
      <b/>
      <sz val="10"/>
      <name val="Arial"/>
      <family val="2"/>
    </font>
    <font>
      <b/>
      <sz val="10"/>
      <color indexed="8"/>
      <name val="Arial"/>
      <family val="2"/>
    </font>
    <font>
      <b/>
      <sz val="12"/>
      <name val="Arial"/>
      <family val="2"/>
    </font>
    <font>
      <b/>
      <sz val="14"/>
      <color indexed="8"/>
      <name val="Arial"/>
      <family val="2"/>
    </font>
    <font>
      <sz val="10"/>
      <name val="Arial"/>
      <family val="2"/>
    </font>
    <font>
      <sz val="10"/>
      <color indexed="8"/>
      <name val="Arial"/>
      <family val="2"/>
    </font>
    <font>
      <b/>
      <sz val="8"/>
      <name val="Arial"/>
      <family val="2"/>
    </font>
    <font>
      <b/>
      <sz val="8"/>
      <color indexed="8"/>
      <name val="Arial"/>
      <family val="2"/>
    </font>
    <font>
      <b/>
      <sz val="9"/>
      <name val="Arial"/>
      <family val="2"/>
    </font>
    <font>
      <b/>
      <sz val="9"/>
      <name val="Tahoma"/>
      <family val="2"/>
    </font>
    <font>
      <sz val="9"/>
      <name val="Tahoma"/>
      <family val="2"/>
    </font>
    <font>
      <sz val="8"/>
      <color indexed="8"/>
      <name val="Arial"/>
      <family val="2"/>
    </font>
    <font>
      <sz val="8"/>
      <name val="Arial"/>
      <family val="2"/>
    </font>
    <font>
      <b/>
      <sz val="9"/>
      <color indexed="8"/>
      <name val="Arial"/>
      <family val="2"/>
    </font>
    <font>
      <b/>
      <sz val="9"/>
      <name val="Calibri"/>
      <family val="2"/>
    </font>
    <font>
      <sz val="9"/>
      <name val="Calibri"/>
      <family val="2"/>
    </font>
    <font>
      <sz val="9"/>
      <color indexed="8"/>
      <name val="Arial"/>
      <family val="2"/>
    </font>
    <font>
      <sz val="9"/>
      <name val="Arial"/>
      <family val="2"/>
    </font>
    <font>
      <b/>
      <sz val="12"/>
      <color indexed="10"/>
      <name val="Arial"/>
      <family val="2"/>
    </font>
    <font>
      <b/>
      <sz val="8"/>
      <color indexed="8"/>
      <name val="Calibri"/>
      <family val="2"/>
    </font>
    <font>
      <sz val="8"/>
      <color indexed="8"/>
      <name val="Calibri"/>
      <family val="2"/>
    </font>
    <font>
      <b/>
      <sz val="18"/>
      <name val="Arial"/>
      <family val="2"/>
    </font>
    <font>
      <b/>
      <u val="single"/>
      <sz val="8"/>
      <name val="Arial"/>
      <family val="2"/>
    </font>
    <font>
      <b/>
      <i/>
      <sz val="8"/>
      <color indexed="10"/>
      <name val="Arial"/>
      <family val="2"/>
    </font>
    <font>
      <b/>
      <i/>
      <sz val="8"/>
      <color indexed="8"/>
      <name val="Arial"/>
      <family val="2"/>
    </font>
    <font>
      <sz val="8"/>
      <color indexed="10"/>
      <name val="Arial"/>
      <family val="2"/>
    </font>
    <font>
      <b/>
      <sz val="12"/>
      <color indexed="8"/>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1"/>
      <name val="Calibri"/>
      <family val="2"/>
    </font>
    <font>
      <sz val="10"/>
      <color indexed="8"/>
      <name val="Calibri"/>
      <family val="2"/>
    </font>
    <font>
      <b/>
      <sz val="8"/>
      <color indexed="10"/>
      <name val="Arial"/>
      <family val="2"/>
    </font>
    <font>
      <b/>
      <sz val="9"/>
      <color indexed="10"/>
      <name val="Arial"/>
      <family val="2"/>
    </font>
    <font>
      <b/>
      <sz val="14"/>
      <color indexed="10"/>
      <name val="Arial"/>
      <family val="2"/>
    </font>
    <font>
      <b/>
      <sz val="10"/>
      <color indexed="10"/>
      <name val="Arial"/>
      <family val="2"/>
    </font>
    <font>
      <b/>
      <sz val="9"/>
      <color indexed="10"/>
      <name val="Calibri"/>
      <family val="2"/>
    </font>
    <font>
      <b/>
      <sz val="11"/>
      <color indexed="10"/>
      <name val="Calibri"/>
      <family val="2"/>
    </font>
    <font>
      <b/>
      <sz val="16"/>
      <name val="Calibri"/>
      <family val="2"/>
    </font>
    <font>
      <sz val="9"/>
      <color indexed="10"/>
      <name val="Calibri"/>
      <family val="2"/>
    </font>
    <font>
      <sz val="9"/>
      <color indexed="10"/>
      <name val="Arial"/>
      <family val="2"/>
    </font>
    <font>
      <b/>
      <sz val="10"/>
      <color indexed="8"/>
      <name val="Calibri"/>
      <family val="2"/>
    </font>
    <font>
      <sz val="10"/>
      <name val="Calibri"/>
      <family val="2"/>
    </font>
    <font>
      <sz val="9"/>
      <color indexed="8"/>
      <name val="Calibri"/>
      <family val="2"/>
    </font>
    <font>
      <b/>
      <sz val="9"/>
      <color indexed="8"/>
      <name val="Calibri"/>
      <family val="2"/>
    </font>
    <font>
      <sz val="8"/>
      <name val="Calibri"/>
      <family val="2"/>
    </font>
    <font>
      <b/>
      <sz val="16"/>
      <color indexed="8"/>
      <name val="Calibri"/>
      <family val="2"/>
    </font>
    <font>
      <b/>
      <sz val="12"/>
      <color indexed="8"/>
      <name val="Calibri"/>
      <family val="2"/>
    </font>
    <font>
      <sz val="10"/>
      <color indexed="17"/>
      <name val="Arial"/>
      <family val="2"/>
    </font>
    <font>
      <b/>
      <sz val="28"/>
      <color indexed="8"/>
      <name val="Arial"/>
      <family val="2"/>
    </font>
    <font>
      <sz val="12"/>
      <color indexed="8"/>
      <name val="Arial"/>
      <family val="2"/>
    </font>
    <font>
      <b/>
      <sz val="11"/>
      <color indexed="8"/>
      <name val="Arial"/>
      <family val="2"/>
    </font>
    <font>
      <b/>
      <sz val="16"/>
      <color indexed="8"/>
      <name val="Arial"/>
      <family val="2"/>
    </font>
    <font>
      <b/>
      <sz val="16"/>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Arial"/>
      <family val="2"/>
    </font>
    <font>
      <b/>
      <sz val="12"/>
      <color theme="1"/>
      <name val="Arial"/>
      <family val="2"/>
    </font>
    <font>
      <sz val="10"/>
      <color theme="1"/>
      <name val="Arial"/>
      <family val="2"/>
    </font>
    <font>
      <sz val="10"/>
      <color rgb="FFFF0000"/>
      <name val="Arial"/>
      <family val="2"/>
    </font>
    <font>
      <b/>
      <sz val="8"/>
      <color theme="1"/>
      <name val="Calibri"/>
      <family val="2"/>
    </font>
    <font>
      <b/>
      <sz val="10"/>
      <color theme="1"/>
      <name val="Arial"/>
      <family val="2"/>
    </font>
    <font>
      <sz val="10"/>
      <color theme="1"/>
      <name val="Calibri"/>
      <family val="2"/>
    </font>
    <font>
      <b/>
      <sz val="8"/>
      <color rgb="FFFF0000"/>
      <name val="Arial"/>
      <family val="2"/>
    </font>
    <font>
      <b/>
      <sz val="9"/>
      <color rgb="FFFF0000"/>
      <name val="Arial"/>
      <family val="2"/>
    </font>
    <font>
      <b/>
      <sz val="12"/>
      <color rgb="FFFF0000"/>
      <name val="Arial"/>
      <family val="2"/>
    </font>
    <font>
      <b/>
      <sz val="14"/>
      <color rgb="FFFF0000"/>
      <name val="Arial"/>
      <family val="2"/>
    </font>
    <font>
      <b/>
      <sz val="10"/>
      <color rgb="FFFF0000"/>
      <name val="Arial"/>
      <family val="2"/>
    </font>
    <font>
      <b/>
      <sz val="9"/>
      <color rgb="FFFF0000"/>
      <name val="Calibri"/>
      <family val="2"/>
    </font>
    <font>
      <b/>
      <sz val="11"/>
      <color rgb="FFFF0000"/>
      <name val="Calibri"/>
      <family val="2"/>
    </font>
    <font>
      <sz val="9"/>
      <color rgb="FFFF0000"/>
      <name val="Calibri"/>
      <family val="2"/>
    </font>
    <font>
      <sz val="9"/>
      <color rgb="FFFF0000"/>
      <name val="Arial"/>
      <family val="2"/>
    </font>
    <font>
      <b/>
      <sz val="9"/>
      <color theme="1"/>
      <name val="Arial"/>
      <family val="2"/>
    </font>
    <font>
      <sz val="8"/>
      <color theme="1"/>
      <name val="Arial"/>
      <family val="2"/>
    </font>
    <font>
      <b/>
      <sz val="10"/>
      <color theme="1"/>
      <name val="Calibri"/>
      <family val="2"/>
    </font>
    <font>
      <sz val="9"/>
      <color theme="1"/>
      <name val="Calibri"/>
      <family val="2"/>
    </font>
    <font>
      <b/>
      <sz val="9"/>
      <color theme="1"/>
      <name val="Calibri"/>
      <family val="2"/>
    </font>
    <font>
      <sz val="9"/>
      <color theme="1"/>
      <name val="Arial"/>
      <family val="2"/>
    </font>
    <font>
      <sz val="8"/>
      <color rgb="FF000000"/>
      <name val="Calibri"/>
      <family val="2"/>
    </font>
    <font>
      <sz val="8"/>
      <color rgb="FF000000"/>
      <name val="Arial"/>
      <family val="2"/>
    </font>
    <font>
      <b/>
      <sz val="8"/>
      <color rgb="FF000000"/>
      <name val="Arial"/>
      <family val="2"/>
    </font>
    <font>
      <sz val="8"/>
      <color rgb="FFFF0000"/>
      <name val="Arial"/>
      <family val="2"/>
    </font>
    <font>
      <b/>
      <sz val="16"/>
      <color theme="1"/>
      <name val="Calibri"/>
      <family val="2"/>
    </font>
    <font>
      <b/>
      <sz val="12"/>
      <color theme="1"/>
      <name val="Calibri"/>
      <family val="2"/>
    </font>
    <font>
      <sz val="10"/>
      <color rgb="FF00B050"/>
      <name val="Arial"/>
      <family val="2"/>
    </font>
    <font>
      <b/>
      <sz val="16"/>
      <color rgb="FFFF0000"/>
      <name val="Calibri"/>
      <family val="2"/>
    </font>
    <font>
      <sz val="12"/>
      <color theme="1"/>
      <name val="Arial"/>
      <family val="2"/>
    </font>
    <font>
      <b/>
      <sz val="28"/>
      <color theme="1"/>
      <name val="Arial"/>
      <family val="2"/>
    </font>
    <font>
      <b/>
      <sz val="11"/>
      <color theme="1"/>
      <name val="Arial"/>
      <family val="2"/>
    </font>
    <font>
      <b/>
      <sz val="16"/>
      <color theme="1"/>
      <name val="Arial"/>
      <family val="2"/>
    </font>
    <font>
      <b/>
      <sz val="14"/>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FFFFFF"/>
        <bgColor indexed="64"/>
      </patternFill>
    </fill>
    <fill>
      <patternFill patternType="solid">
        <fgColor rgb="FF92D050"/>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99FF6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color theme="0" tint="-0.24993999302387238"/>
      </left>
      <right style="thin"/>
      <top style="thin"/>
      <bottom style="thin"/>
    </border>
    <border>
      <left style="thin">
        <color theme="0" tint="-0.24993999302387238"/>
      </left>
      <right style="thin">
        <color theme="0" tint="-0.24993999302387238"/>
      </right>
      <top/>
      <bottom style="thin">
        <color theme="0" tint="-0.24993999302387238"/>
      </bottom>
    </border>
    <border>
      <left style="thin"/>
      <right style="thin"/>
      <top/>
      <bottom style="thin"/>
    </border>
    <border>
      <left style="thin"/>
      <right/>
      <top style="thin"/>
      <bottom/>
    </border>
    <border>
      <left/>
      <right/>
      <top/>
      <bottom style="thin"/>
    </border>
    <border>
      <left style="medium"/>
      <right style="thin"/>
      <top style="thin"/>
      <bottom style="thin"/>
    </border>
    <border>
      <left style="medium"/>
      <right/>
      <top style="thin"/>
      <bottom style="thin"/>
    </border>
    <border>
      <left style="medium"/>
      <right style="thin"/>
      <top style="thin"/>
      <bottom style="medium"/>
    </border>
    <border>
      <left style="thin"/>
      <right style="thin"/>
      <top style="thin"/>
      <bottom style="medium"/>
    </border>
    <border>
      <left/>
      <right/>
      <top style="thin"/>
      <bottom/>
    </border>
    <border>
      <left style="thin"/>
      <right/>
      <top/>
      <bottom/>
    </border>
    <border>
      <left/>
      <right style="thin"/>
      <top/>
      <bottom/>
    </border>
    <border>
      <left style="thin"/>
      <right style="thin"/>
      <top/>
      <bottom/>
    </border>
    <border>
      <left style="thin"/>
      <right/>
      <top/>
      <bottom style="thin"/>
    </border>
    <border>
      <left/>
      <right style="thin"/>
      <top style="thin"/>
      <botto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bottom style="medium"/>
    </border>
    <border>
      <left/>
      <right/>
      <top/>
      <bottom style="medium"/>
    </border>
    <border>
      <left/>
      <right style="medium"/>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9" fillId="29" borderId="1"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84" fillId="21" borderId="5"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78" fillId="0" borderId="8" applyNumberFormat="0" applyFill="0" applyAlignment="0" applyProtection="0"/>
    <xf numFmtId="0" fontId="90" fillId="0" borderId="9" applyNumberFormat="0" applyFill="0" applyAlignment="0" applyProtection="0"/>
  </cellStyleXfs>
  <cellXfs count="1420">
    <xf numFmtId="0" fontId="0" fillId="0" borderId="0" xfId="0" applyFont="1" applyAlignment="1">
      <alignment/>
    </xf>
    <xf numFmtId="0" fontId="5" fillId="33" borderId="10" xfId="0" applyFont="1" applyFill="1" applyBorder="1" applyAlignment="1">
      <alignment vertical="center" wrapText="1"/>
    </xf>
    <xf numFmtId="9" fontId="6" fillId="33" borderId="11" xfId="55"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0" fontId="91" fillId="0" borderId="0" xfId="0" applyFont="1" applyAlignment="1">
      <alignment/>
    </xf>
    <xf numFmtId="0" fontId="8" fillId="33"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2" fillId="33" borderId="11" xfId="0" applyFont="1" applyFill="1" applyBorder="1" applyAlignment="1">
      <alignment horizontal="center" vertical="center"/>
    </xf>
    <xf numFmtId="9" fontId="0" fillId="0" borderId="11" xfId="55" applyNumberFormat="1" applyFont="1" applyBorder="1" applyAlignment="1">
      <alignment horizontal="center" vertical="center"/>
    </xf>
    <xf numFmtId="0" fontId="92" fillId="33" borderId="12" xfId="0" applyFont="1" applyFill="1" applyBorder="1" applyAlignment="1">
      <alignment horizontal="center" vertical="center" wrapText="1"/>
    </xf>
    <xf numFmtId="0" fontId="93" fillId="33" borderId="11" xfId="0" applyFont="1" applyFill="1" applyBorder="1" applyAlignment="1">
      <alignment horizontal="center" vertical="center"/>
    </xf>
    <xf numFmtId="0" fontId="7" fillId="33" borderId="11" xfId="0" applyFont="1" applyFill="1" applyBorder="1" applyAlignment="1">
      <alignment horizontal="center" vertical="center"/>
    </xf>
    <xf numFmtId="0" fontId="92" fillId="34" borderId="11"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1" fillId="34" borderId="0" xfId="0" applyFont="1" applyFill="1" applyAlignment="1">
      <alignment/>
    </xf>
    <xf numFmtId="0" fontId="92" fillId="33" borderId="11" xfId="0" applyFont="1" applyFill="1" applyBorder="1" applyAlignment="1">
      <alignment horizontal="center" vertical="center" wrapText="1"/>
    </xf>
    <xf numFmtId="3" fontId="2" fillId="34" borderId="11" xfId="0" applyNumberFormat="1" applyFont="1" applyFill="1" applyBorder="1" applyAlignment="1">
      <alignment horizontal="center" vertical="center"/>
    </xf>
    <xf numFmtId="0" fontId="2" fillId="33" borderId="11" xfId="0" applyFont="1" applyFill="1" applyBorder="1" applyAlignment="1">
      <alignment vertical="center" wrapText="1"/>
    </xf>
    <xf numFmtId="9" fontId="6" fillId="33" borderId="13" xfId="55" applyFont="1" applyFill="1" applyBorder="1" applyAlignment="1">
      <alignment horizontal="center" vertical="center" wrapText="1"/>
    </xf>
    <xf numFmtId="0" fontId="94" fillId="34" borderId="10" xfId="0" applyFont="1" applyFill="1" applyBorder="1" applyAlignment="1">
      <alignment horizontal="center"/>
    </xf>
    <xf numFmtId="0" fontId="94" fillId="0" borderId="0" xfId="0" applyFont="1" applyAlignment="1">
      <alignment/>
    </xf>
    <xf numFmtId="0" fontId="94" fillId="33" borderId="12" xfId="0" applyFont="1" applyFill="1" applyBorder="1" applyAlignment="1">
      <alignment horizontal="center" vertical="center"/>
    </xf>
    <xf numFmtId="0" fontId="94" fillId="33" borderId="12" xfId="0" applyFont="1" applyFill="1" applyBorder="1" applyAlignment="1">
      <alignment horizontal="center" vertical="center" wrapText="1"/>
    </xf>
    <xf numFmtId="9" fontId="94" fillId="0" borderId="11" xfId="55" applyNumberFormat="1" applyFont="1" applyBorder="1" applyAlignment="1">
      <alignment horizontal="center" vertical="center"/>
    </xf>
    <xf numFmtId="0" fontId="7" fillId="33" borderId="11" xfId="0" applyFont="1" applyFill="1" applyBorder="1" applyAlignment="1">
      <alignment horizontal="center" vertical="center" wrapText="1"/>
    </xf>
    <xf numFmtId="0" fontId="6" fillId="34" borderId="12" xfId="0" applyFont="1" applyFill="1" applyBorder="1" applyAlignment="1">
      <alignment horizontal="left" vertical="center" wrapText="1"/>
    </xf>
    <xf numFmtId="17" fontId="6" fillId="34" borderId="11"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34" borderId="11" xfId="0" applyFont="1" applyFill="1" applyBorder="1" applyAlignment="1">
      <alignment horizontal="center" vertical="center"/>
    </xf>
    <xf numFmtId="9" fontId="6" fillId="33" borderId="11" xfId="0" applyNumberFormat="1" applyFont="1" applyFill="1" applyBorder="1" applyAlignment="1">
      <alignment horizontal="center" vertical="center" wrapText="1"/>
    </xf>
    <xf numFmtId="173" fontId="7" fillId="34" borderId="11" xfId="50" applyNumberFormat="1" applyFont="1" applyFill="1" applyBorder="1" applyAlignment="1">
      <alignment horizontal="right" vertical="center" wrapText="1"/>
    </xf>
    <xf numFmtId="0" fontId="95" fillId="34" borderId="11" xfId="0" applyFont="1" applyFill="1" applyBorder="1" applyAlignment="1">
      <alignment horizontal="center" vertical="center"/>
    </xf>
    <xf numFmtId="0" fontId="94" fillId="0" borderId="12" xfId="0" applyFont="1" applyFill="1" applyBorder="1" applyAlignment="1">
      <alignment horizontal="left" vertical="center" wrapText="1"/>
    </xf>
    <xf numFmtId="173" fontId="7" fillId="33" borderId="11" xfId="50" applyNumberFormat="1" applyFont="1" applyFill="1" applyBorder="1" applyAlignment="1">
      <alignment horizontal="right" vertical="center" wrapText="1"/>
    </xf>
    <xf numFmtId="0" fontId="96" fillId="33" borderId="11" xfId="0" applyFont="1" applyFill="1" applyBorder="1" applyAlignment="1">
      <alignment horizontal="center" vertical="center"/>
    </xf>
    <xf numFmtId="0" fontId="96" fillId="0" borderId="0" xfId="0" applyFont="1" applyAlignment="1">
      <alignment/>
    </xf>
    <xf numFmtId="0" fontId="6" fillId="0" borderId="11" xfId="0" applyFont="1" applyFill="1" applyBorder="1" applyAlignment="1">
      <alignment horizontal="center" vertical="center" wrapText="1"/>
    </xf>
    <xf numFmtId="3" fontId="14" fillId="33" borderId="11" xfId="0" applyNumberFormat="1" applyFont="1" applyFill="1" applyBorder="1" applyAlignment="1">
      <alignment horizontal="center" vertical="center" wrapText="1"/>
    </xf>
    <xf numFmtId="0" fontId="97" fillId="34" borderId="14" xfId="0" applyFont="1" applyFill="1" applyBorder="1" applyAlignment="1">
      <alignment vertical="center" wrapText="1"/>
    </xf>
    <xf numFmtId="0" fontId="97" fillId="33" borderId="12" xfId="0" applyFont="1" applyFill="1" applyBorder="1" applyAlignment="1">
      <alignment vertical="center" wrapText="1"/>
    </xf>
    <xf numFmtId="0" fontId="15" fillId="33" borderId="11" xfId="0" applyFont="1" applyFill="1" applyBorder="1" applyAlignment="1">
      <alignment horizontal="center" vertical="center" wrapText="1"/>
    </xf>
    <xf numFmtId="0" fontId="6" fillId="34" borderId="11" xfId="0" applyFont="1" applyFill="1" applyBorder="1" applyAlignment="1">
      <alignment vertical="center" wrapText="1"/>
    </xf>
    <xf numFmtId="0" fontId="6" fillId="34" borderId="11" xfId="0" applyFont="1" applyFill="1" applyBorder="1" applyAlignment="1">
      <alignment horizontal="center" vertical="center"/>
    </xf>
    <xf numFmtId="0" fontId="49" fillId="0" borderId="0" xfId="0" applyFont="1" applyAlignment="1">
      <alignment/>
    </xf>
    <xf numFmtId="190" fontId="7" fillId="33" borderId="11" xfId="50" applyNumberFormat="1" applyFont="1" applyFill="1" applyBorder="1" applyAlignment="1">
      <alignment horizontal="right" vertical="center" wrapText="1"/>
    </xf>
    <xf numFmtId="190" fontId="3" fillId="33" borderId="11" xfId="50" applyNumberFormat="1" applyFont="1" applyFill="1" applyBorder="1" applyAlignment="1">
      <alignment horizontal="right" vertical="center" wrapText="1"/>
    </xf>
    <xf numFmtId="0" fontId="4" fillId="33" borderId="11" xfId="0" applyFont="1" applyFill="1" applyBorder="1" applyAlignment="1">
      <alignment horizontal="center" vertical="center" wrapText="1"/>
    </xf>
    <xf numFmtId="9" fontId="98" fillId="0" borderId="11" xfId="55" applyNumberFormat="1" applyFont="1" applyBorder="1" applyAlignment="1">
      <alignment horizontal="center" vertical="center"/>
    </xf>
    <xf numFmtId="185" fontId="7" fillId="34" borderId="11" xfId="50" applyNumberFormat="1" applyFont="1" applyFill="1" applyBorder="1" applyAlignment="1">
      <alignment horizontal="right" vertical="center" wrapText="1"/>
    </xf>
    <xf numFmtId="0" fontId="6" fillId="0" borderId="11" xfId="0" applyFont="1" applyBorder="1" applyAlignment="1">
      <alignment horizontal="left" vertical="center" wrapText="1"/>
    </xf>
    <xf numFmtId="0" fontId="15"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2" fillId="34" borderId="11" xfId="0" applyFont="1" applyFill="1" applyBorder="1" applyAlignment="1">
      <alignment vertical="center"/>
    </xf>
    <xf numFmtId="9" fontId="49" fillId="0" borderId="11" xfId="55" applyNumberFormat="1" applyFont="1" applyBorder="1" applyAlignment="1">
      <alignment horizontal="center" vertical="center"/>
    </xf>
    <xf numFmtId="194" fontId="49" fillId="0" borderId="11" xfId="55" applyNumberFormat="1" applyFont="1" applyBorder="1" applyAlignment="1">
      <alignment horizontal="center" vertical="center"/>
    </xf>
    <xf numFmtId="0" fontId="10" fillId="33" borderId="11" xfId="0" applyFont="1" applyFill="1" applyBorder="1" applyAlignment="1">
      <alignment horizontal="center" vertical="center" wrapText="1"/>
    </xf>
    <xf numFmtId="0" fontId="99" fillId="33" borderId="11" xfId="0" applyFont="1" applyFill="1" applyBorder="1" applyAlignment="1">
      <alignment horizontal="center" vertical="center" wrapText="1"/>
    </xf>
    <xf numFmtId="0" fontId="16" fillId="18" borderId="14" xfId="0" applyFont="1" applyFill="1" applyBorder="1" applyAlignment="1">
      <alignment vertical="center"/>
    </xf>
    <xf numFmtId="0" fontId="17" fillId="18" borderId="10" xfId="0" applyFont="1" applyFill="1" applyBorder="1" applyAlignment="1">
      <alignment vertical="top"/>
    </xf>
    <xf numFmtId="195" fontId="17" fillId="18" borderId="10" xfId="50" applyNumberFormat="1" applyFont="1" applyFill="1" applyBorder="1" applyAlignment="1">
      <alignment vertical="top"/>
    </xf>
    <xf numFmtId="0" fontId="17" fillId="18" borderId="11" xfId="0" applyFont="1" applyFill="1" applyBorder="1" applyAlignment="1">
      <alignment horizontal="center" vertical="center"/>
    </xf>
    <xf numFmtId="0" fontId="17" fillId="18" borderId="0" xfId="0" applyFont="1" applyFill="1" applyBorder="1" applyAlignment="1">
      <alignment horizontal="center" vertical="center"/>
    </xf>
    <xf numFmtId="0" fontId="17" fillId="18" borderId="0" xfId="0" applyFont="1" applyFill="1" applyAlignment="1">
      <alignment/>
    </xf>
    <xf numFmtId="0" fontId="19" fillId="0" borderId="11" xfId="53" applyFont="1" applyFill="1" applyBorder="1" applyAlignment="1">
      <alignment horizontal="left" vertical="center" wrapText="1"/>
      <protection/>
    </xf>
    <xf numFmtId="0" fontId="19" fillId="0" borderId="11" xfId="53" applyFont="1" applyFill="1" applyBorder="1" applyAlignment="1">
      <alignment horizontal="center" vertical="center" wrapText="1"/>
      <protection/>
    </xf>
    <xf numFmtId="14" fontId="19" fillId="0" borderId="11" xfId="53" applyNumberFormat="1" applyFont="1" applyFill="1" applyBorder="1" applyAlignment="1">
      <alignment horizontal="center" vertical="center" wrapText="1"/>
      <protection/>
    </xf>
    <xf numFmtId="0" fontId="19" fillId="0" borderId="11" xfId="0" applyFont="1" applyFill="1" applyBorder="1" applyAlignment="1">
      <alignment horizontal="center" vertical="center"/>
    </xf>
    <xf numFmtId="0" fontId="100" fillId="33" borderId="11" xfId="0" applyFont="1" applyFill="1" applyBorder="1" applyAlignment="1">
      <alignment horizontal="center" vertical="center"/>
    </xf>
    <xf numFmtId="0" fontId="19" fillId="33" borderId="11" xfId="0" applyFont="1" applyFill="1" applyBorder="1" applyAlignment="1">
      <alignment horizontal="center" vertical="center"/>
    </xf>
    <xf numFmtId="1" fontId="6" fillId="0" borderId="14"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0" fontId="19" fillId="34" borderId="11" xfId="0" applyFont="1" applyFill="1" applyBorder="1" applyAlignment="1">
      <alignment horizontal="left" vertical="center" wrapText="1"/>
    </xf>
    <xf numFmtId="1" fontId="19" fillId="34" borderId="11" xfId="55" applyNumberFormat="1" applyFont="1" applyFill="1" applyBorder="1" applyAlignment="1">
      <alignment horizontal="center" vertical="center" wrapText="1"/>
    </xf>
    <xf numFmtId="14" fontId="19" fillId="34" borderId="11" xfId="50" applyNumberFormat="1" applyFont="1" applyFill="1" applyBorder="1" applyAlignment="1">
      <alignment horizontal="center" vertical="center" wrapText="1"/>
    </xf>
    <xf numFmtId="0" fontId="17" fillId="0" borderId="11" xfId="0" applyFont="1" applyFill="1" applyBorder="1" applyAlignment="1">
      <alignment horizontal="center" vertical="center"/>
    </xf>
    <xf numFmtId="14" fontId="19" fillId="0" borderId="11" xfId="50" applyNumberFormat="1" applyFont="1" applyFill="1" applyBorder="1" applyAlignment="1">
      <alignment horizontal="center" vertical="center" wrapText="1"/>
    </xf>
    <xf numFmtId="0" fontId="19" fillId="34" borderId="11" xfId="0" applyFont="1" applyFill="1" applyBorder="1" applyAlignment="1">
      <alignment horizontal="center" vertical="center"/>
    </xf>
    <xf numFmtId="3" fontId="101" fillId="33" borderId="10" xfId="0" applyNumberFormat="1" applyFont="1" applyFill="1" applyBorder="1" applyAlignment="1">
      <alignment vertical="center" wrapText="1"/>
    </xf>
    <xf numFmtId="9" fontId="102" fillId="33" borderId="10" xfId="55" applyFont="1" applyFill="1" applyBorder="1" applyAlignment="1">
      <alignment vertical="center" wrapText="1"/>
    </xf>
    <xf numFmtId="9" fontId="101" fillId="33" borderId="11" xfId="55" applyFont="1" applyFill="1" applyBorder="1" applyAlignment="1">
      <alignment horizontal="center" vertical="center" wrapText="1"/>
    </xf>
    <xf numFmtId="0" fontId="16" fillId="18" borderId="11" xfId="0" applyFont="1" applyFill="1" applyBorder="1" applyAlignment="1">
      <alignment vertical="center"/>
    </xf>
    <xf numFmtId="0" fontId="17" fillId="18" borderId="11" xfId="0" applyFont="1" applyFill="1" applyBorder="1" applyAlignment="1">
      <alignment/>
    </xf>
    <xf numFmtId="195" fontId="17" fillId="18" borderId="11" xfId="50" applyNumberFormat="1" applyFont="1" applyFill="1" applyBorder="1" applyAlignment="1">
      <alignment/>
    </xf>
    <xf numFmtId="0" fontId="19" fillId="34" borderId="11" xfId="0" applyFont="1" applyFill="1" applyBorder="1" applyAlignment="1">
      <alignment vertical="center" wrapText="1"/>
    </xf>
    <xf numFmtId="3" fontId="102" fillId="33" borderId="10" xfId="0" applyNumberFormat="1" applyFont="1" applyFill="1" applyBorder="1" applyAlignment="1">
      <alignment vertical="center" wrapText="1"/>
    </xf>
    <xf numFmtId="0" fontId="19" fillId="34" borderId="11" xfId="53" applyFont="1" applyFill="1" applyBorder="1" applyAlignment="1">
      <alignment horizontal="center" vertical="center" wrapText="1"/>
      <protection/>
    </xf>
    <xf numFmtId="14" fontId="19" fillId="34" borderId="11" xfId="53" applyNumberFormat="1" applyFont="1" applyFill="1" applyBorder="1" applyAlignment="1">
      <alignment horizontal="center" vertical="center" wrapText="1"/>
      <protection/>
    </xf>
    <xf numFmtId="0" fontId="10" fillId="18" borderId="11" xfId="53" applyFont="1" applyFill="1" applyBorder="1" applyAlignment="1">
      <alignment horizontal="left" vertical="center" wrapText="1"/>
      <protection/>
    </xf>
    <xf numFmtId="0" fontId="19" fillId="18" borderId="11" xfId="0" applyFont="1" applyFill="1" applyBorder="1" applyAlignment="1">
      <alignment horizontal="center" vertical="center" wrapText="1"/>
    </xf>
    <xf numFmtId="0" fontId="19" fillId="18" borderId="11" xfId="0" applyFont="1" applyFill="1" applyBorder="1" applyAlignment="1">
      <alignment horizontal="center" vertical="center"/>
    </xf>
    <xf numFmtId="9" fontId="19" fillId="18" borderId="11" xfId="55" applyFont="1" applyFill="1" applyBorder="1" applyAlignment="1">
      <alignment horizontal="center" vertical="center" wrapText="1"/>
    </xf>
    <xf numFmtId="9" fontId="19" fillId="18" borderId="11" xfId="50" applyNumberFormat="1" applyFont="1" applyFill="1" applyBorder="1" applyAlignment="1">
      <alignment horizontal="center" vertical="center" wrapText="1"/>
    </xf>
    <xf numFmtId="0" fontId="6" fillId="18"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7" fillId="0" borderId="11" xfId="0" applyFont="1" applyFill="1" applyBorder="1" applyAlignment="1">
      <alignment vertical="center" wrapText="1"/>
    </xf>
    <xf numFmtId="0" fontId="17" fillId="0" borderId="0" xfId="0" applyFont="1" applyAlignment="1">
      <alignment horizontal="center" vertical="center"/>
    </xf>
    <xf numFmtId="0" fontId="19" fillId="0" borderId="11" xfId="0" applyFont="1" applyFill="1" applyBorder="1" applyAlignment="1">
      <alignment vertical="center" wrapText="1"/>
    </xf>
    <xf numFmtId="14" fontId="19" fillId="0" borderId="11" xfId="0" applyNumberFormat="1" applyFont="1" applyFill="1" applyBorder="1" applyAlignment="1">
      <alignment horizontal="center" vertical="center" wrapText="1"/>
    </xf>
    <xf numFmtId="0" fontId="17" fillId="34" borderId="11" xfId="0" applyFont="1" applyFill="1" applyBorder="1" applyAlignment="1">
      <alignment horizontal="center" vertical="center"/>
    </xf>
    <xf numFmtId="0" fontId="5" fillId="33" borderId="14" xfId="0" applyFont="1" applyFill="1" applyBorder="1" applyAlignment="1">
      <alignment vertical="center" wrapText="1"/>
    </xf>
    <xf numFmtId="9" fontId="103" fillId="33" borderId="11" xfId="0" applyNumberFormat="1" applyFont="1" applyFill="1" applyBorder="1" applyAlignment="1">
      <alignment horizontal="center" vertical="center" wrapText="1"/>
    </xf>
    <xf numFmtId="0" fontId="17" fillId="18" borderId="11" xfId="0" applyFont="1" applyFill="1" applyBorder="1" applyAlignment="1">
      <alignment vertical="top"/>
    </xf>
    <xf numFmtId="195" fontId="17" fillId="18" borderId="11" xfId="50" applyNumberFormat="1" applyFont="1" applyFill="1" applyBorder="1" applyAlignment="1">
      <alignment vertical="top"/>
    </xf>
    <xf numFmtId="0" fontId="19" fillId="34" borderId="15" xfId="0" applyFont="1" applyFill="1" applyBorder="1" applyAlignment="1">
      <alignment vertical="center" wrapText="1"/>
    </xf>
    <xf numFmtId="1" fontId="19" fillId="34" borderId="11" xfId="56" applyNumberFormat="1" applyFont="1" applyFill="1" applyBorder="1" applyAlignment="1">
      <alignment horizontal="center" vertical="center" wrapText="1"/>
    </xf>
    <xf numFmtId="0" fontId="17" fillId="33" borderId="11" xfId="0" applyFont="1" applyFill="1" applyBorder="1" applyAlignment="1">
      <alignment horizontal="center" vertical="center"/>
    </xf>
    <xf numFmtId="0" fontId="19" fillId="34" borderId="16" xfId="0" applyFont="1" applyFill="1" applyBorder="1" applyAlignment="1">
      <alignment vertical="center" wrapText="1"/>
    </xf>
    <xf numFmtId="0" fontId="104" fillId="33" borderId="11" xfId="0" applyFont="1" applyFill="1" applyBorder="1" applyAlignment="1">
      <alignment horizontal="center" vertical="center"/>
    </xf>
    <xf numFmtId="0" fontId="19" fillId="33" borderId="11" xfId="0" applyFont="1" applyFill="1" applyBorder="1" applyAlignment="1">
      <alignment horizontal="center" vertical="center" wrapText="1"/>
    </xf>
    <xf numFmtId="0" fontId="49" fillId="0" borderId="0" xfId="0" applyFont="1" applyAlignment="1">
      <alignment vertical="center"/>
    </xf>
    <xf numFmtId="3" fontId="49" fillId="0" borderId="0" xfId="0" applyNumberFormat="1" applyFont="1" applyAlignment="1">
      <alignment/>
    </xf>
    <xf numFmtId="9" fontId="49" fillId="0" borderId="0" xfId="0" applyNumberFormat="1" applyFont="1" applyAlignment="1">
      <alignment/>
    </xf>
    <xf numFmtId="9" fontId="105" fillId="0" borderId="0" xfId="0" applyNumberFormat="1" applyFont="1" applyAlignment="1">
      <alignment/>
    </xf>
    <xf numFmtId="9" fontId="49" fillId="0" borderId="0" xfId="55" applyFont="1" applyAlignment="1">
      <alignment/>
    </xf>
    <xf numFmtId="190" fontId="92" fillId="33" borderId="11" xfId="0" applyNumberFormat="1" applyFont="1" applyFill="1" applyBorder="1" applyAlignment="1">
      <alignment horizontal="center" vertical="center" wrapText="1"/>
    </xf>
    <xf numFmtId="190" fontId="17" fillId="18" borderId="10" xfId="0" applyNumberFormat="1" applyFont="1" applyFill="1" applyBorder="1" applyAlignment="1">
      <alignment vertical="top"/>
    </xf>
    <xf numFmtId="190" fontId="17" fillId="18" borderId="11" xfId="0" applyNumberFormat="1" applyFont="1" applyFill="1" applyBorder="1" applyAlignment="1">
      <alignment horizontal="center" vertical="center"/>
    </xf>
    <xf numFmtId="190" fontId="19" fillId="34" borderId="11" xfId="50" applyNumberFormat="1" applyFont="1" applyFill="1" applyBorder="1" applyAlignment="1">
      <alignment horizontal="right" vertical="center" wrapText="1"/>
    </xf>
    <xf numFmtId="190" fontId="19" fillId="0" borderId="11" xfId="50" applyNumberFormat="1" applyFont="1" applyFill="1" applyBorder="1" applyAlignment="1">
      <alignment horizontal="right" vertical="center" wrapText="1"/>
    </xf>
    <xf numFmtId="190" fontId="17" fillId="18" borderId="11" xfId="0" applyNumberFormat="1" applyFont="1" applyFill="1" applyBorder="1" applyAlignment="1">
      <alignment/>
    </xf>
    <xf numFmtId="190" fontId="19" fillId="18" borderId="11" xfId="50" applyNumberFormat="1" applyFont="1" applyFill="1" applyBorder="1" applyAlignment="1">
      <alignment horizontal="center" vertical="center" wrapText="1"/>
    </xf>
    <xf numFmtId="190" fontId="17" fillId="18" borderId="11" xfId="0" applyNumberFormat="1" applyFont="1" applyFill="1" applyBorder="1" applyAlignment="1">
      <alignment horizontal="center" vertical="center" wrapText="1"/>
    </xf>
    <xf numFmtId="190" fontId="17" fillId="18" borderId="11" xfId="0" applyNumberFormat="1" applyFont="1" applyFill="1" applyBorder="1" applyAlignment="1">
      <alignment vertical="top"/>
    </xf>
    <xf numFmtId="190" fontId="17" fillId="34" borderId="11" xfId="50" applyNumberFormat="1" applyFont="1" applyFill="1" applyBorder="1" applyAlignment="1">
      <alignment horizontal="center" vertical="center"/>
    </xf>
    <xf numFmtId="190" fontId="49" fillId="0" borderId="0" xfId="0" applyNumberFormat="1" applyFont="1" applyAlignment="1">
      <alignment/>
    </xf>
    <xf numFmtId="0" fontId="57" fillId="33" borderId="11" xfId="0" applyFont="1" applyFill="1" applyBorder="1" applyAlignment="1">
      <alignment horizontal="center" vertical="center" wrapText="1"/>
    </xf>
    <xf numFmtId="0" fontId="57" fillId="33" borderId="11" xfId="0" applyFont="1" applyFill="1" applyBorder="1" applyAlignment="1">
      <alignment vertical="center"/>
    </xf>
    <xf numFmtId="190" fontId="57" fillId="33" borderId="11" xfId="50" applyNumberFormat="1" applyFont="1" applyFill="1" applyBorder="1" applyAlignment="1">
      <alignment horizontal="center" vertical="center" wrapText="1"/>
    </xf>
    <xf numFmtId="0" fontId="57" fillId="33" borderId="11" xfId="0" applyFont="1" applyFill="1" applyBorder="1" applyAlignment="1">
      <alignment horizontal="center" vertical="center"/>
    </xf>
    <xf numFmtId="0" fontId="6" fillId="0" borderId="11" xfId="0" applyFont="1" applyFill="1" applyBorder="1" applyAlignment="1">
      <alignment horizontal="left" vertical="center" wrapText="1"/>
    </xf>
    <xf numFmtId="17" fontId="6" fillId="0" borderId="11" xfId="0" applyNumberFormat="1" applyFont="1" applyFill="1" applyBorder="1" applyAlignment="1">
      <alignment horizontal="center" vertical="center" wrapText="1"/>
    </xf>
    <xf numFmtId="188" fontId="92" fillId="33" borderId="11" xfId="0" applyNumberFormat="1" applyFont="1" applyFill="1" applyBorder="1" applyAlignment="1">
      <alignment horizontal="center" vertical="center" wrapText="1"/>
    </xf>
    <xf numFmtId="190" fontId="96" fillId="33" borderId="11" xfId="0" applyNumberFormat="1" applyFont="1" applyFill="1" applyBorder="1" applyAlignment="1">
      <alignment horizontal="center" vertical="center" wrapText="1"/>
    </xf>
    <xf numFmtId="190" fontId="91" fillId="33" borderId="11" xfId="0" applyNumberFormat="1" applyFont="1" applyFill="1" applyBorder="1" applyAlignment="1">
      <alignment horizontal="right" vertical="center" wrapText="1"/>
    </xf>
    <xf numFmtId="3" fontId="13" fillId="33"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190" fontId="92" fillId="33" borderId="11" xfId="50" applyNumberFormat="1" applyFont="1" applyFill="1" applyBorder="1" applyAlignment="1">
      <alignment horizontal="center" vertical="center" wrapText="1"/>
    </xf>
    <xf numFmtId="200" fontId="7" fillId="33" borderId="11" xfId="50" applyNumberFormat="1" applyFont="1" applyFill="1" applyBorder="1" applyAlignment="1">
      <alignment horizontal="right" vertical="center" wrapText="1"/>
    </xf>
    <xf numFmtId="200" fontId="7" fillId="33" borderId="13" xfId="50" applyNumberFormat="1" applyFont="1" applyFill="1" applyBorder="1" applyAlignment="1">
      <alignment horizontal="right" vertical="center" wrapText="1"/>
    </xf>
    <xf numFmtId="183" fontId="7" fillId="33" borderId="11" xfId="50" applyNumberFormat="1" applyFont="1" applyFill="1" applyBorder="1" applyAlignment="1">
      <alignment horizontal="right" vertical="center" wrapText="1"/>
    </xf>
    <xf numFmtId="183" fontId="92" fillId="33" borderId="11" xfId="50" applyNumberFormat="1" applyFont="1" applyFill="1" applyBorder="1" applyAlignment="1">
      <alignment horizontal="center" vertical="center" wrapText="1"/>
    </xf>
    <xf numFmtId="183" fontId="94" fillId="0" borderId="0" xfId="50" applyNumberFormat="1" applyFont="1" applyAlignment="1">
      <alignment/>
    </xf>
    <xf numFmtId="182" fontId="92" fillId="33" borderId="11" xfId="0" applyNumberFormat="1" applyFont="1" applyFill="1" applyBorder="1" applyAlignment="1">
      <alignment horizontal="center" vertical="center" wrapText="1"/>
    </xf>
    <xf numFmtId="3" fontId="95" fillId="33" borderId="11" xfId="0" applyNumberFormat="1" applyFont="1" applyFill="1" applyBorder="1" applyAlignment="1">
      <alignment horizontal="center" vertical="center" wrapText="1"/>
    </xf>
    <xf numFmtId="0" fontId="106" fillId="0" borderId="11" xfId="0" applyFont="1" applyFill="1" applyBorder="1" applyAlignment="1">
      <alignment vertical="center" wrapText="1"/>
    </xf>
    <xf numFmtId="0" fontId="107" fillId="34" borderId="11" xfId="53" applyFont="1" applyFill="1" applyBorder="1" applyAlignment="1">
      <alignment horizontal="center" vertical="center" wrapText="1"/>
      <protection/>
    </xf>
    <xf numFmtId="14" fontId="107" fillId="0" borderId="11" xfId="53" applyNumberFormat="1" applyFont="1" applyFill="1" applyBorder="1" applyAlignment="1">
      <alignment horizontal="center" vertical="center" wrapText="1"/>
      <protection/>
    </xf>
    <xf numFmtId="14" fontId="107" fillId="34" borderId="11" xfId="53" applyNumberFormat="1" applyFont="1" applyFill="1" applyBorder="1" applyAlignment="1">
      <alignment horizontal="center" vertical="center" wrapText="1"/>
      <protection/>
    </xf>
    <xf numFmtId="0" fontId="107" fillId="34" borderId="11" xfId="0" applyFont="1" applyFill="1" applyBorder="1" applyAlignment="1">
      <alignment horizontal="center" vertical="center"/>
    </xf>
    <xf numFmtId="0" fontId="107" fillId="33" borderId="11" xfId="0" applyFont="1" applyFill="1" applyBorder="1" applyAlignment="1">
      <alignment horizontal="center" vertical="center"/>
    </xf>
    <xf numFmtId="0" fontId="106" fillId="0" borderId="0" xfId="0" applyFont="1" applyAlignment="1">
      <alignment horizontal="center" vertical="center"/>
    </xf>
    <xf numFmtId="190" fontId="107" fillId="34" borderId="11" xfId="50" applyNumberFormat="1" applyFont="1" applyFill="1" applyBorder="1" applyAlignment="1">
      <alignment horizontal="right" vertical="center" wrapText="1"/>
    </xf>
    <xf numFmtId="185" fontId="92" fillId="33" borderId="11" xfId="0" applyNumberFormat="1" applyFont="1" applyFill="1" applyBorder="1" applyAlignment="1">
      <alignment horizontal="center" vertical="center" wrapText="1"/>
    </xf>
    <xf numFmtId="0" fontId="6" fillId="34" borderId="12" xfId="0" applyFont="1" applyFill="1" applyBorder="1" applyAlignment="1">
      <alignment horizontal="left" vertical="center" wrapText="1"/>
    </xf>
    <xf numFmtId="173" fontId="6" fillId="34" borderId="11" xfId="50" applyNumberFormat="1" applyFont="1" applyFill="1" applyBorder="1" applyAlignment="1">
      <alignment horizontal="right" vertical="center" wrapText="1"/>
    </xf>
    <xf numFmtId="0" fontId="92" fillId="33" borderId="11" xfId="0" applyFont="1" applyFill="1" applyBorder="1" applyAlignment="1">
      <alignment horizontal="left" vertical="center"/>
    </xf>
    <xf numFmtId="0" fontId="10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98" fillId="0" borderId="0" xfId="0" applyFont="1" applyAlignment="1">
      <alignment/>
    </xf>
    <xf numFmtId="0" fontId="108" fillId="33" borderId="11" xfId="0" applyFont="1" applyFill="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horizontal="justify" vertical="center"/>
    </xf>
    <xf numFmtId="0" fontId="2" fillId="33" borderId="10" xfId="0" applyFont="1" applyFill="1" applyBorder="1" applyAlignment="1">
      <alignmen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2" xfId="0" applyFont="1" applyFill="1" applyBorder="1" applyAlignment="1">
      <alignment horizontal="left" vertical="center" wrapText="1"/>
    </xf>
    <xf numFmtId="173" fontId="7" fillId="0" borderId="11" xfId="50" applyNumberFormat="1" applyFont="1" applyFill="1" applyBorder="1" applyAlignment="1">
      <alignment horizontal="right" vertical="center" wrapText="1"/>
    </xf>
    <xf numFmtId="0" fontId="94" fillId="0" borderId="0" xfId="0" applyFont="1" applyFill="1" applyAlignment="1">
      <alignment/>
    </xf>
    <xf numFmtId="0" fontId="109" fillId="33" borderId="12" xfId="0" applyFont="1" applyFill="1" applyBorder="1" applyAlignment="1">
      <alignment horizontal="center" vertical="center"/>
    </xf>
    <xf numFmtId="0" fontId="109" fillId="33" borderId="11"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183" fontId="109" fillId="33" borderId="11" xfId="50" applyNumberFormat="1" applyFont="1" applyFill="1" applyBorder="1" applyAlignment="1">
      <alignment horizontal="center" vertical="center" wrapText="1"/>
    </xf>
    <xf numFmtId="0" fontId="109" fillId="0" borderId="0" xfId="0" applyFont="1" applyAlignment="1">
      <alignment/>
    </xf>
    <xf numFmtId="0" fontId="91" fillId="0" borderId="0" xfId="0" applyFont="1" applyAlignment="1">
      <alignment horizontal="center" vertical="center"/>
    </xf>
    <xf numFmtId="0" fontId="94" fillId="0" borderId="0" xfId="0" applyFont="1" applyAlignment="1">
      <alignment horizontal="left"/>
    </xf>
    <xf numFmtId="190" fontId="94" fillId="0" borderId="0" xfId="0" applyNumberFormat="1" applyFont="1" applyAlignment="1">
      <alignment horizontal="right" vertical="center"/>
    </xf>
    <xf numFmtId="0" fontId="91" fillId="0" borderId="0" xfId="0" applyFont="1" applyAlignment="1">
      <alignment horizontal="left"/>
    </xf>
    <xf numFmtId="204" fontId="92" fillId="33" borderId="11" xfId="51" applyNumberFormat="1"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8" fillId="34" borderId="11" xfId="0" applyFont="1" applyFill="1" applyBorder="1" applyAlignment="1">
      <alignment horizontal="center" vertical="center" wrapText="1"/>
    </xf>
    <xf numFmtId="204" fontId="94" fillId="0" borderId="0" xfId="50" applyNumberFormat="1" applyFont="1" applyAlignment="1">
      <alignment horizontal="right" vertical="center"/>
    </xf>
    <xf numFmtId="14" fontId="110" fillId="33" borderId="11" xfId="0" applyNumberFormat="1" applyFont="1" applyFill="1" applyBorder="1" applyAlignment="1">
      <alignment horizontal="center" vertical="center" wrapText="1"/>
    </xf>
    <xf numFmtId="14" fontId="110" fillId="34" borderId="11" xfId="0" applyNumberFormat="1" applyFont="1" applyFill="1" applyBorder="1" applyAlignment="1">
      <alignment horizontal="center" vertical="center" wrapText="1"/>
    </xf>
    <xf numFmtId="0" fontId="98" fillId="0" borderId="11" xfId="0" applyFont="1" applyBorder="1" applyAlignment="1">
      <alignment horizontal="center" vertical="center"/>
    </xf>
    <xf numFmtId="3" fontId="98" fillId="0" borderId="0" xfId="0" applyNumberFormat="1" applyFont="1" applyAlignment="1">
      <alignment/>
    </xf>
    <xf numFmtId="3" fontId="2" fillId="33" borderId="11" xfId="0" applyNumberFormat="1" applyFont="1" applyFill="1" applyBorder="1" applyAlignment="1">
      <alignment horizontal="center" vertical="center" wrapText="1"/>
    </xf>
    <xf numFmtId="9" fontId="2" fillId="33" borderId="11" xfId="0" applyNumberFormat="1" applyFont="1" applyFill="1" applyBorder="1" applyAlignment="1">
      <alignment horizontal="center" vertical="center" wrapText="1"/>
    </xf>
    <xf numFmtId="0" fontId="94" fillId="34" borderId="10" xfId="0" applyFont="1" applyFill="1" applyBorder="1" applyAlignment="1">
      <alignment horizontal="center" vertical="center" wrapText="1"/>
    </xf>
    <xf numFmtId="0" fontId="7" fillId="34" borderId="11" xfId="0" applyFont="1" applyFill="1" applyBorder="1" applyAlignment="1">
      <alignment vertical="center" wrapText="1"/>
    </xf>
    <xf numFmtId="9" fontId="6" fillId="33" borderId="11" xfId="55" applyFont="1" applyFill="1" applyBorder="1" applyAlignment="1">
      <alignment horizontal="center" vertical="center" wrapText="1"/>
    </xf>
    <xf numFmtId="184" fontId="3" fillId="33" borderId="11" xfId="50" applyNumberFormat="1" applyFont="1" applyFill="1" applyBorder="1" applyAlignment="1">
      <alignment horizontal="right" vertical="center" wrapText="1"/>
    </xf>
    <xf numFmtId="9" fontId="2" fillId="33" borderId="11" xfId="55"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97" fillId="33" borderId="11" xfId="0" applyFont="1" applyFill="1" applyBorder="1" applyAlignment="1">
      <alignment horizontal="center" vertical="center" wrapText="1"/>
    </xf>
    <xf numFmtId="0" fontId="97" fillId="33"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94" fillId="34"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97"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9" fontId="110" fillId="0" borderId="11" xfId="55" applyNumberFormat="1" applyFont="1" applyBorder="1" applyAlignment="1">
      <alignment horizontal="center" vertical="center"/>
    </xf>
    <xf numFmtId="185" fontId="97" fillId="33" borderId="11" xfId="50" applyNumberFormat="1" applyFont="1" applyFill="1" applyBorder="1" applyAlignment="1">
      <alignment horizontal="center" vertical="center" wrapText="1"/>
    </xf>
    <xf numFmtId="204" fontId="97" fillId="33" borderId="11" xfId="0" applyNumberFormat="1" applyFont="1" applyFill="1" applyBorder="1" applyAlignment="1">
      <alignment horizontal="center" vertical="center" wrapText="1"/>
    </xf>
    <xf numFmtId="0" fontId="98" fillId="0" borderId="12" xfId="0" applyFont="1" applyFill="1" applyBorder="1" applyAlignment="1">
      <alignment horizontal="left" vertical="center" wrapText="1"/>
    </xf>
    <xf numFmtId="0" fontId="98" fillId="0" borderId="12" xfId="0" applyFont="1" applyBorder="1" applyAlignment="1">
      <alignment horizontal="center" vertical="center"/>
    </xf>
    <xf numFmtId="3" fontId="2" fillId="33" borderId="12" xfId="0" applyNumberFormat="1" applyFont="1" applyFill="1" applyBorder="1" applyAlignment="1">
      <alignment horizontal="center" vertical="center" wrapText="1"/>
    </xf>
    <xf numFmtId="185" fontId="7" fillId="34" borderId="12" xfId="50" applyNumberFormat="1" applyFont="1" applyFill="1" applyBorder="1" applyAlignment="1">
      <alignment horizontal="right" vertical="center" wrapText="1"/>
    </xf>
    <xf numFmtId="204" fontId="7" fillId="33" borderId="11" xfId="50" applyNumberFormat="1" applyFont="1" applyFill="1" applyBorder="1" applyAlignment="1">
      <alignment horizontal="right" vertical="center" wrapText="1"/>
    </xf>
    <xf numFmtId="0" fontId="61" fillId="34" borderId="11" xfId="0" applyFont="1" applyFill="1" applyBorder="1" applyAlignment="1">
      <alignment horizontal="left" vertical="center" wrapText="1"/>
    </xf>
    <xf numFmtId="0" fontId="61" fillId="34" borderId="14" xfId="0" applyFont="1" applyFill="1" applyBorder="1" applyAlignment="1">
      <alignment horizontal="left" vertical="center" wrapText="1"/>
    </xf>
    <xf numFmtId="0" fontId="97" fillId="33" borderId="14" xfId="0" applyFont="1" applyFill="1" applyBorder="1" applyAlignment="1">
      <alignment horizontal="center" vertical="center"/>
    </xf>
    <xf numFmtId="185" fontId="97" fillId="33" borderId="10" xfId="50" applyNumberFormat="1" applyFont="1" applyFill="1" applyBorder="1" applyAlignment="1">
      <alignment horizontal="center" vertical="center" wrapText="1"/>
    </xf>
    <xf numFmtId="204" fontId="97" fillId="33" borderId="10" xfId="0" applyNumberFormat="1" applyFont="1" applyFill="1" applyBorder="1" applyAlignment="1">
      <alignment horizontal="center" vertical="center" wrapText="1"/>
    </xf>
    <xf numFmtId="0" fontId="98" fillId="0" borderId="11" xfId="0" applyFont="1" applyFill="1" applyBorder="1" applyAlignment="1">
      <alignment horizontal="left" vertical="center" wrapText="1"/>
    </xf>
    <xf numFmtId="0" fontId="98" fillId="0" borderId="11" xfId="0" applyFont="1" applyBorder="1" applyAlignment="1">
      <alignment horizontal="left" vertical="center" wrapText="1"/>
    </xf>
    <xf numFmtId="185" fontId="7" fillId="34" borderId="14" xfId="50" applyNumberFormat="1" applyFont="1" applyFill="1" applyBorder="1" applyAlignment="1">
      <alignment horizontal="center" vertical="center" wrapText="1"/>
    </xf>
    <xf numFmtId="185" fontId="7" fillId="34" borderId="12" xfId="50" applyNumberFormat="1" applyFont="1" applyFill="1" applyBorder="1" applyAlignment="1">
      <alignment horizontal="center" vertical="center" wrapText="1"/>
    </xf>
    <xf numFmtId="0" fontId="61" fillId="0" borderId="11" xfId="0" applyFont="1" applyBorder="1" applyAlignment="1">
      <alignment horizontal="left" vertical="center" wrapText="1"/>
    </xf>
    <xf numFmtId="185" fontId="98" fillId="0" borderId="0" xfId="50" applyNumberFormat="1" applyFont="1" applyAlignment="1">
      <alignment horizontal="right" vertical="center"/>
    </xf>
    <xf numFmtId="204" fontId="3" fillId="33" borderId="11" xfId="50" applyNumberFormat="1" applyFont="1" applyFill="1" applyBorder="1" applyAlignment="1">
      <alignment horizontal="right" vertical="center" wrapText="1"/>
    </xf>
    <xf numFmtId="0" fontId="98" fillId="0" borderId="0" xfId="0" applyFont="1" applyAlignment="1">
      <alignment horizontal="left"/>
    </xf>
    <xf numFmtId="185" fontId="98" fillId="0" borderId="0" xfId="50" applyNumberFormat="1" applyFont="1" applyAlignment="1">
      <alignment/>
    </xf>
    <xf numFmtId="204" fontId="98" fillId="0" borderId="0" xfId="0" applyNumberFormat="1" applyFont="1" applyAlignment="1">
      <alignment/>
    </xf>
    <xf numFmtId="171" fontId="98" fillId="0" borderId="0" xfId="0" applyNumberFormat="1" applyFont="1" applyAlignment="1">
      <alignment/>
    </xf>
    <xf numFmtId="0" fontId="110" fillId="0" borderId="0" xfId="0" applyFont="1" applyAlignment="1">
      <alignment horizontal="left"/>
    </xf>
    <xf numFmtId="169" fontId="98" fillId="0" borderId="0" xfId="49" applyFont="1" applyAlignment="1">
      <alignment/>
    </xf>
    <xf numFmtId="0" fontId="98" fillId="0" borderId="0" xfId="0" applyFont="1" applyAlignment="1">
      <alignment horizontal="left" wrapText="1"/>
    </xf>
    <xf numFmtId="204" fontId="98" fillId="0" borderId="0" xfId="0" applyNumberFormat="1" applyFont="1" applyAlignment="1">
      <alignment horizontal="right" vertical="center"/>
    </xf>
    <xf numFmtId="0" fontId="92" fillId="33" borderId="12"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109" fillId="33" borderId="11" xfId="0" applyFont="1" applyFill="1" applyBorder="1" applyAlignment="1">
      <alignment horizontal="center" vertical="center" wrapText="1"/>
    </xf>
    <xf numFmtId="0" fontId="92" fillId="34" borderId="12" xfId="0" applyFont="1" applyFill="1" applyBorder="1" applyAlignment="1">
      <alignment horizontal="left" vertical="center"/>
    </xf>
    <xf numFmtId="0" fontId="97" fillId="33" borderId="14" xfId="0" applyFont="1" applyFill="1" applyBorder="1" applyAlignment="1">
      <alignment horizontal="left" vertical="center" wrapText="1"/>
    </xf>
    <xf numFmtId="0" fontId="92"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111" fillId="0" borderId="0" xfId="0" applyFont="1" applyAlignment="1">
      <alignment/>
    </xf>
    <xf numFmtId="0" fontId="108" fillId="33" borderId="12" xfId="0" applyFont="1" applyFill="1" applyBorder="1" applyAlignment="1">
      <alignment vertical="center" wrapText="1"/>
    </xf>
    <xf numFmtId="9" fontId="111" fillId="0" borderId="11" xfId="55" applyNumberFormat="1" applyFont="1" applyBorder="1" applyAlignment="1">
      <alignment horizontal="center" vertical="center"/>
    </xf>
    <xf numFmtId="0" fontId="108" fillId="33" borderId="12" xfId="0" applyFont="1" applyFill="1" applyBorder="1" applyAlignment="1">
      <alignment horizontal="left" vertical="center"/>
    </xf>
    <xf numFmtId="0" fontId="108" fillId="33" borderId="14" xfId="0" applyFont="1" applyFill="1" applyBorder="1" applyAlignment="1">
      <alignment horizontal="center" vertical="center"/>
    </xf>
    <xf numFmtId="9" fontId="112" fillId="0" borderId="11" xfId="55" applyNumberFormat="1" applyFont="1" applyBorder="1" applyAlignment="1">
      <alignment horizontal="center" vertical="center"/>
    </xf>
    <xf numFmtId="0" fontId="108" fillId="33" borderId="12" xfId="0" applyFont="1" applyFill="1" applyBorder="1" applyAlignment="1">
      <alignment horizontal="center" vertical="center"/>
    </xf>
    <xf numFmtId="185" fontId="108" fillId="33" borderId="11" xfId="0" applyNumberFormat="1" applyFont="1" applyFill="1" applyBorder="1" applyAlignment="1">
      <alignment horizontal="center" vertical="center" wrapText="1"/>
    </xf>
    <xf numFmtId="190" fontId="108" fillId="33" borderId="11" xfId="0" applyNumberFormat="1" applyFont="1" applyFill="1" applyBorder="1" applyAlignment="1">
      <alignment horizontal="center" vertical="center" wrapText="1"/>
    </xf>
    <xf numFmtId="0" fontId="19" fillId="34" borderId="12" xfId="0" applyFont="1" applyFill="1" applyBorder="1" applyAlignment="1">
      <alignment horizontal="left" vertical="center" wrapText="1"/>
    </xf>
    <xf numFmtId="17" fontId="19" fillId="34" borderId="11" xfId="0" applyNumberFormat="1" applyFont="1" applyFill="1" applyBorder="1" applyAlignment="1">
      <alignment horizontal="center" vertical="center" wrapText="1"/>
    </xf>
    <xf numFmtId="3" fontId="10" fillId="33" borderId="11" xfId="0" applyNumberFormat="1" applyFont="1" applyFill="1" applyBorder="1" applyAlignment="1">
      <alignment horizontal="center" vertical="center" wrapText="1"/>
    </xf>
    <xf numFmtId="0" fontId="10" fillId="34" borderId="11" xfId="0" applyFont="1" applyFill="1" applyBorder="1" applyAlignment="1">
      <alignment horizontal="center" vertical="center" wrapText="1"/>
    </xf>
    <xf numFmtId="3" fontId="10" fillId="34" borderId="11" xfId="0" applyNumberFormat="1" applyFont="1" applyFill="1" applyBorder="1" applyAlignment="1">
      <alignment horizontal="center" vertical="center"/>
    </xf>
    <xf numFmtId="9" fontId="10" fillId="33" borderId="11" xfId="0" applyNumberFormat="1" applyFont="1" applyFill="1" applyBorder="1" applyAlignment="1">
      <alignment horizontal="center" vertical="center" wrapText="1"/>
    </xf>
    <xf numFmtId="185" fontId="18" fillId="34" borderId="11" xfId="50" applyNumberFormat="1" applyFont="1" applyFill="1" applyBorder="1" applyAlignment="1">
      <alignment horizontal="right" vertical="center" wrapText="1"/>
    </xf>
    <xf numFmtId="190" fontId="18" fillId="33" borderId="11" xfId="50" applyNumberFormat="1" applyFont="1" applyFill="1" applyBorder="1" applyAlignment="1">
      <alignment horizontal="right" vertical="center" wrapText="1"/>
    </xf>
    <xf numFmtId="9" fontId="19" fillId="33" borderId="11" xfId="55" applyFont="1" applyFill="1" applyBorder="1" applyAlignment="1">
      <alignment horizontal="center" vertical="center" wrapText="1"/>
    </xf>
    <xf numFmtId="0" fontId="18" fillId="34" borderId="12" xfId="0" applyFont="1" applyFill="1" applyBorder="1" applyAlignment="1">
      <alignment horizontal="left" vertical="center" wrapText="1"/>
    </xf>
    <xf numFmtId="17" fontId="18" fillId="34" borderId="11" xfId="0" applyNumberFormat="1" applyFont="1" applyFill="1" applyBorder="1" applyAlignment="1">
      <alignment horizontal="center" vertical="center" wrapText="1"/>
    </xf>
    <xf numFmtId="0" fontId="15" fillId="34" borderId="11" xfId="0" applyFont="1" applyFill="1" applyBorder="1" applyAlignment="1">
      <alignment horizontal="center" vertical="center"/>
    </xf>
    <xf numFmtId="0" fontId="15" fillId="33" borderId="11" xfId="0" applyFont="1" applyFill="1" applyBorder="1" applyAlignment="1">
      <alignment horizontal="center" vertical="center"/>
    </xf>
    <xf numFmtId="185" fontId="18" fillId="0" borderId="11" xfId="50" applyNumberFormat="1" applyFont="1" applyFill="1" applyBorder="1" applyAlignment="1">
      <alignment horizontal="right" vertical="center" wrapText="1"/>
    </xf>
    <xf numFmtId="0" fontId="113" fillId="0" borderId="0" xfId="0" applyFont="1" applyAlignment="1">
      <alignment horizontal="left" vertical="center" wrapText="1"/>
    </xf>
    <xf numFmtId="0" fontId="15" fillId="33" borderId="10" xfId="0" applyFont="1" applyFill="1" applyBorder="1" applyAlignment="1">
      <alignment vertical="center" wrapText="1"/>
    </xf>
    <xf numFmtId="9" fontId="10" fillId="33" borderId="11" xfId="55" applyFont="1" applyFill="1" applyBorder="1" applyAlignment="1">
      <alignment horizontal="center" vertical="center" wrapText="1"/>
    </xf>
    <xf numFmtId="185" fontId="15" fillId="33" borderId="11" xfId="50" applyNumberFormat="1" applyFont="1" applyFill="1" applyBorder="1" applyAlignment="1">
      <alignment horizontal="right" vertical="center" wrapText="1"/>
    </xf>
    <xf numFmtId="190" fontId="15" fillId="33" borderId="11" xfId="50" applyNumberFormat="1" applyFont="1" applyFill="1" applyBorder="1" applyAlignment="1">
      <alignment horizontal="right" vertical="center" wrapText="1"/>
    </xf>
    <xf numFmtId="0" fontId="10" fillId="34" borderId="12" xfId="0" applyFont="1" applyFill="1" applyBorder="1" applyAlignment="1">
      <alignment horizontal="left" vertical="center" wrapText="1"/>
    </xf>
    <xf numFmtId="198" fontId="113" fillId="33" borderId="11" xfId="50" applyNumberFormat="1" applyFont="1" applyFill="1" applyBorder="1" applyAlignment="1">
      <alignment horizontal="right" vertical="center"/>
    </xf>
    <xf numFmtId="0" fontId="10" fillId="34" borderId="11" xfId="0" applyFont="1" applyFill="1" applyBorder="1" applyAlignment="1">
      <alignment horizontal="center" vertical="center"/>
    </xf>
    <xf numFmtId="0" fontId="10" fillId="33" borderId="11" xfId="0" applyFont="1" applyFill="1" applyBorder="1" applyAlignment="1">
      <alignment horizontal="center" vertical="center"/>
    </xf>
    <xf numFmtId="185" fontId="19" fillId="34" borderId="11" xfId="50" applyNumberFormat="1" applyFont="1" applyFill="1" applyBorder="1" applyAlignment="1">
      <alignment horizontal="right" vertical="center" wrapText="1"/>
    </xf>
    <xf numFmtId="9" fontId="107" fillId="33" borderId="11" xfId="55" applyFont="1" applyFill="1" applyBorder="1" applyAlignment="1">
      <alignment horizontal="center" vertical="center" wrapText="1"/>
    </xf>
    <xf numFmtId="0" fontId="108" fillId="0" borderId="0" xfId="0" applyFont="1" applyAlignment="1">
      <alignment vertical="center" wrapText="1"/>
    </xf>
    <xf numFmtId="0" fontId="10" fillId="34" borderId="11" xfId="0" applyFont="1" applyFill="1" applyBorder="1" applyAlignment="1">
      <alignment horizontal="left" vertical="center" wrapText="1"/>
    </xf>
    <xf numFmtId="0" fontId="108" fillId="0" borderId="11" xfId="0" applyFont="1" applyBorder="1" applyAlignment="1">
      <alignment vertical="center" wrapText="1"/>
    </xf>
    <xf numFmtId="0" fontId="10" fillId="0" borderId="0" xfId="0" applyFont="1" applyAlignment="1">
      <alignment vertical="center" wrapText="1"/>
    </xf>
    <xf numFmtId="3" fontId="15" fillId="33" borderId="11" xfId="0" applyNumberFormat="1" applyFont="1" applyFill="1" applyBorder="1" applyAlignment="1">
      <alignment horizontal="center" vertical="center" wrapText="1"/>
    </xf>
    <xf numFmtId="0" fontId="108" fillId="0" borderId="11" xfId="0" applyFont="1" applyBorder="1" applyAlignment="1">
      <alignment vertical="center"/>
    </xf>
    <xf numFmtId="0" fontId="111" fillId="0" borderId="11" xfId="0" applyFont="1" applyBorder="1" applyAlignment="1">
      <alignment/>
    </xf>
    <xf numFmtId="0" fontId="111" fillId="33" borderId="11" xfId="0" applyFont="1" applyFill="1" applyBorder="1" applyAlignment="1">
      <alignment/>
    </xf>
    <xf numFmtId="0" fontId="111" fillId="0" borderId="11" xfId="0" applyFont="1" applyBorder="1" applyAlignment="1">
      <alignment horizontal="center" vertical="center"/>
    </xf>
    <xf numFmtId="185" fontId="113" fillId="0" borderId="11" xfId="50" applyNumberFormat="1" applyFont="1" applyBorder="1" applyAlignment="1">
      <alignment horizontal="right" vertical="center"/>
    </xf>
    <xf numFmtId="0" fontId="18" fillId="34" borderId="11" xfId="0" applyFont="1" applyFill="1" applyBorder="1" applyAlignment="1">
      <alignment horizontal="left" vertical="center" wrapText="1"/>
    </xf>
    <xf numFmtId="0" fontId="18" fillId="34" borderId="11" xfId="0" applyFont="1" applyFill="1" applyBorder="1" applyAlignment="1">
      <alignment horizontal="center" vertical="center"/>
    </xf>
    <xf numFmtId="0" fontId="15" fillId="33" borderId="19" xfId="0" applyFont="1" applyFill="1" applyBorder="1" applyAlignment="1">
      <alignment vertical="center" wrapText="1"/>
    </xf>
    <xf numFmtId="185" fontId="15" fillId="33" borderId="17" xfId="50" applyNumberFormat="1" applyFont="1" applyFill="1" applyBorder="1" applyAlignment="1">
      <alignment horizontal="right" vertical="center" wrapText="1"/>
    </xf>
    <xf numFmtId="190" fontId="15" fillId="33" borderId="17" xfId="50" applyNumberFormat="1" applyFont="1" applyFill="1" applyBorder="1" applyAlignment="1">
      <alignment horizontal="right" vertical="center" wrapText="1"/>
    </xf>
    <xf numFmtId="9" fontId="10" fillId="33" borderId="17" xfId="55" applyFont="1" applyFill="1" applyBorder="1" applyAlignment="1">
      <alignment horizontal="center" vertical="center" wrapText="1"/>
    </xf>
    <xf numFmtId="0" fontId="108" fillId="33" borderId="14" xfId="0" applyFont="1" applyFill="1" applyBorder="1" applyAlignment="1">
      <alignment horizontal="left" vertical="center"/>
    </xf>
    <xf numFmtId="0" fontId="19" fillId="34" borderId="11" xfId="0" applyFont="1" applyFill="1" applyBorder="1" applyAlignment="1">
      <alignment horizontal="center" vertical="center" wrapText="1"/>
    </xf>
    <xf numFmtId="3" fontId="19" fillId="34" borderId="11" xfId="0" applyNumberFormat="1" applyFont="1" applyFill="1" applyBorder="1" applyAlignment="1">
      <alignment horizontal="center" vertical="center"/>
    </xf>
    <xf numFmtId="3" fontId="19" fillId="33" borderId="11" xfId="0" applyNumberFormat="1" applyFont="1" applyFill="1" applyBorder="1" applyAlignment="1">
      <alignment horizontal="center" vertical="center" wrapText="1"/>
    </xf>
    <xf numFmtId="0" fontId="18" fillId="33" borderId="11" xfId="0" applyFont="1" applyFill="1" applyBorder="1" applyAlignment="1">
      <alignment horizontal="center" vertical="center"/>
    </xf>
    <xf numFmtId="17" fontId="18" fillId="0" borderId="11" xfId="0" applyNumberFormat="1" applyFont="1" applyFill="1" applyBorder="1" applyAlignment="1">
      <alignment horizontal="center" vertical="center" wrapText="1"/>
    </xf>
    <xf numFmtId="0" fontId="18" fillId="0" borderId="11" xfId="0" applyFont="1" applyFill="1" applyBorder="1" applyAlignment="1">
      <alignment horizontal="center" vertical="center"/>
    </xf>
    <xf numFmtId="0" fontId="19" fillId="0" borderId="11" xfId="0" applyFont="1" applyFill="1" applyBorder="1" applyAlignment="1">
      <alignment horizontal="left" vertical="center" wrapText="1"/>
    </xf>
    <xf numFmtId="0" fontId="15" fillId="34" borderId="13" xfId="0" applyFont="1" applyFill="1" applyBorder="1" applyAlignment="1">
      <alignment horizontal="center" vertical="center"/>
    </xf>
    <xf numFmtId="0" fontId="15" fillId="33" borderId="13" xfId="0" applyFont="1" applyFill="1" applyBorder="1" applyAlignment="1">
      <alignment horizontal="center" vertical="center"/>
    </xf>
    <xf numFmtId="0" fontId="10" fillId="34" borderId="13" xfId="0" applyFont="1" applyFill="1" applyBorder="1" applyAlignment="1">
      <alignment horizontal="center" vertical="center" wrapText="1"/>
    </xf>
    <xf numFmtId="0" fontId="112" fillId="34" borderId="11" xfId="0" applyNumberFormat="1" applyFont="1" applyFill="1" applyBorder="1" applyAlignment="1">
      <alignment horizontal="center" vertical="center"/>
    </xf>
    <xf numFmtId="0" fontId="112" fillId="33" borderId="11" xfId="0" applyNumberFormat="1" applyFont="1" applyFill="1" applyBorder="1" applyAlignment="1">
      <alignment horizontal="center" vertical="center"/>
    </xf>
    <xf numFmtId="0" fontId="112" fillId="33" borderId="11" xfId="0" applyNumberFormat="1" applyFont="1" applyFill="1" applyBorder="1" applyAlignment="1">
      <alignment horizontal="center"/>
    </xf>
    <xf numFmtId="0" fontId="112" fillId="0" borderId="11" xfId="0" applyNumberFormat="1" applyFont="1" applyBorder="1" applyAlignment="1">
      <alignment horizontal="center" vertical="center"/>
    </xf>
    <xf numFmtId="0" fontId="15" fillId="34" borderId="17" xfId="0" applyFont="1" applyFill="1" applyBorder="1" applyAlignment="1">
      <alignment horizontal="center" vertical="center"/>
    </xf>
    <xf numFmtId="0" fontId="10" fillId="34" borderId="17" xfId="0" applyFont="1" applyFill="1" applyBorder="1" applyAlignment="1">
      <alignment horizontal="center" vertical="center" wrapText="1"/>
    </xf>
    <xf numFmtId="0" fontId="15" fillId="33" borderId="17" xfId="0" applyFont="1" applyFill="1" applyBorder="1" applyAlignment="1">
      <alignment horizontal="center" vertical="center"/>
    </xf>
    <xf numFmtId="0" fontId="19" fillId="3" borderId="11" xfId="0" applyFont="1" applyFill="1" applyBorder="1" applyAlignment="1">
      <alignment horizontal="left" vertical="center" wrapText="1"/>
    </xf>
    <xf numFmtId="0" fontId="19" fillId="4" borderId="11" xfId="0" applyFont="1" applyFill="1" applyBorder="1" applyAlignment="1">
      <alignment horizontal="left" vertical="center" wrapText="1"/>
    </xf>
    <xf numFmtId="185" fontId="111" fillId="0" borderId="0" xfId="0" applyNumberFormat="1" applyFont="1" applyAlignment="1">
      <alignment/>
    </xf>
    <xf numFmtId="190" fontId="111" fillId="0" borderId="0" xfId="0" applyNumberFormat="1" applyFont="1" applyAlignment="1">
      <alignment/>
    </xf>
    <xf numFmtId="0" fontId="18" fillId="33" borderId="11" xfId="0" applyFont="1" applyFill="1" applyBorder="1" applyAlignment="1">
      <alignment horizontal="center" vertical="center" wrapText="1"/>
    </xf>
    <xf numFmtId="9" fontId="19" fillId="33" borderId="11" xfId="0" applyNumberFormat="1" applyFont="1" applyFill="1" applyBorder="1" applyAlignment="1">
      <alignment horizontal="center" vertical="center" wrapText="1"/>
    </xf>
    <xf numFmtId="0" fontId="113" fillId="34" borderId="11" xfId="0" applyFont="1" applyFill="1" applyBorder="1" applyAlignment="1">
      <alignment horizontal="center" vertical="center" wrapText="1"/>
    </xf>
    <xf numFmtId="0" fontId="14" fillId="34" borderId="11" xfId="0" applyFont="1" applyFill="1" applyBorder="1" applyAlignment="1">
      <alignment horizontal="left" vertical="center" wrapText="1"/>
    </xf>
    <xf numFmtId="17" fontId="14" fillId="34" borderId="11" xfId="0" applyNumberFormat="1"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34" borderId="11" xfId="0" applyFont="1" applyFill="1" applyBorder="1" applyAlignment="1">
      <alignment horizontal="center" vertical="center"/>
    </xf>
    <xf numFmtId="9" fontId="14" fillId="33" borderId="11" xfId="0" applyNumberFormat="1" applyFont="1" applyFill="1" applyBorder="1" applyAlignment="1">
      <alignment horizontal="center" vertical="center" wrapText="1"/>
    </xf>
    <xf numFmtId="190" fontId="9" fillId="34" borderId="11" xfId="50" applyNumberFormat="1" applyFont="1" applyFill="1" applyBorder="1" applyAlignment="1">
      <alignment horizontal="right" vertical="center" wrapText="1"/>
    </xf>
    <xf numFmtId="190" fontId="13" fillId="33" borderId="11" xfId="50" applyNumberFormat="1" applyFont="1" applyFill="1" applyBorder="1" applyAlignment="1">
      <alignment horizontal="right" vertical="center" wrapText="1"/>
    </xf>
    <xf numFmtId="9" fontId="14" fillId="33" borderId="11" xfId="55"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33" borderId="11" xfId="0" applyFont="1" applyFill="1" applyBorder="1" applyAlignment="1">
      <alignment horizontal="center" vertical="center"/>
    </xf>
    <xf numFmtId="0" fontId="14" fillId="34" borderId="11" xfId="0" applyFont="1" applyFill="1" applyBorder="1" applyAlignment="1">
      <alignment horizontal="center" vertical="center" wrapText="1"/>
    </xf>
    <xf numFmtId="190" fontId="9" fillId="33" borderId="11" xfId="50" applyNumberFormat="1" applyFont="1" applyFill="1" applyBorder="1" applyAlignment="1">
      <alignment horizontal="right" vertical="center" wrapText="1"/>
    </xf>
    <xf numFmtId="0" fontId="14" fillId="0" borderId="11" xfId="0" applyFont="1" applyFill="1" applyBorder="1" applyAlignment="1">
      <alignment horizontal="left" vertical="center" wrapText="1"/>
    </xf>
    <xf numFmtId="0" fontId="109" fillId="34" borderId="11" xfId="0" applyFont="1" applyFill="1" applyBorder="1" applyAlignment="1">
      <alignment horizontal="left" vertical="center" wrapText="1"/>
    </xf>
    <xf numFmtId="0" fontId="109" fillId="34" borderId="14" xfId="0" applyFont="1" applyFill="1" applyBorder="1" applyAlignment="1">
      <alignment horizontal="center" vertical="center" wrapText="1"/>
    </xf>
    <xf numFmtId="0" fontId="109" fillId="34" borderId="12" xfId="0" applyFont="1" applyFill="1" applyBorder="1" applyAlignment="1">
      <alignment horizontal="center" vertical="center" wrapText="1"/>
    </xf>
    <xf numFmtId="0" fontId="109" fillId="33" borderId="11" xfId="0" applyFont="1" applyFill="1" applyBorder="1" applyAlignment="1">
      <alignment horizontal="center" vertical="center"/>
    </xf>
    <xf numFmtId="0" fontId="109" fillId="34" borderId="11" xfId="0" applyFont="1" applyFill="1" applyBorder="1" applyAlignment="1">
      <alignment horizontal="center" vertical="center"/>
    </xf>
    <xf numFmtId="0" fontId="109" fillId="34" borderId="11" xfId="0" applyFont="1" applyFill="1" applyBorder="1" applyAlignment="1">
      <alignment horizontal="center" vertical="center" wrapText="1"/>
    </xf>
    <xf numFmtId="0" fontId="14" fillId="34" borderId="14"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09" fillId="0" borderId="0" xfId="0" applyFont="1" applyAlignment="1">
      <alignment wrapText="1"/>
    </xf>
    <xf numFmtId="0" fontId="93" fillId="33" borderId="14" xfId="0" applyFont="1" applyFill="1" applyBorder="1" applyAlignment="1">
      <alignment horizontal="center" vertical="center" wrapText="1"/>
    </xf>
    <xf numFmtId="0" fontId="108" fillId="33" borderId="12" xfId="0" applyFont="1" applyFill="1" applyBorder="1" applyAlignment="1">
      <alignment horizontal="center" vertical="center" wrapText="1"/>
    </xf>
    <xf numFmtId="9" fontId="15" fillId="33" borderId="11" xfId="55" applyFont="1" applyFill="1" applyBorder="1" applyAlignment="1">
      <alignment horizontal="center" vertical="center" wrapText="1"/>
    </xf>
    <xf numFmtId="0" fontId="96" fillId="34" borderId="14" xfId="0" applyFont="1" applyFill="1" applyBorder="1" applyAlignment="1">
      <alignment/>
    </xf>
    <xf numFmtId="9" fontId="96" fillId="0" borderId="11" xfId="55" applyNumberFormat="1" applyFont="1" applyBorder="1" applyAlignment="1">
      <alignment horizontal="center" vertical="center"/>
    </xf>
    <xf numFmtId="0" fontId="91" fillId="0" borderId="0" xfId="0" applyFont="1" applyAlignment="1">
      <alignment horizontal="left" vertical="center" wrapText="1"/>
    </xf>
    <xf numFmtId="170" fontId="13" fillId="0" borderId="11" xfId="50" applyFont="1" applyFill="1" applyBorder="1" applyAlignment="1">
      <alignment horizontal="center" vertical="center" wrapText="1"/>
    </xf>
    <xf numFmtId="3" fontId="14" fillId="34" borderId="11" xfId="0" applyNumberFormat="1" applyFont="1" applyFill="1" applyBorder="1" applyAlignment="1">
      <alignment horizontal="center" vertical="center" wrapText="1"/>
    </xf>
    <xf numFmtId="190" fontId="13" fillId="34" borderId="11" xfId="50" applyNumberFormat="1" applyFont="1" applyFill="1" applyBorder="1" applyAlignment="1">
      <alignment horizontal="right" vertical="center" wrapText="1"/>
    </xf>
    <xf numFmtId="0" fontId="64" fillId="34" borderId="11" xfId="0" applyFont="1" applyFill="1" applyBorder="1" applyAlignment="1">
      <alignment horizontal="left" vertical="center" wrapText="1"/>
    </xf>
    <xf numFmtId="173" fontId="13" fillId="0" borderId="11" xfId="50" applyNumberFormat="1" applyFont="1" applyFill="1" applyBorder="1" applyAlignment="1">
      <alignment horizontal="center" vertical="center" wrapText="1"/>
    </xf>
    <xf numFmtId="3" fontId="14" fillId="34" borderId="11" xfId="0" applyNumberFormat="1" applyFont="1" applyFill="1" applyBorder="1" applyAlignment="1">
      <alignment horizontal="center" vertical="center"/>
    </xf>
    <xf numFmtId="0" fontId="64" fillId="34" borderId="0" xfId="0" applyFont="1" applyFill="1" applyBorder="1" applyAlignment="1">
      <alignment horizontal="left" vertical="center" wrapText="1"/>
    </xf>
    <xf numFmtId="0" fontId="9" fillId="33" borderId="10" xfId="0" applyFont="1" applyFill="1" applyBorder="1" applyAlignment="1">
      <alignment vertical="center" wrapText="1"/>
    </xf>
    <xf numFmtId="9" fontId="9" fillId="33" borderId="11" xfId="55" applyFont="1" applyFill="1" applyBorder="1" applyAlignment="1">
      <alignment horizontal="center" vertical="center" wrapText="1"/>
    </xf>
    <xf numFmtId="9" fontId="8" fillId="33" borderId="11" xfId="55" applyFont="1" applyFill="1" applyBorder="1" applyAlignment="1">
      <alignment horizontal="center" vertical="center" wrapText="1"/>
    </xf>
    <xf numFmtId="0" fontId="114" fillId="0" borderId="11" xfId="0" applyFont="1" applyBorder="1" applyAlignment="1">
      <alignment horizontal="left" vertical="center" wrapText="1"/>
    </xf>
    <xf numFmtId="190" fontId="14" fillId="34" borderId="11" xfId="0" applyNumberFormat="1" applyFont="1" applyFill="1" applyBorder="1" applyAlignment="1">
      <alignment horizontal="center" vertical="center" wrapText="1"/>
    </xf>
    <xf numFmtId="0" fontId="91" fillId="0" borderId="11" xfId="0" applyFont="1" applyBorder="1" applyAlignment="1">
      <alignment horizontal="left" vertical="center" wrapText="1"/>
    </xf>
    <xf numFmtId="0" fontId="22" fillId="34" borderId="11" xfId="0" applyFont="1" applyFill="1" applyBorder="1" applyAlignment="1">
      <alignment horizontal="left" vertical="center" wrapText="1"/>
    </xf>
    <xf numFmtId="17" fontId="13" fillId="34" borderId="11" xfId="0" applyNumberFormat="1" applyFont="1" applyFill="1" applyBorder="1" applyAlignment="1">
      <alignment horizontal="center" vertical="center" wrapText="1"/>
    </xf>
    <xf numFmtId="0" fontId="64" fillId="0" borderId="11" xfId="0" applyFont="1" applyFill="1" applyBorder="1" applyAlignment="1">
      <alignment horizontal="left" vertical="center" wrapText="1"/>
    </xf>
    <xf numFmtId="0" fontId="13" fillId="0" borderId="13" xfId="0" applyFont="1" applyFill="1" applyBorder="1" applyAlignment="1">
      <alignment horizontal="center" vertical="center"/>
    </xf>
    <xf numFmtId="0" fontId="13" fillId="33" borderId="13" xfId="0" applyFont="1" applyFill="1" applyBorder="1" applyAlignment="1">
      <alignment horizontal="center" vertical="center"/>
    </xf>
    <xf numFmtId="0" fontId="14" fillId="34" borderId="13"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3" fillId="34" borderId="13" xfId="0" applyFont="1" applyFill="1" applyBorder="1" applyAlignment="1">
      <alignment horizontal="center" vertical="center"/>
    </xf>
    <xf numFmtId="17" fontId="13" fillId="34" borderId="13" xfId="0" applyNumberFormat="1" applyFont="1" applyFill="1" applyBorder="1" applyAlignment="1">
      <alignment horizontal="center" vertical="center" wrapText="1"/>
    </xf>
    <xf numFmtId="0" fontId="13" fillId="34" borderId="14" xfId="0" applyFont="1" applyFill="1" applyBorder="1" applyAlignment="1">
      <alignment horizontal="left" vertical="center" wrapText="1"/>
    </xf>
    <xf numFmtId="0" fontId="13" fillId="33" borderId="11" xfId="0" applyFont="1" applyFill="1" applyBorder="1" applyAlignment="1">
      <alignment vertical="center"/>
    </xf>
    <xf numFmtId="190" fontId="14" fillId="34" borderId="0" xfId="0" applyNumberFormat="1" applyFont="1" applyFill="1" applyAlignment="1">
      <alignment vertical="center"/>
    </xf>
    <xf numFmtId="0" fontId="9" fillId="33" borderId="12" xfId="0" applyFont="1" applyFill="1" applyBorder="1" applyAlignment="1">
      <alignment vertical="center" wrapText="1"/>
    </xf>
    <xf numFmtId="9" fontId="9" fillId="33" borderId="12" xfId="55" applyFont="1" applyFill="1" applyBorder="1" applyAlignment="1">
      <alignment horizontal="center" vertical="center" wrapText="1"/>
    </xf>
    <xf numFmtId="190" fontId="22" fillId="33" borderId="11" xfId="50" applyNumberFormat="1" applyFont="1" applyFill="1" applyBorder="1" applyAlignment="1">
      <alignment horizontal="right" vertical="center" wrapText="1"/>
    </xf>
    <xf numFmtId="190" fontId="96" fillId="0" borderId="0" xfId="0" applyNumberFormat="1" applyFont="1" applyAlignment="1">
      <alignment/>
    </xf>
    <xf numFmtId="0" fontId="96" fillId="0" borderId="0" xfId="0" applyFont="1" applyAlignment="1">
      <alignment horizontal="center"/>
    </xf>
    <xf numFmtId="190" fontId="91" fillId="0" borderId="0" xfId="0" applyNumberFormat="1" applyFont="1" applyAlignment="1">
      <alignment horizontal="right"/>
    </xf>
    <xf numFmtId="3" fontId="18" fillId="33" borderId="11" xfId="0" applyNumberFormat="1" applyFont="1" applyFill="1" applyBorder="1" applyAlignment="1">
      <alignment horizontal="center" vertical="center" wrapText="1"/>
    </xf>
    <xf numFmtId="9" fontId="111" fillId="0" borderId="0" xfId="55" applyFont="1" applyAlignment="1">
      <alignment/>
    </xf>
    <xf numFmtId="0" fontId="92" fillId="34" borderId="14" xfId="0" applyFont="1" applyFill="1" applyBorder="1" applyAlignment="1">
      <alignment horizontal="left"/>
    </xf>
    <xf numFmtId="9" fontId="91" fillId="0" borderId="11" xfId="55" applyNumberFormat="1" applyFont="1" applyBorder="1" applyAlignment="1">
      <alignment horizontal="center" vertical="center"/>
    </xf>
    <xf numFmtId="0" fontId="92" fillId="33" borderId="14" xfId="0" applyFont="1" applyFill="1" applyBorder="1" applyAlignment="1">
      <alignment horizontal="left" vertical="center"/>
    </xf>
    <xf numFmtId="182" fontId="13" fillId="0" borderId="11" xfId="50" applyNumberFormat="1" applyFont="1" applyFill="1" applyBorder="1" applyAlignment="1">
      <alignment horizontal="right" vertical="center" wrapText="1"/>
    </xf>
    <xf numFmtId="182" fontId="13" fillId="33" borderId="11" xfId="50" applyNumberFormat="1" applyFont="1" applyFill="1" applyBorder="1" applyAlignment="1">
      <alignment horizontal="right" vertical="center" wrapText="1"/>
    </xf>
    <xf numFmtId="182" fontId="9" fillId="33" borderId="11" xfId="50" applyNumberFormat="1" applyFont="1" applyFill="1" applyBorder="1" applyAlignment="1">
      <alignment horizontal="right" vertical="center" wrapText="1"/>
    </xf>
    <xf numFmtId="14" fontId="14" fillId="34" borderId="11" xfId="0" applyNumberFormat="1" applyFont="1" applyFill="1" applyBorder="1" applyAlignment="1">
      <alignment horizontal="center" vertical="center" wrapText="1"/>
    </xf>
    <xf numFmtId="182" fontId="13" fillId="34" borderId="11" xfId="50" applyNumberFormat="1" applyFont="1" applyFill="1" applyBorder="1" applyAlignment="1">
      <alignment horizontal="right" vertical="center" wrapText="1"/>
    </xf>
    <xf numFmtId="9" fontId="13" fillId="33" borderId="11" xfId="55" applyFont="1" applyFill="1" applyBorder="1" applyAlignment="1">
      <alignment horizontal="right" vertical="center" wrapText="1"/>
    </xf>
    <xf numFmtId="14" fontId="109" fillId="34" borderId="11" xfId="0" applyNumberFormat="1" applyFont="1" applyFill="1" applyBorder="1" applyAlignment="1">
      <alignment horizontal="center" vertical="center" wrapText="1"/>
    </xf>
    <xf numFmtId="182" fontId="14" fillId="0" borderId="11" xfId="50" applyNumberFormat="1" applyFont="1" applyFill="1" applyBorder="1" applyAlignment="1">
      <alignment horizontal="right" vertical="center" wrapText="1"/>
    </xf>
    <xf numFmtId="182" fontId="91" fillId="0" borderId="0" xfId="0" applyNumberFormat="1" applyFont="1" applyAlignment="1">
      <alignment/>
    </xf>
    <xf numFmtId="0" fontId="109" fillId="0" borderId="11" xfId="0" applyFont="1" applyBorder="1" applyAlignment="1">
      <alignment vertical="center"/>
    </xf>
    <xf numFmtId="0" fontId="92" fillId="33" borderId="11" xfId="0" applyFont="1" applyFill="1" applyBorder="1" applyAlignment="1">
      <alignment vertical="center" wrapText="1"/>
    </xf>
    <xf numFmtId="0" fontId="109" fillId="0" borderId="11" xfId="0" applyFont="1" applyBorder="1" applyAlignment="1">
      <alignment wrapText="1"/>
    </xf>
    <xf numFmtId="204" fontId="109" fillId="34" borderId="11" xfId="51" applyNumberFormat="1" applyFont="1" applyFill="1" applyBorder="1" applyAlignment="1">
      <alignment horizontal="center" vertical="center" wrapText="1"/>
    </xf>
    <xf numFmtId="182" fontId="92" fillId="34" borderId="11" xfId="50" applyNumberFormat="1" applyFont="1" applyFill="1" applyBorder="1" applyAlignment="1">
      <alignment horizontal="left" vertical="center" wrapText="1"/>
    </xf>
    <xf numFmtId="0" fontId="115" fillId="0" borderId="11" xfId="0" applyFont="1" applyBorder="1" applyAlignment="1">
      <alignment vertical="center" wrapText="1"/>
    </xf>
    <xf numFmtId="204" fontId="13" fillId="0" borderId="11" xfId="51" applyNumberFormat="1" applyFont="1" applyFill="1" applyBorder="1" applyAlignment="1">
      <alignment horizontal="right" vertical="center" wrapText="1"/>
    </xf>
    <xf numFmtId="0" fontId="115" fillId="34" borderId="11" xfId="0" applyFont="1" applyFill="1" applyBorder="1" applyAlignment="1">
      <alignment vertical="center" wrapText="1"/>
    </xf>
    <xf numFmtId="182" fontId="8" fillId="34" borderId="11" xfId="0" applyNumberFormat="1" applyFont="1" applyFill="1" applyBorder="1" applyAlignment="1">
      <alignment horizontal="center" vertical="center" wrapText="1"/>
    </xf>
    <xf numFmtId="0" fontId="9" fillId="33" borderId="11" xfId="0" applyFont="1" applyFill="1" applyBorder="1" applyAlignment="1">
      <alignment vertical="center" wrapText="1"/>
    </xf>
    <xf numFmtId="204" fontId="9" fillId="33" borderId="11" xfId="51" applyNumberFormat="1" applyFont="1" applyFill="1" applyBorder="1" applyAlignment="1">
      <alignment horizontal="right" vertical="center" wrapText="1"/>
    </xf>
    <xf numFmtId="182" fontId="92" fillId="33" borderId="11" xfId="0" applyNumberFormat="1" applyFont="1" applyFill="1" applyBorder="1" applyAlignment="1">
      <alignment horizontal="center" wrapText="1"/>
    </xf>
    <xf numFmtId="182" fontId="109" fillId="0" borderId="0" xfId="0" applyNumberFormat="1" applyFont="1" applyAlignment="1">
      <alignment wrapText="1"/>
    </xf>
    <xf numFmtId="0" fontId="14" fillId="34" borderId="11" xfId="0" applyFont="1" applyFill="1" applyBorder="1" applyAlignment="1">
      <alignment vertical="center" wrapText="1"/>
    </xf>
    <xf numFmtId="0" fontId="13" fillId="0" borderId="11" xfId="0" applyFont="1" applyFill="1" applyBorder="1" applyAlignment="1">
      <alignment vertical="center" wrapText="1"/>
    </xf>
    <xf numFmtId="204" fontId="13" fillId="34" borderId="11" xfId="51" applyNumberFormat="1" applyFont="1" applyFill="1" applyBorder="1" applyAlignment="1">
      <alignment horizontal="right" vertical="center" wrapText="1"/>
    </xf>
    <xf numFmtId="0" fontId="14" fillId="0" borderId="11" xfId="0" applyFont="1" applyBorder="1" applyAlignment="1">
      <alignment/>
    </xf>
    <xf numFmtId="204" fontId="109" fillId="34" borderId="11" xfId="51" applyNumberFormat="1" applyFont="1" applyFill="1" applyBorder="1" applyAlignment="1">
      <alignment vertical="center" wrapText="1"/>
    </xf>
    <xf numFmtId="0" fontId="14" fillId="34" borderId="11" xfId="0" applyNumberFormat="1" applyFont="1" applyFill="1" applyBorder="1" applyAlignment="1">
      <alignment horizontal="center" vertical="center" wrapText="1"/>
    </xf>
    <xf numFmtId="0" fontId="92" fillId="33" borderId="11" xfId="0" applyFont="1" applyFill="1" applyBorder="1" applyAlignment="1">
      <alignment horizontal="left" vertical="center" wrapText="1"/>
    </xf>
    <xf numFmtId="0" fontId="92" fillId="34" borderId="11" xfId="0" applyFont="1" applyFill="1" applyBorder="1" applyAlignment="1">
      <alignment horizontal="left" vertical="center" wrapText="1"/>
    </xf>
    <xf numFmtId="0" fontId="109" fillId="0" borderId="0" xfId="0" applyFont="1" applyFill="1" applyAlignment="1">
      <alignment wrapText="1"/>
    </xf>
    <xf numFmtId="0" fontId="109"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3" fontId="8" fillId="34" borderId="11" xfId="0" applyNumberFormat="1" applyFont="1" applyFill="1" applyBorder="1" applyAlignment="1">
      <alignment horizontal="center" vertical="center" wrapText="1"/>
    </xf>
    <xf numFmtId="170" fontId="8" fillId="0" borderId="11" xfId="50" applyFont="1" applyFill="1" applyBorder="1" applyAlignment="1">
      <alignment horizontal="center" vertical="center" wrapText="1"/>
    </xf>
    <xf numFmtId="0" fontId="14" fillId="34" borderId="12" xfId="0" applyFont="1" applyFill="1" applyBorder="1" applyAlignment="1">
      <alignment horizontal="left" vertical="center" wrapText="1"/>
    </xf>
    <xf numFmtId="185" fontId="13" fillId="34" borderId="11" xfId="50" applyNumberFormat="1" applyFont="1" applyFill="1" applyBorder="1" applyAlignment="1">
      <alignment horizontal="right" vertical="center" wrapText="1"/>
    </xf>
    <xf numFmtId="0" fontId="109" fillId="34" borderId="0" xfId="0" applyFont="1" applyFill="1" applyAlignment="1">
      <alignment wrapText="1"/>
    </xf>
    <xf numFmtId="0" fontId="14" fillId="0" borderId="11" xfId="0" applyFont="1" applyBorder="1" applyAlignment="1">
      <alignment vertical="center" wrapText="1"/>
    </xf>
    <xf numFmtId="0" fontId="109" fillId="0" borderId="11" xfId="0" applyFont="1" applyFill="1" applyBorder="1" applyAlignment="1">
      <alignment vertical="center" wrapText="1"/>
    </xf>
    <xf numFmtId="9" fontId="8" fillId="33" borderId="11" xfId="0" applyNumberFormat="1" applyFont="1" applyFill="1" applyBorder="1" applyAlignment="1">
      <alignment horizontal="center" vertical="center" wrapText="1"/>
    </xf>
    <xf numFmtId="0" fontId="92" fillId="33" borderId="11" xfId="0" applyFont="1" applyFill="1" applyBorder="1" applyAlignment="1">
      <alignment horizontal="center" wrapText="1"/>
    </xf>
    <xf numFmtId="185" fontId="109" fillId="0" borderId="11" xfId="50" applyNumberFormat="1" applyFont="1" applyBorder="1" applyAlignment="1">
      <alignment wrapText="1"/>
    </xf>
    <xf numFmtId="0" fontId="109" fillId="0" borderId="0" xfId="0" applyFont="1" applyAlignment="1">
      <alignment vertical="center" wrapText="1"/>
    </xf>
    <xf numFmtId="0" fontId="109" fillId="0" borderId="0" xfId="0" applyFont="1" applyAlignment="1">
      <alignment horizontal="center" wrapText="1"/>
    </xf>
    <xf numFmtId="0" fontId="109" fillId="0" borderId="0" xfId="0" applyFont="1" applyFill="1" applyAlignment="1">
      <alignment horizontal="center" wrapText="1"/>
    </xf>
    <xf numFmtId="204" fontId="109" fillId="0" borderId="0" xfId="51" applyNumberFormat="1" applyFont="1" applyAlignment="1">
      <alignment wrapText="1"/>
    </xf>
    <xf numFmtId="190" fontId="109" fillId="0" borderId="0" xfId="0" applyNumberFormat="1" applyFont="1" applyAlignment="1">
      <alignment wrapText="1"/>
    </xf>
    <xf numFmtId="204" fontId="109" fillId="0" borderId="0" xfId="51" applyNumberFormat="1" applyFont="1" applyAlignment="1">
      <alignment vertical="center" wrapText="1"/>
    </xf>
    <xf numFmtId="0" fontId="109" fillId="0" borderId="20" xfId="0" applyFont="1" applyBorder="1" applyAlignment="1">
      <alignment vertical="center" wrapText="1"/>
    </xf>
    <xf numFmtId="0" fontId="109" fillId="0" borderId="14" xfId="0" applyFont="1" applyBorder="1" applyAlignment="1">
      <alignment wrapText="1"/>
    </xf>
    <xf numFmtId="0" fontId="109" fillId="0" borderId="0" xfId="0" applyFont="1" applyBorder="1" applyAlignment="1">
      <alignment wrapText="1"/>
    </xf>
    <xf numFmtId="0" fontId="109" fillId="0" borderId="18" xfId="0" applyFont="1" applyBorder="1" applyAlignment="1">
      <alignment wrapText="1"/>
    </xf>
    <xf numFmtId="0" fontId="109" fillId="0" borderId="21" xfId="0" applyFont="1" applyBorder="1" applyAlignment="1">
      <alignment vertical="center" wrapText="1"/>
    </xf>
    <xf numFmtId="185" fontId="109" fillId="0" borderId="0" xfId="50" applyNumberFormat="1" applyFont="1" applyAlignment="1">
      <alignment wrapText="1"/>
    </xf>
    <xf numFmtId="0" fontId="109" fillId="0" borderId="22" xfId="0" applyFont="1" applyBorder="1" applyAlignment="1">
      <alignment vertical="center" wrapText="1"/>
    </xf>
    <xf numFmtId="0" fontId="109" fillId="0" borderId="23" xfId="0" applyFont="1" applyBorder="1" applyAlignment="1">
      <alignment wrapText="1"/>
    </xf>
    <xf numFmtId="0" fontId="111" fillId="0" borderId="0" xfId="0" applyFont="1" applyFill="1" applyAlignment="1">
      <alignment/>
    </xf>
    <xf numFmtId="0" fontId="10" fillId="0" borderId="11" xfId="0" applyFont="1" applyFill="1" applyBorder="1" applyAlignment="1">
      <alignment horizontal="center" vertical="center" wrapText="1"/>
    </xf>
    <xf numFmtId="17" fontId="19" fillId="0" borderId="11" xfId="0" applyNumberFormat="1" applyFont="1" applyFill="1" applyBorder="1" applyAlignment="1">
      <alignment horizontal="center" vertical="center" wrapText="1"/>
    </xf>
    <xf numFmtId="0" fontId="111" fillId="0" borderId="0" xfId="0" applyFont="1" applyAlignment="1">
      <alignment horizontal="center" vertical="center"/>
    </xf>
    <xf numFmtId="188" fontId="111" fillId="0" borderId="0" xfId="0" applyNumberFormat="1" applyFont="1" applyAlignment="1">
      <alignment/>
    </xf>
    <xf numFmtId="0" fontId="92" fillId="34" borderId="14" xfId="0" applyFont="1" applyFill="1" applyBorder="1" applyAlignment="1">
      <alignment vertical="center"/>
    </xf>
    <xf numFmtId="0" fontId="91" fillId="0" borderId="0" xfId="0" applyFont="1" applyFill="1" applyAlignment="1">
      <alignment/>
    </xf>
    <xf numFmtId="0" fontId="92" fillId="33" borderId="11" xfId="0" applyFont="1" applyFill="1" applyBorder="1" applyAlignment="1">
      <alignment vertical="center"/>
    </xf>
    <xf numFmtId="0" fontId="92" fillId="33" borderId="12" xfId="0" applyFont="1" applyFill="1" applyBorder="1" applyAlignment="1">
      <alignment vertical="center"/>
    </xf>
    <xf numFmtId="0" fontId="8" fillId="0" borderId="11" xfId="0" applyFont="1" applyFill="1" applyBorder="1" applyAlignment="1">
      <alignment vertical="center" wrapText="1"/>
    </xf>
    <xf numFmtId="3" fontId="8" fillId="34" borderId="11" xfId="0" applyNumberFormat="1" applyFont="1" applyFill="1" applyBorder="1" applyAlignment="1">
      <alignment horizontal="center" vertical="center"/>
    </xf>
    <xf numFmtId="3" fontId="8" fillId="33" borderId="11" xfId="0" applyNumberFormat="1" applyFont="1" applyFill="1" applyBorder="1" applyAlignment="1">
      <alignment horizontal="center" vertical="center" wrapText="1"/>
    </xf>
    <xf numFmtId="190" fontId="13" fillId="0" borderId="11" xfId="50" applyNumberFormat="1" applyFont="1" applyFill="1" applyBorder="1" applyAlignment="1">
      <alignment horizontal="right" vertical="center" wrapText="1"/>
    </xf>
    <xf numFmtId="0" fontId="8" fillId="34" borderId="11" xfId="0" applyFont="1" applyFill="1" applyBorder="1" applyAlignment="1">
      <alignment vertical="center" wrapText="1"/>
    </xf>
    <xf numFmtId="0" fontId="13" fillId="34" borderId="11" xfId="0" applyFont="1" applyFill="1" applyBorder="1" applyAlignment="1">
      <alignment vertical="center" wrapText="1"/>
    </xf>
    <xf numFmtId="0" fontId="92" fillId="33" borderId="12" xfId="0" applyFont="1" applyFill="1" applyBorder="1" applyAlignment="1">
      <alignment vertical="center" wrapText="1"/>
    </xf>
    <xf numFmtId="0" fontId="13" fillId="35" borderId="11" xfId="0" applyFont="1" applyFill="1" applyBorder="1" applyAlignment="1">
      <alignment vertical="center" wrapText="1"/>
    </xf>
    <xf numFmtId="17" fontId="13" fillId="35" borderId="11" xfId="0" applyNumberFormat="1" applyFont="1" applyFill="1" applyBorder="1" applyAlignment="1">
      <alignment horizontal="center" vertical="center" wrapText="1"/>
    </xf>
    <xf numFmtId="3" fontId="13" fillId="35" borderId="11" xfId="0" applyNumberFormat="1" applyFont="1" applyFill="1" applyBorder="1" applyAlignment="1">
      <alignment horizontal="center" vertical="center" wrapText="1"/>
    </xf>
    <xf numFmtId="0" fontId="13" fillId="35" borderId="11" xfId="0" applyFont="1" applyFill="1" applyBorder="1" applyAlignment="1">
      <alignment horizontal="center" vertical="center"/>
    </xf>
    <xf numFmtId="0" fontId="8" fillId="35" borderId="11" xfId="0" applyFont="1" applyFill="1" applyBorder="1" applyAlignment="1">
      <alignment horizontal="center" vertical="center" wrapText="1"/>
    </xf>
    <xf numFmtId="3" fontId="8" fillId="35" borderId="11" xfId="0" applyNumberFormat="1" applyFont="1" applyFill="1" applyBorder="1" applyAlignment="1">
      <alignment horizontal="center" vertical="center" wrapText="1"/>
    </xf>
    <xf numFmtId="9" fontId="8" fillId="35" borderId="11" xfId="0" applyNumberFormat="1" applyFont="1" applyFill="1" applyBorder="1" applyAlignment="1">
      <alignment horizontal="center" vertical="center" wrapText="1"/>
    </xf>
    <xf numFmtId="190" fontId="13" fillId="35" borderId="11" xfId="50" applyNumberFormat="1" applyFont="1" applyFill="1" applyBorder="1" applyAlignment="1">
      <alignment horizontal="right" vertical="center" wrapText="1"/>
    </xf>
    <xf numFmtId="9" fontId="14" fillId="35" borderId="11" xfId="55" applyFont="1" applyFill="1" applyBorder="1" applyAlignment="1">
      <alignment horizontal="center" vertical="center" wrapText="1"/>
    </xf>
    <xf numFmtId="0" fontId="9" fillId="0" borderId="11" xfId="0" applyFont="1" applyFill="1" applyBorder="1" applyAlignment="1">
      <alignment vertical="center" wrapText="1"/>
    </xf>
    <xf numFmtId="17" fontId="13" fillId="0" borderId="11" xfId="0" applyNumberFormat="1" applyFont="1" applyFill="1" applyBorder="1" applyAlignment="1">
      <alignment horizontal="center" vertical="center" wrapText="1"/>
    </xf>
    <xf numFmtId="17" fontId="13" fillId="0" borderId="12" xfId="0" applyNumberFormat="1" applyFont="1" applyFill="1" applyBorder="1" applyAlignment="1">
      <alignment horizontal="center" vertical="center" wrapText="1"/>
    </xf>
    <xf numFmtId="0" fontId="91" fillId="36" borderId="0" xfId="0" applyFont="1" applyFill="1" applyAlignment="1">
      <alignment/>
    </xf>
    <xf numFmtId="0" fontId="9" fillId="0" borderId="11" xfId="0" applyFont="1" applyFill="1" applyBorder="1" applyAlignment="1">
      <alignment horizontal="center" vertical="center" wrapText="1"/>
    </xf>
    <xf numFmtId="0" fontId="14" fillId="0" borderId="11" xfId="0" applyFont="1" applyFill="1" applyBorder="1" applyAlignment="1">
      <alignment vertical="center" wrapText="1"/>
    </xf>
    <xf numFmtId="3" fontId="8" fillId="0" borderId="11" xfId="0"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185" fontId="13" fillId="0" borderId="11" xfId="50" applyNumberFormat="1" applyFont="1" applyFill="1" applyBorder="1" applyAlignment="1">
      <alignment horizontal="right" vertical="center" wrapText="1"/>
    </xf>
    <xf numFmtId="170" fontId="13" fillId="0" borderId="11" xfId="50" applyFont="1" applyFill="1" applyBorder="1" applyAlignment="1">
      <alignment horizontal="right" vertical="center" wrapText="1"/>
    </xf>
    <xf numFmtId="9" fontId="14" fillId="0" borderId="11" xfId="55" applyFont="1" applyFill="1" applyBorder="1" applyAlignment="1">
      <alignment horizontal="center" vertical="center" wrapText="1"/>
    </xf>
    <xf numFmtId="17" fontId="14"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xf>
    <xf numFmtId="0" fontId="14" fillId="33" borderId="11" xfId="0" applyFont="1" applyFill="1" applyBorder="1" applyAlignment="1">
      <alignment horizontal="center" vertical="center"/>
    </xf>
    <xf numFmtId="190" fontId="14" fillId="0" borderId="11" xfId="50" applyNumberFormat="1" applyFont="1" applyFill="1" applyBorder="1" applyAlignment="1">
      <alignment horizontal="right" vertical="center" wrapText="1"/>
    </xf>
    <xf numFmtId="0" fontId="64" fillId="0" borderId="0" xfId="0" applyFont="1" applyFill="1" applyAlignment="1">
      <alignment/>
    </xf>
    <xf numFmtId="0" fontId="64" fillId="0" borderId="0" xfId="0" applyFont="1" applyAlignment="1">
      <alignment/>
    </xf>
    <xf numFmtId="0" fontId="13" fillId="0" borderId="11" xfId="0" applyFont="1" applyFill="1" applyBorder="1" applyAlignment="1">
      <alignment horizontal="left" vertical="center" wrapText="1"/>
    </xf>
    <xf numFmtId="0" fontId="9" fillId="34" borderId="11" xfId="0" applyFont="1" applyFill="1" applyBorder="1" applyAlignment="1">
      <alignment vertical="center" wrapText="1"/>
    </xf>
    <xf numFmtId="0" fontId="9" fillId="34" borderId="11" xfId="0" applyFont="1" applyFill="1" applyBorder="1" applyAlignment="1">
      <alignment horizontal="left" wrapText="1"/>
    </xf>
    <xf numFmtId="0" fontId="13" fillId="34" borderId="11" xfId="0" applyFont="1" applyFill="1" applyBorder="1" applyAlignment="1">
      <alignment horizontal="left" wrapText="1"/>
    </xf>
    <xf numFmtId="190" fontId="14" fillId="0" borderId="11" xfId="0" applyNumberFormat="1" applyFont="1" applyBorder="1" applyAlignment="1">
      <alignment vertical="center"/>
    </xf>
    <xf numFmtId="0" fontId="91" fillId="0" borderId="11" xfId="0" applyFont="1" applyBorder="1" applyAlignment="1">
      <alignment vertical="center" wrapText="1"/>
    </xf>
    <xf numFmtId="190" fontId="91" fillId="0" borderId="13" xfId="0" applyNumberFormat="1" applyFont="1" applyBorder="1" applyAlignment="1">
      <alignment horizontal="right" vertical="center"/>
    </xf>
    <xf numFmtId="0" fontId="91" fillId="0" borderId="0" xfId="0" applyFont="1" applyAlignment="1">
      <alignment vertical="center"/>
    </xf>
    <xf numFmtId="0" fontId="91" fillId="0" borderId="0" xfId="0" applyFont="1" applyAlignment="1">
      <alignment horizontal="center"/>
    </xf>
    <xf numFmtId="190" fontId="91" fillId="0" borderId="0" xfId="0" applyNumberFormat="1" applyFont="1" applyAlignment="1">
      <alignment vertical="center"/>
    </xf>
    <xf numFmtId="190" fontId="91" fillId="0" borderId="0" xfId="0" applyNumberFormat="1" applyFont="1" applyAlignment="1">
      <alignment/>
    </xf>
    <xf numFmtId="0" fontId="96" fillId="0" borderId="0" xfId="0" applyFont="1" applyAlignment="1">
      <alignment vertical="center" wrapText="1"/>
    </xf>
    <xf numFmtId="0" fontId="91" fillId="0" borderId="0" xfId="0" applyFont="1" applyAlignment="1">
      <alignment horizontal="center" wrapText="1"/>
    </xf>
    <xf numFmtId="185" fontId="91" fillId="0" borderId="0" xfId="0" applyNumberFormat="1" applyFont="1" applyAlignment="1">
      <alignment/>
    </xf>
    <xf numFmtId="190" fontId="96" fillId="0" borderId="0" xfId="0" applyNumberFormat="1" applyFont="1" applyAlignment="1">
      <alignment vertical="center"/>
    </xf>
    <xf numFmtId="188" fontId="91" fillId="0" borderId="0" xfId="0" applyNumberFormat="1" applyFont="1" applyAlignment="1">
      <alignment/>
    </xf>
    <xf numFmtId="0" fontId="91" fillId="0" borderId="0" xfId="0" applyFont="1" applyFill="1" applyAlignment="1">
      <alignment horizontal="center" wrapText="1"/>
    </xf>
    <xf numFmtId="9" fontId="96" fillId="0" borderId="0" xfId="55" applyFont="1" applyAlignment="1">
      <alignment horizontal="center"/>
    </xf>
    <xf numFmtId="0" fontId="108" fillId="34" borderId="14" xfId="0" applyFont="1" applyFill="1" applyBorder="1" applyAlignment="1">
      <alignment/>
    </xf>
    <xf numFmtId="0" fontId="92" fillId="34" borderId="14" xfId="0" applyFont="1" applyFill="1" applyBorder="1" applyAlignment="1">
      <alignment/>
    </xf>
    <xf numFmtId="0" fontId="115" fillId="0" borderId="11" xfId="0" applyFont="1" applyBorder="1" applyAlignment="1">
      <alignment horizontal="justify" vertical="center"/>
    </xf>
    <xf numFmtId="0" fontId="9" fillId="33" borderId="11" xfId="0" applyFont="1" applyFill="1" applyBorder="1" applyAlignment="1">
      <alignment horizontal="center" vertical="center"/>
    </xf>
    <xf numFmtId="0" fontId="9" fillId="34" borderId="11" xfId="0" applyFont="1" applyFill="1" applyBorder="1" applyAlignment="1">
      <alignment horizontal="center" vertical="center"/>
    </xf>
    <xf numFmtId="0" fontId="115" fillId="0" borderId="14" xfId="0" applyFont="1" applyBorder="1" applyAlignment="1">
      <alignment horizontal="justify" vertical="center"/>
    </xf>
    <xf numFmtId="186" fontId="91" fillId="0" borderId="0" xfId="0" applyNumberFormat="1" applyFont="1" applyAlignment="1">
      <alignment/>
    </xf>
    <xf numFmtId="0" fontId="92" fillId="34" borderId="14" xfId="0" applyFont="1" applyFill="1" applyBorder="1" applyAlignment="1">
      <alignment vertical="center" wrapText="1"/>
    </xf>
    <xf numFmtId="170" fontId="13" fillId="33" borderId="11" xfId="50" applyFont="1" applyFill="1" applyBorder="1" applyAlignment="1">
      <alignment horizontal="right" vertical="center" wrapText="1"/>
    </xf>
    <xf numFmtId="0" fontId="8" fillId="34" borderId="14" xfId="0" applyFont="1" applyFill="1" applyBorder="1" applyAlignment="1">
      <alignment vertical="center" wrapText="1"/>
    </xf>
    <xf numFmtId="0" fontId="8" fillId="34" borderId="10" xfId="0" applyFont="1" applyFill="1" applyBorder="1" applyAlignment="1">
      <alignment vertical="center" wrapText="1"/>
    </xf>
    <xf numFmtId="190" fontId="8" fillId="37" borderId="10" xfId="0" applyNumberFormat="1" applyFont="1" applyFill="1" applyBorder="1" applyAlignment="1">
      <alignment vertical="center" wrapText="1"/>
    </xf>
    <xf numFmtId="0" fontId="8" fillId="34" borderId="12" xfId="0" applyFont="1" applyFill="1" applyBorder="1" applyAlignment="1">
      <alignment vertical="center" wrapText="1"/>
    </xf>
    <xf numFmtId="0" fontId="9" fillId="33" borderId="19" xfId="0" applyFont="1" applyFill="1" applyBorder="1" applyAlignment="1">
      <alignment vertical="center" wrapText="1"/>
    </xf>
    <xf numFmtId="190" fontId="9" fillId="33" borderId="19" xfId="0" applyNumberFormat="1" applyFont="1" applyFill="1" applyBorder="1" applyAlignment="1">
      <alignment vertical="center" wrapText="1"/>
    </xf>
    <xf numFmtId="0" fontId="91" fillId="34" borderId="0" xfId="0" applyFont="1" applyFill="1" applyAlignment="1">
      <alignment vertical="center" wrapText="1"/>
    </xf>
    <xf numFmtId="190" fontId="13" fillId="0" borderId="13" xfId="50" applyNumberFormat="1" applyFont="1" applyFill="1" applyBorder="1" applyAlignment="1">
      <alignment horizontal="right" vertical="center" wrapText="1"/>
    </xf>
    <xf numFmtId="0" fontId="13" fillId="34" borderId="13" xfId="0" applyFont="1" applyFill="1" applyBorder="1" applyAlignment="1">
      <alignment vertical="center" wrapText="1"/>
    </xf>
    <xf numFmtId="0" fontId="13" fillId="34" borderId="24" xfId="0" applyFont="1" applyFill="1" applyBorder="1" applyAlignment="1">
      <alignment vertical="center" wrapText="1"/>
    </xf>
    <xf numFmtId="17" fontId="13" fillId="34" borderId="0" xfId="0" applyNumberFormat="1" applyFont="1" applyFill="1" applyBorder="1" applyAlignment="1">
      <alignment horizontal="center" vertical="center" wrapText="1"/>
    </xf>
    <xf numFmtId="190" fontId="13" fillId="0" borderId="24" xfId="50" applyNumberFormat="1" applyFont="1" applyFill="1" applyBorder="1" applyAlignment="1">
      <alignment horizontal="right" vertical="center" wrapText="1"/>
    </xf>
    <xf numFmtId="170" fontId="13" fillId="33" borderId="10" xfId="50" applyFont="1" applyFill="1" applyBorder="1" applyAlignment="1">
      <alignment horizontal="right" vertical="center" wrapText="1"/>
    </xf>
    <xf numFmtId="9" fontId="14" fillId="33" borderId="10" xfId="55" applyFont="1" applyFill="1" applyBorder="1" applyAlignment="1">
      <alignment horizontal="center" vertical="center" wrapText="1"/>
    </xf>
    <xf numFmtId="0" fontId="109" fillId="34" borderId="10" xfId="0" applyFont="1" applyFill="1" applyBorder="1" applyAlignment="1">
      <alignment horizontal="center" vertical="center" wrapText="1"/>
    </xf>
    <xf numFmtId="190" fontId="9" fillId="37" borderId="10" xfId="0" applyNumberFormat="1" applyFont="1" applyFill="1" applyBorder="1" applyAlignment="1">
      <alignment vertical="center" wrapText="1"/>
    </xf>
    <xf numFmtId="0" fontId="91" fillId="34" borderId="11" xfId="0" applyFont="1" applyFill="1" applyBorder="1" applyAlignment="1">
      <alignment vertical="center" wrapText="1"/>
    </xf>
    <xf numFmtId="0" fontId="14" fillId="34" borderId="11" xfId="0" applyFont="1" applyFill="1" applyBorder="1" applyAlignment="1">
      <alignment horizontal="center" vertical="center"/>
    </xf>
    <xf numFmtId="0" fontId="14" fillId="33" borderId="13" xfId="0" applyFont="1" applyFill="1" applyBorder="1" applyAlignment="1">
      <alignment horizontal="center" vertical="center"/>
    </xf>
    <xf numFmtId="170" fontId="14" fillId="33" borderId="11" xfId="50" applyFont="1" applyFill="1" applyBorder="1" applyAlignment="1">
      <alignment horizontal="right" vertical="center" wrapText="1"/>
    </xf>
    <xf numFmtId="0" fontId="14" fillId="34" borderId="14" xfId="0" applyFont="1" applyFill="1" applyBorder="1" applyAlignment="1">
      <alignment horizontal="center" vertical="center"/>
    </xf>
    <xf numFmtId="0" fontId="14" fillId="34" borderId="10" xfId="0" applyFont="1" applyFill="1" applyBorder="1" applyAlignment="1">
      <alignment horizontal="center" vertical="center"/>
    </xf>
    <xf numFmtId="0" fontId="14" fillId="34" borderId="12" xfId="0" applyFont="1" applyFill="1" applyBorder="1" applyAlignment="1">
      <alignment horizontal="center" vertical="center"/>
    </xf>
    <xf numFmtId="190" fontId="14" fillId="0" borderId="11" xfId="50" applyNumberFormat="1" applyFont="1" applyFill="1" applyBorder="1" applyAlignment="1">
      <alignment horizontal="center" vertical="center" wrapText="1"/>
    </xf>
    <xf numFmtId="170" fontId="14" fillId="33" borderId="11" xfId="50" applyFont="1" applyFill="1" applyBorder="1" applyAlignment="1">
      <alignment horizontal="center" vertical="center" wrapText="1"/>
    </xf>
    <xf numFmtId="0" fontId="64" fillId="0" borderId="0" xfId="0" applyFont="1" applyAlignment="1">
      <alignment horizontal="center"/>
    </xf>
    <xf numFmtId="190" fontId="13" fillId="37" borderId="11" xfId="50" applyNumberFormat="1" applyFont="1" applyFill="1" applyBorder="1" applyAlignment="1">
      <alignment horizontal="right" vertical="center" wrapText="1"/>
    </xf>
    <xf numFmtId="0" fontId="14" fillId="34" borderId="13" xfId="0" applyFont="1" applyFill="1" applyBorder="1" applyAlignment="1">
      <alignment horizontal="center" vertical="center"/>
    </xf>
    <xf numFmtId="190" fontId="64" fillId="0" borderId="0" xfId="50" applyNumberFormat="1" applyFont="1" applyAlignment="1">
      <alignment vertical="center"/>
    </xf>
    <xf numFmtId="184" fontId="9" fillId="33" borderId="11" xfId="50" applyNumberFormat="1" applyFont="1" applyFill="1" applyBorder="1" applyAlignment="1">
      <alignment horizontal="right" vertical="center" wrapText="1"/>
    </xf>
    <xf numFmtId="0" fontId="91" fillId="0" borderId="0" xfId="0" applyFont="1" applyAlignment="1">
      <alignment vertical="center" wrapText="1"/>
    </xf>
    <xf numFmtId="170" fontId="91" fillId="0" borderId="0" xfId="50" applyFont="1" applyAlignment="1">
      <alignment/>
    </xf>
    <xf numFmtId="9" fontId="91" fillId="0" borderId="0" xfId="0" applyNumberFormat="1" applyFont="1" applyAlignment="1">
      <alignment/>
    </xf>
    <xf numFmtId="189" fontId="91" fillId="0" borderId="0" xfId="0" applyNumberFormat="1" applyFont="1" applyAlignment="1">
      <alignment/>
    </xf>
    <xf numFmtId="190" fontId="96" fillId="36" borderId="0" xfId="0" applyNumberFormat="1" applyFont="1" applyFill="1" applyAlignment="1">
      <alignment/>
    </xf>
    <xf numFmtId="9" fontId="96" fillId="0" borderId="0" xfId="55" applyFont="1" applyAlignment="1">
      <alignment/>
    </xf>
    <xf numFmtId="0" fontId="92" fillId="33" borderId="14" xfId="0" applyFont="1" applyFill="1" applyBorder="1" applyAlignment="1">
      <alignment horizontal="left" vertical="center" wrapText="1"/>
    </xf>
    <xf numFmtId="0" fontId="115" fillId="34" borderId="11" xfId="0" applyFont="1" applyFill="1" applyBorder="1" applyAlignment="1">
      <alignment horizontal="justify" vertical="center" wrapText="1"/>
    </xf>
    <xf numFmtId="0" fontId="109" fillId="34" borderId="0" xfId="0" applyFont="1" applyFill="1" applyAlignment="1">
      <alignment horizontal="left" vertical="center" wrapText="1"/>
    </xf>
    <xf numFmtId="3" fontId="14" fillId="34" borderId="11" xfId="0" applyNumberFormat="1" applyFont="1" applyFill="1" applyBorder="1" applyAlignment="1">
      <alignment vertical="center" wrapText="1"/>
    </xf>
    <xf numFmtId="0" fontId="91" fillId="34" borderId="11" xfId="0" applyFont="1" applyFill="1" applyBorder="1" applyAlignment="1">
      <alignment horizontal="center" wrapText="1"/>
    </xf>
    <xf numFmtId="0" fontId="109" fillId="34" borderId="11" xfId="0" applyFont="1" applyFill="1" applyBorder="1" applyAlignment="1">
      <alignment vertical="center" wrapText="1"/>
    </xf>
    <xf numFmtId="0" fontId="109" fillId="34" borderId="11" xfId="0" applyFont="1" applyFill="1" applyBorder="1" applyAlignment="1">
      <alignment horizontal="justify" vertical="center" wrapText="1"/>
    </xf>
    <xf numFmtId="0" fontId="91" fillId="34" borderId="0" xfId="0" applyFont="1" applyFill="1" applyAlignment="1">
      <alignment horizontal="center" wrapText="1"/>
    </xf>
    <xf numFmtId="0" fontId="116" fillId="34" borderId="11" xfId="0" applyFont="1" applyFill="1" applyBorder="1" applyAlignment="1">
      <alignment horizontal="justify" vertical="center" wrapText="1"/>
    </xf>
    <xf numFmtId="184" fontId="14" fillId="34" borderId="11" xfId="50" applyNumberFormat="1" applyFont="1" applyFill="1" applyBorder="1" applyAlignment="1">
      <alignment horizontal="right" vertical="center" wrapText="1"/>
    </xf>
    <xf numFmtId="0" fontId="91" fillId="34" borderId="0" xfId="0" applyFont="1" applyFill="1" applyAlignment="1">
      <alignment horizontal="center" vertical="center" wrapText="1"/>
    </xf>
    <xf numFmtId="0" fontId="14" fillId="34" borderId="11" xfId="0" applyFont="1" applyFill="1" applyBorder="1" applyAlignment="1">
      <alignment horizontal="justify" vertical="center" wrapText="1"/>
    </xf>
    <xf numFmtId="0" fontId="14" fillId="33" borderId="11" xfId="0" applyFont="1" applyFill="1" applyBorder="1" applyAlignment="1">
      <alignment horizontal="left" vertical="center" wrapText="1"/>
    </xf>
    <xf numFmtId="0" fontId="14" fillId="34" borderId="10" xfId="0" applyFont="1" applyFill="1" applyBorder="1" applyAlignment="1">
      <alignment horizontal="left" vertical="center" wrapText="1"/>
    </xf>
    <xf numFmtId="0" fontId="109" fillId="34" borderId="13" xfId="0" applyFont="1" applyFill="1" applyBorder="1" applyAlignment="1">
      <alignment horizontal="justify" vertical="center" wrapText="1"/>
    </xf>
    <xf numFmtId="0" fontId="109" fillId="34" borderId="13" xfId="0" applyFont="1" applyFill="1" applyBorder="1" applyAlignment="1">
      <alignment horizontal="center" vertical="center" wrapText="1"/>
    </xf>
    <xf numFmtId="3" fontId="14" fillId="34" borderId="13" xfId="0" applyNumberFormat="1" applyFont="1" applyFill="1" applyBorder="1" applyAlignment="1">
      <alignment horizontal="center" vertical="center" wrapText="1"/>
    </xf>
    <xf numFmtId="0" fontId="96" fillId="33" borderId="12" xfId="0" applyFont="1" applyFill="1" applyBorder="1" applyAlignment="1">
      <alignment/>
    </xf>
    <xf numFmtId="0" fontId="96" fillId="33" borderId="11" xfId="0" applyFont="1" applyFill="1" applyBorder="1" applyAlignment="1">
      <alignment/>
    </xf>
    <xf numFmtId="184" fontId="96" fillId="33" borderId="11" xfId="0" applyNumberFormat="1" applyFont="1" applyFill="1" applyBorder="1" applyAlignment="1">
      <alignment/>
    </xf>
    <xf numFmtId="184" fontId="14" fillId="34" borderId="17" xfId="50" applyNumberFormat="1" applyFont="1" applyFill="1" applyBorder="1" applyAlignment="1">
      <alignment horizontal="right" vertical="center" wrapText="1"/>
    </xf>
    <xf numFmtId="0" fontId="8" fillId="34" borderId="12"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92" fillId="33" borderId="25" xfId="0" applyFont="1" applyFill="1" applyBorder="1" applyAlignment="1">
      <alignment vertical="center" wrapText="1"/>
    </xf>
    <xf numFmtId="17" fontId="13" fillId="33" borderId="0" xfId="0" applyNumberFormat="1" applyFont="1" applyFill="1" applyBorder="1" applyAlignment="1">
      <alignment vertical="center" wrapText="1"/>
    </xf>
    <xf numFmtId="3" fontId="13" fillId="33" borderId="0" xfId="0" applyNumberFormat="1" applyFont="1" applyFill="1" applyBorder="1" applyAlignment="1">
      <alignment vertical="center" wrapText="1"/>
    </xf>
    <xf numFmtId="0" fontId="13" fillId="33" borderId="0" xfId="0" applyFont="1" applyFill="1" applyBorder="1" applyAlignment="1">
      <alignment vertical="center"/>
    </xf>
    <xf numFmtId="3" fontId="8" fillId="33" borderId="0" xfId="0" applyNumberFormat="1" applyFont="1" applyFill="1" applyBorder="1" applyAlignment="1">
      <alignment vertical="center" wrapText="1"/>
    </xf>
    <xf numFmtId="9" fontId="8" fillId="33" borderId="0" xfId="0" applyNumberFormat="1" applyFont="1" applyFill="1" applyBorder="1" applyAlignment="1">
      <alignment vertical="center" wrapText="1"/>
    </xf>
    <xf numFmtId="190" fontId="13" fillId="33" borderId="0" xfId="50" applyNumberFormat="1" applyFont="1" applyFill="1" applyBorder="1" applyAlignment="1">
      <alignment vertical="center" wrapText="1"/>
    </xf>
    <xf numFmtId="9" fontId="14" fillId="33" borderId="0" xfId="55" applyFont="1" applyFill="1" applyBorder="1" applyAlignment="1">
      <alignment vertical="center" wrapText="1"/>
    </xf>
    <xf numFmtId="0" fontId="109" fillId="33" borderId="0" xfId="0" applyFont="1" applyFill="1" applyBorder="1" applyAlignment="1">
      <alignment vertical="center" wrapText="1"/>
    </xf>
    <xf numFmtId="0" fontId="91" fillId="0" borderId="0" xfId="0" applyFont="1" applyAlignment="1">
      <alignment/>
    </xf>
    <xf numFmtId="0" fontId="9" fillId="34" borderId="11" xfId="0" applyFont="1" applyFill="1" applyBorder="1" applyAlignment="1">
      <alignment horizontal="left" vertical="center" wrapText="1"/>
    </xf>
    <xf numFmtId="0" fontId="91" fillId="0" borderId="11" xfId="0" applyFont="1" applyBorder="1" applyAlignment="1">
      <alignment/>
    </xf>
    <xf numFmtId="9" fontId="91" fillId="0" borderId="11" xfId="55" applyNumberFormat="1" applyFont="1" applyBorder="1" applyAlignment="1">
      <alignment horizontal="center" vertical="center" wrapText="1"/>
    </xf>
    <xf numFmtId="0" fontId="92" fillId="34" borderId="12" xfId="0" applyFont="1" applyFill="1" applyBorder="1" applyAlignment="1">
      <alignment horizontal="left" vertical="center" wrapText="1"/>
    </xf>
    <xf numFmtId="0" fontId="91" fillId="0" borderId="26" xfId="0" applyFont="1" applyBorder="1" applyAlignment="1">
      <alignment/>
    </xf>
    <xf numFmtId="190" fontId="91" fillId="34" borderId="0" xfId="0" applyNumberFormat="1" applyFont="1" applyFill="1" applyAlignment="1">
      <alignment/>
    </xf>
    <xf numFmtId="188" fontId="108" fillId="33" borderId="11" xfId="0" applyNumberFormat="1" applyFont="1" applyFill="1" applyBorder="1" applyAlignment="1">
      <alignment horizontal="center" vertical="center" wrapText="1"/>
    </xf>
    <xf numFmtId="188" fontId="18" fillId="0" borderId="11" xfId="50" applyNumberFormat="1" applyFont="1" applyFill="1" applyBorder="1" applyAlignment="1">
      <alignment horizontal="right" vertical="center" wrapText="1"/>
    </xf>
    <xf numFmtId="188" fontId="18" fillId="33" borderId="11" xfId="50" applyNumberFormat="1" applyFont="1" applyFill="1" applyBorder="1" applyAlignment="1">
      <alignment horizontal="right" vertical="center" wrapText="1"/>
    </xf>
    <xf numFmtId="188" fontId="15" fillId="33" borderId="11" xfId="50" applyNumberFormat="1" applyFont="1" applyFill="1" applyBorder="1" applyAlignment="1">
      <alignment horizontal="right" vertical="center" wrapText="1"/>
    </xf>
    <xf numFmtId="0" fontId="113" fillId="0" borderId="27" xfId="0" applyFont="1" applyFill="1" applyBorder="1" applyAlignment="1">
      <alignment horizontal="left" vertical="center" wrapText="1"/>
    </xf>
    <xf numFmtId="188" fontId="18" fillId="34" borderId="11" xfId="50" applyNumberFormat="1" applyFont="1" applyFill="1" applyBorder="1" applyAlignment="1">
      <alignment horizontal="right" vertical="center" wrapText="1"/>
    </xf>
    <xf numFmtId="0" fontId="19" fillId="34" borderId="13" xfId="0" applyFont="1" applyFill="1" applyBorder="1" applyAlignment="1">
      <alignment horizontal="left" vertical="center" wrapText="1"/>
    </xf>
    <xf numFmtId="0" fontId="113" fillId="0" borderId="11" xfId="0" applyFont="1" applyFill="1" applyBorder="1" applyAlignment="1">
      <alignment horizontal="left" vertical="center" wrapText="1"/>
    </xf>
    <xf numFmtId="17" fontId="108" fillId="0" borderId="11" xfId="0" applyNumberFormat="1" applyFont="1" applyFill="1" applyBorder="1" applyAlignment="1">
      <alignment horizontal="center" vertical="center" wrapText="1"/>
    </xf>
    <xf numFmtId="188" fontId="108" fillId="0" borderId="11" xfId="0" applyNumberFormat="1" applyFont="1" applyFill="1" applyBorder="1" applyAlignment="1">
      <alignment horizontal="center" vertical="center" wrapText="1"/>
    </xf>
    <xf numFmtId="0" fontId="108" fillId="0" borderId="11" xfId="0" applyFont="1" applyFill="1" applyBorder="1" applyAlignment="1">
      <alignment horizontal="center" vertical="center" wrapText="1"/>
    </xf>
    <xf numFmtId="188" fontId="15" fillId="33" borderId="11" xfId="55" applyNumberFormat="1" applyFont="1" applyFill="1" applyBorder="1" applyAlignment="1">
      <alignment horizontal="center" vertical="center" wrapText="1"/>
    </xf>
    <xf numFmtId="17" fontId="18" fillId="34" borderId="11" xfId="0" applyNumberFormat="1" applyFont="1" applyFill="1" applyBorder="1" applyAlignment="1">
      <alignment horizontal="left" vertical="center" wrapText="1"/>
    </xf>
    <xf numFmtId="3" fontId="19" fillId="0" borderId="11" xfId="0" applyNumberFormat="1" applyFont="1" applyFill="1" applyBorder="1" applyAlignment="1">
      <alignment horizontal="center" vertical="center"/>
    </xf>
    <xf numFmtId="0" fontId="92" fillId="33" borderId="12" xfId="0" applyFont="1" applyFill="1" applyBorder="1" applyAlignment="1">
      <alignment horizontal="center"/>
    </xf>
    <xf numFmtId="0" fontId="92" fillId="33" borderId="11" xfId="0" applyFont="1" applyFill="1" applyBorder="1" applyAlignment="1">
      <alignment horizontal="center"/>
    </xf>
    <xf numFmtId="196" fontId="13" fillId="33" borderId="11" xfId="0" applyNumberFormat="1" applyFont="1" applyFill="1" applyBorder="1" applyAlignment="1">
      <alignment horizontal="center" vertical="center" wrapText="1"/>
    </xf>
    <xf numFmtId="0" fontId="91" fillId="0" borderId="11" xfId="0" applyFont="1" applyBorder="1" applyAlignment="1">
      <alignment horizontal="center" vertical="center" wrapText="1"/>
    </xf>
    <xf numFmtId="196" fontId="13" fillId="34" borderId="17" xfId="0" applyNumberFormat="1" applyFont="1" applyFill="1" applyBorder="1" applyAlignment="1">
      <alignment horizontal="center" vertical="center" wrapText="1"/>
    </xf>
    <xf numFmtId="196" fontId="13" fillId="33" borderId="17" xfId="0" applyNumberFormat="1" applyFont="1" applyFill="1" applyBorder="1" applyAlignment="1">
      <alignment horizontal="center" vertical="center" wrapText="1"/>
    </xf>
    <xf numFmtId="1" fontId="13" fillId="34" borderId="17" xfId="0" applyNumberFormat="1" applyFont="1" applyFill="1" applyBorder="1" applyAlignment="1">
      <alignment horizontal="center" vertical="center" wrapText="1"/>
    </xf>
    <xf numFmtId="173" fontId="14" fillId="34" borderId="11" xfId="0" applyNumberFormat="1" applyFont="1" applyFill="1" applyBorder="1" applyAlignment="1">
      <alignment vertical="center"/>
    </xf>
    <xf numFmtId="196" fontId="13" fillId="34" borderId="11" xfId="0" applyNumberFormat="1" applyFont="1" applyFill="1" applyBorder="1" applyAlignment="1">
      <alignment horizontal="center" vertical="center" wrapText="1"/>
    </xf>
    <xf numFmtId="0" fontId="91" fillId="0" borderId="13" xfId="0" applyFont="1" applyBorder="1" applyAlignment="1">
      <alignment horizontal="center" vertical="center" wrapText="1"/>
    </xf>
    <xf numFmtId="0" fontId="109" fillId="34" borderId="14" xfId="0" applyFont="1" applyFill="1" applyBorder="1" applyAlignment="1">
      <alignment horizontal="left" vertical="top" wrapText="1"/>
    </xf>
    <xf numFmtId="0" fontId="109" fillId="34" borderId="12" xfId="0" applyFont="1" applyFill="1" applyBorder="1" applyAlignment="1">
      <alignment horizontal="left" vertical="top" wrapText="1"/>
    </xf>
    <xf numFmtId="185" fontId="96" fillId="33" borderId="11" xfId="0" applyNumberFormat="1" applyFont="1" applyFill="1" applyBorder="1" applyAlignment="1">
      <alignment horizontal="right" vertical="center"/>
    </xf>
    <xf numFmtId="0" fontId="96" fillId="33" borderId="14" xfId="0" applyFont="1" applyFill="1" applyBorder="1" applyAlignment="1">
      <alignment horizontal="left" vertical="center" wrapText="1"/>
    </xf>
    <xf numFmtId="0" fontId="96" fillId="33" borderId="10" xfId="0" applyFont="1" applyFill="1" applyBorder="1" applyAlignment="1">
      <alignment horizontal="left" vertical="center" wrapText="1"/>
    </xf>
    <xf numFmtId="0" fontId="96" fillId="33" borderId="19" xfId="0" applyFont="1" applyFill="1" applyBorder="1" applyAlignment="1">
      <alignment horizontal="left" vertical="center" wrapText="1"/>
    </xf>
    <xf numFmtId="0" fontId="96" fillId="33" borderId="12" xfId="0" applyFont="1" applyFill="1" applyBorder="1" applyAlignment="1">
      <alignment horizontal="left" vertical="center" wrapText="1"/>
    </xf>
    <xf numFmtId="185" fontId="96" fillId="33" borderId="14" xfId="0" applyNumberFormat="1" applyFont="1" applyFill="1" applyBorder="1" applyAlignment="1">
      <alignment horizontal="right" vertical="center"/>
    </xf>
    <xf numFmtId="190" fontId="13" fillId="33" borderId="14" xfId="50" applyNumberFormat="1" applyFont="1" applyFill="1" applyBorder="1" applyAlignment="1">
      <alignment horizontal="center" vertical="center" wrapText="1"/>
    </xf>
    <xf numFmtId="170" fontId="13" fillId="33" borderId="10" xfId="50" applyFont="1" applyFill="1" applyBorder="1" applyAlignment="1">
      <alignment horizontal="center" vertical="center" wrapText="1"/>
    </xf>
    <xf numFmtId="170" fontId="13" fillId="33" borderId="12" xfId="50" applyFont="1" applyFill="1" applyBorder="1" applyAlignment="1">
      <alignment horizontal="center" vertical="center" wrapText="1"/>
    </xf>
    <xf numFmtId="193" fontId="14" fillId="34" borderId="11" xfId="50" applyNumberFormat="1" applyFont="1" applyFill="1" applyBorder="1" applyAlignment="1">
      <alignment vertical="center"/>
    </xf>
    <xf numFmtId="196" fontId="13" fillId="0" borderId="11" xfId="0" applyNumberFormat="1" applyFont="1" applyFill="1" applyBorder="1" applyAlignment="1">
      <alignment horizontal="center" vertical="center" wrapText="1"/>
    </xf>
    <xf numFmtId="196" fontId="91" fillId="0" borderId="11" xfId="0" applyNumberFormat="1" applyFont="1" applyBorder="1" applyAlignment="1">
      <alignment/>
    </xf>
    <xf numFmtId="196" fontId="91" fillId="33" borderId="11" xfId="0" applyNumberFormat="1" applyFont="1" applyFill="1" applyBorder="1" applyAlignment="1">
      <alignment/>
    </xf>
    <xf numFmtId="1" fontId="13" fillId="34" borderId="11" xfId="0" applyNumberFormat="1" applyFont="1" applyFill="1" applyBorder="1" applyAlignment="1">
      <alignment horizontal="center" vertical="center" wrapText="1"/>
    </xf>
    <xf numFmtId="1" fontId="91" fillId="0" borderId="11" xfId="0" applyNumberFormat="1" applyFont="1" applyBorder="1" applyAlignment="1">
      <alignment horizontal="center" vertical="center"/>
    </xf>
    <xf numFmtId="173" fontId="109" fillId="33" borderId="11" xfId="0" applyNumberFormat="1" applyFont="1" applyFill="1" applyBorder="1" applyAlignment="1">
      <alignment horizontal="right" vertical="center"/>
    </xf>
    <xf numFmtId="196" fontId="91" fillId="0" borderId="11" xfId="0" applyNumberFormat="1" applyFont="1" applyFill="1" applyBorder="1" applyAlignment="1">
      <alignment/>
    </xf>
    <xf numFmtId="191" fontId="109" fillId="34" borderId="14" xfId="0" applyNumberFormat="1" applyFont="1" applyFill="1" applyBorder="1" applyAlignment="1">
      <alignment horizontal="right" vertical="center"/>
    </xf>
    <xf numFmtId="191" fontId="109" fillId="38" borderId="14" xfId="0" applyNumberFormat="1" applyFont="1" applyFill="1" applyBorder="1" applyAlignment="1">
      <alignment horizontal="right" vertical="center"/>
    </xf>
    <xf numFmtId="0" fontId="92" fillId="38" borderId="14" xfId="0" applyFont="1" applyFill="1" applyBorder="1" applyAlignment="1">
      <alignment horizontal="left" vertical="center" wrapText="1"/>
    </xf>
    <xf numFmtId="0" fontId="92" fillId="38" borderId="10" xfId="0" applyFont="1" applyFill="1" applyBorder="1" applyAlignment="1">
      <alignment horizontal="left" vertical="center" wrapText="1"/>
    </xf>
    <xf numFmtId="173" fontId="109" fillId="38" borderId="10" xfId="0" applyNumberFormat="1" applyFont="1" applyFill="1" applyBorder="1" applyAlignment="1">
      <alignment horizontal="right" vertical="center"/>
    </xf>
    <xf numFmtId="190" fontId="13" fillId="38" borderId="10" xfId="50" applyNumberFormat="1" applyFont="1" applyFill="1" applyBorder="1" applyAlignment="1">
      <alignment horizontal="center" vertical="center" wrapText="1"/>
    </xf>
    <xf numFmtId="170" fontId="13" fillId="38" borderId="10" xfId="50" applyFont="1" applyFill="1" applyBorder="1" applyAlignment="1">
      <alignment horizontal="center" vertical="center" wrapText="1"/>
    </xf>
    <xf numFmtId="170" fontId="13" fillId="38" borderId="12" xfId="50" applyFont="1" applyFill="1" applyBorder="1" applyAlignment="1">
      <alignment horizontal="center" vertical="center" wrapText="1"/>
    </xf>
    <xf numFmtId="1" fontId="91" fillId="0" borderId="11" xfId="0" applyNumberFormat="1" applyFont="1" applyFill="1" applyBorder="1" applyAlignment="1">
      <alignment horizontal="center" vertical="center"/>
    </xf>
    <xf numFmtId="193" fontId="14" fillId="34" borderId="11" xfId="50" applyNumberFormat="1" applyFont="1" applyFill="1" applyBorder="1" applyAlignment="1">
      <alignment horizontal="right" vertical="center"/>
    </xf>
    <xf numFmtId="0" fontId="109" fillId="0" borderId="10" xfId="0" applyFont="1" applyFill="1" applyBorder="1" applyAlignment="1">
      <alignment horizontal="center" vertical="center" wrapText="1"/>
    </xf>
    <xf numFmtId="0" fontId="109" fillId="0" borderId="12" xfId="0" applyFont="1" applyFill="1" applyBorder="1" applyAlignment="1">
      <alignment horizontal="center" vertical="center" wrapText="1"/>
    </xf>
    <xf numFmtId="185" fontId="14" fillId="0" borderId="11" xfId="50" applyNumberFormat="1" applyFont="1" applyBorder="1" applyAlignment="1">
      <alignment vertical="center"/>
    </xf>
    <xf numFmtId="0" fontId="91" fillId="0" borderId="11" xfId="0" applyFont="1" applyFill="1" applyBorder="1" applyAlignment="1">
      <alignment vertical="center" wrapText="1"/>
    </xf>
    <xf numFmtId="0" fontId="91" fillId="0" borderId="11" xfId="0" applyFont="1" applyFill="1" applyBorder="1" applyAlignment="1">
      <alignment horizontal="center" vertical="center" wrapText="1"/>
    </xf>
    <xf numFmtId="0" fontId="96" fillId="38" borderId="14" xfId="0" applyFont="1" applyFill="1" applyBorder="1" applyAlignment="1">
      <alignment vertical="center"/>
    </xf>
    <xf numFmtId="0" fontId="96" fillId="38" borderId="10" xfId="0" applyFont="1" applyFill="1" applyBorder="1" applyAlignment="1">
      <alignment vertical="center"/>
    </xf>
    <xf numFmtId="185" fontId="96" fillId="38" borderId="10" xfId="0" applyNumberFormat="1" applyFont="1" applyFill="1" applyBorder="1" applyAlignment="1">
      <alignment vertical="center"/>
    </xf>
    <xf numFmtId="190" fontId="96" fillId="38" borderId="10" xfId="0" applyNumberFormat="1" applyFont="1" applyFill="1" applyBorder="1" applyAlignment="1">
      <alignment vertical="center"/>
    </xf>
    <xf numFmtId="0" fontId="96" fillId="38" borderId="12" xfId="0" applyFont="1" applyFill="1" applyBorder="1" applyAlignment="1">
      <alignment vertical="center"/>
    </xf>
    <xf numFmtId="0" fontId="96" fillId="38" borderId="10" xfId="0" applyFont="1" applyFill="1" applyBorder="1" applyAlignment="1">
      <alignment horizontal="left" vertical="center"/>
    </xf>
    <xf numFmtId="0" fontId="96" fillId="38" borderId="19" xfId="0" applyFont="1" applyFill="1" applyBorder="1" applyAlignment="1">
      <alignment horizontal="left" vertical="center"/>
    </xf>
    <xf numFmtId="190" fontId="96" fillId="38" borderId="10" xfId="0" applyNumberFormat="1" applyFont="1" applyFill="1" applyBorder="1" applyAlignment="1">
      <alignment horizontal="left" vertical="center"/>
    </xf>
    <xf numFmtId="0" fontId="96" fillId="38" borderId="12" xfId="0" applyFont="1" applyFill="1" applyBorder="1" applyAlignment="1">
      <alignment horizontal="left" vertical="center"/>
    </xf>
    <xf numFmtId="0" fontId="91" fillId="34" borderId="0" xfId="0" applyFont="1" applyFill="1" applyAlignment="1">
      <alignment horizontal="left"/>
    </xf>
    <xf numFmtId="0" fontId="91" fillId="0" borderId="14" xfId="0" applyFont="1" applyBorder="1" applyAlignment="1">
      <alignment horizontal="left" vertical="center" wrapText="1"/>
    </xf>
    <xf numFmtId="185" fontId="109" fillId="33" borderId="11" xfId="0" applyNumberFormat="1" applyFont="1" applyFill="1" applyBorder="1" applyAlignment="1">
      <alignment horizontal="right" vertical="center"/>
    </xf>
    <xf numFmtId="0" fontId="91" fillId="0" borderId="14" xfId="0" applyFont="1" applyFill="1" applyBorder="1" applyAlignment="1">
      <alignment vertical="center"/>
    </xf>
    <xf numFmtId="196" fontId="91" fillId="0" borderId="10" xfId="0" applyNumberFormat="1" applyFont="1" applyFill="1" applyBorder="1" applyAlignment="1">
      <alignment/>
    </xf>
    <xf numFmtId="196" fontId="91" fillId="0" borderId="10" xfId="0" applyNumberFormat="1" applyFont="1" applyFill="1" applyBorder="1" applyAlignment="1">
      <alignment vertical="center"/>
    </xf>
    <xf numFmtId="3" fontId="8" fillId="0" borderId="10" xfId="0" applyNumberFormat="1" applyFont="1" applyFill="1" applyBorder="1" applyAlignment="1">
      <alignment horizontal="center" vertical="center" wrapText="1"/>
    </xf>
    <xf numFmtId="173" fontId="109" fillId="0" borderId="11" xfId="0" applyNumberFormat="1" applyFont="1" applyFill="1" applyBorder="1" applyAlignment="1">
      <alignment horizontal="right" vertical="center"/>
    </xf>
    <xf numFmtId="184" fontId="9" fillId="34" borderId="11" xfId="50" applyNumberFormat="1" applyFont="1" applyFill="1" applyBorder="1" applyAlignment="1">
      <alignment horizontal="right" vertical="center" wrapText="1"/>
    </xf>
    <xf numFmtId="0" fontId="91" fillId="34" borderId="0" xfId="0" applyFont="1" applyFill="1" applyAlignment="1">
      <alignment vertical="center"/>
    </xf>
    <xf numFmtId="196" fontId="91" fillId="34" borderId="0" xfId="0" applyNumberFormat="1" applyFont="1" applyFill="1" applyAlignment="1">
      <alignment/>
    </xf>
    <xf numFmtId="196" fontId="91" fillId="34" borderId="0" xfId="0" applyNumberFormat="1" applyFont="1" applyFill="1" applyAlignment="1">
      <alignment vertical="center"/>
    </xf>
    <xf numFmtId="184" fontId="91" fillId="34" borderId="0" xfId="0" applyNumberFormat="1" applyFont="1" applyFill="1" applyAlignment="1">
      <alignment horizontal="right" vertical="center"/>
    </xf>
    <xf numFmtId="0" fontId="91" fillId="34" borderId="0" xfId="0" applyFont="1" applyFill="1" applyAlignment="1">
      <alignment horizontal="left" vertical="center"/>
    </xf>
    <xf numFmtId="196" fontId="91" fillId="34" borderId="0" xfId="0" applyNumberFormat="1" applyFont="1" applyFill="1" applyAlignment="1">
      <alignment horizontal="left"/>
    </xf>
    <xf numFmtId="196" fontId="91" fillId="34" borderId="0" xfId="0" applyNumberFormat="1" applyFont="1" applyFill="1" applyAlignment="1">
      <alignment horizontal="center" vertical="center"/>
    </xf>
    <xf numFmtId="196" fontId="91" fillId="34" borderId="0" xfId="0" applyNumberFormat="1" applyFont="1" applyFill="1" applyAlignment="1">
      <alignment horizontal="center"/>
    </xf>
    <xf numFmtId="0" fontId="91" fillId="34" borderId="0" xfId="0" applyFont="1" applyFill="1" applyAlignment="1">
      <alignment horizontal="center"/>
    </xf>
    <xf numFmtId="190" fontId="91" fillId="34" borderId="0" xfId="0" applyNumberFormat="1" applyFont="1" applyFill="1" applyAlignment="1">
      <alignment horizontal="center" vertical="center"/>
    </xf>
    <xf numFmtId="190" fontId="91" fillId="34" borderId="0" xfId="0" applyNumberFormat="1" applyFont="1" applyFill="1" applyAlignment="1">
      <alignment horizontal="left"/>
    </xf>
    <xf numFmtId="0" fontId="91" fillId="0" borderId="0" xfId="0" applyFont="1" applyAlignment="1">
      <alignment horizontal="left" vertical="center"/>
    </xf>
    <xf numFmtId="190" fontId="91" fillId="0" borderId="0" xfId="0" applyNumberFormat="1" applyFont="1" applyAlignment="1">
      <alignment horizontal="center" vertical="center"/>
    </xf>
    <xf numFmtId="190" fontId="91" fillId="0" borderId="0" xfId="0" applyNumberFormat="1" applyFont="1" applyAlignment="1">
      <alignment horizontal="left"/>
    </xf>
    <xf numFmtId="196" fontId="91" fillId="0" borderId="0" xfId="0" applyNumberFormat="1" applyFont="1" applyAlignment="1">
      <alignment horizontal="left"/>
    </xf>
    <xf numFmtId="196" fontId="91" fillId="0" borderId="0" xfId="0" applyNumberFormat="1" applyFont="1" applyAlignment="1">
      <alignment horizontal="center" vertical="center"/>
    </xf>
    <xf numFmtId="196" fontId="91" fillId="0" borderId="0" xfId="0" applyNumberFormat="1" applyFont="1" applyAlignment="1">
      <alignment horizontal="center"/>
    </xf>
    <xf numFmtId="190" fontId="91" fillId="37" borderId="0" xfId="0" applyNumberFormat="1" applyFont="1" applyFill="1" applyAlignment="1">
      <alignment horizontal="center" vertical="center"/>
    </xf>
    <xf numFmtId="196" fontId="92" fillId="33" borderId="11" xfId="0" applyNumberFormat="1" applyFont="1" applyFill="1" applyBorder="1" applyAlignment="1">
      <alignment horizontal="center" vertical="center" wrapText="1"/>
    </xf>
    <xf numFmtId="1" fontId="9" fillId="33" borderId="11" xfId="0" applyNumberFormat="1" applyFont="1" applyFill="1" applyBorder="1" applyAlignment="1">
      <alignment horizontal="center" vertical="center" wrapText="1"/>
    </xf>
    <xf numFmtId="1" fontId="13" fillId="34" borderId="11" xfId="0" applyNumberFormat="1" applyFont="1" applyFill="1" applyBorder="1" applyAlignment="1">
      <alignment horizontal="center" vertical="center"/>
    </xf>
    <xf numFmtId="1" fontId="13" fillId="33" borderId="11" xfId="0" applyNumberFormat="1" applyFont="1" applyFill="1" applyBorder="1" applyAlignment="1">
      <alignment horizontal="center" vertical="center"/>
    </xf>
    <xf numFmtId="1" fontId="14" fillId="34" borderId="11" xfId="0" applyNumberFormat="1" applyFont="1" applyFill="1" applyBorder="1" applyAlignment="1">
      <alignment horizontal="center" vertical="center" wrapText="1"/>
    </xf>
    <xf numFmtId="1" fontId="14" fillId="33" borderId="11" xfId="0" applyNumberFormat="1" applyFont="1" applyFill="1" applyBorder="1" applyAlignment="1">
      <alignment horizontal="center" vertical="center" wrapText="1"/>
    </xf>
    <xf numFmtId="0" fontId="91" fillId="0" borderId="11" xfId="0" applyFont="1" applyBorder="1" applyAlignment="1">
      <alignment vertical="center"/>
    </xf>
    <xf numFmtId="185" fontId="9" fillId="33" borderId="11" xfId="50" applyNumberFormat="1" applyFont="1" applyFill="1" applyBorder="1" applyAlignment="1">
      <alignment horizontal="right" vertical="center" wrapText="1"/>
    </xf>
    <xf numFmtId="185" fontId="9" fillId="33" borderId="11" xfId="0" applyNumberFormat="1" applyFont="1" applyFill="1" applyBorder="1" applyAlignment="1">
      <alignment vertical="center" wrapText="1"/>
    </xf>
    <xf numFmtId="190" fontId="9" fillId="33" borderId="11" xfId="0" applyNumberFormat="1" applyFont="1" applyFill="1" applyBorder="1" applyAlignment="1">
      <alignment vertical="center" wrapText="1"/>
    </xf>
    <xf numFmtId="0" fontId="115" fillId="39" borderId="11" xfId="0" applyFont="1" applyFill="1" applyBorder="1" applyAlignment="1">
      <alignment horizontal="left" vertical="center" wrapText="1"/>
    </xf>
    <xf numFmtId="1" fontId="8" fillId="34" borderId="11" xfId="0" applyNumberFormat="1" applyFont="1" applyFill="1" applyBorder="1" applyAlignment="1">
      <alignment horizontal="center" vertical="center" wrapText="1"/>
    </xf>
    <xf numFmtId="1" fontId="8" fillId="33" borderId="11" xfId="0" applyNumberFormat="1" applyFont="1" applyFill="1" applyBorder="1" applyAlignment="1">
      <alignment horizontal="center" vertical="center" wrapText="1"/>
    </xf>
    <xf numFmtId="0" fontId="14" fillId="0" borderId="11" xfId="53" applyFont="1" applyFill="1" applyBorder="1" applyAlignment="1">
      <alignment horizontal="left" vertical="center" wrapText="1"/>
      <protection/>
    </xf>
    <xf numFmtId="196" fontId="14" fillId="34" borderId="11" xfId="0" applyNumberFormat="1" applyFont="1" applyFill="1" applyBorder="1" applyAlignment="1">
      <alignment horizontal="center" vertical="center" wrapText="1"/>
    </xf>
    <xf numFmtId="185" fontId="14" fillId="34" borderId="11" xfId="50" applyNumberFormat="1" applyFont="1" applyFill="1" applyBorder="1" applyAlignment="1">
      <alignment horizontal="right" vertical="center" wrapText="1"/>
    </xf>
    <xf numFmtId="190" fontId="8" fillId="33" borderId="11" xfId="0" applyNumberFormat="1" applyFont="1" applyFill="1" applyBorder="1" applyAlignment="1">
      <alignment horizontal="left" vertical="center" wrapText="1"/>
    </xf>
    <xf numFmtId="0" fontId="8" fillId="33" borderId="11" xfId="0" applyFont="1" applyFill="1" applyBorder="1" applyAlignment="1">
      <alignment horizontal="left" vertical="center" wrapText="1"/>
    </xf>
    <xf numFmtId="1" fontId="14" fillId="34" borderId="11" xfId="0" applyNumberFormat="1" applyFont="1" applyFill="1" applyBorder="1" applyAlignment="1">
      <alignment horizontal="center" vertical="center"/>
    </xf>
    <xf numFmtId="1" fontId="14" fillId="33" borderId="11" xfId="0" applyNumberFormat="1" applyFont="1" applyFill="1" applyBorder="1" applyAlignment="1">
      <alignment horizontal="center" vertical="center"/>
    </xf>
    <xf numFmtId="190" fontId="14" fillId="33" borderId="11" xfId="50" applyNumberFormat="1" applyFont="1" applyFill="1" applyBorder="1" applyAlignment="1">
      <alignment horizontal="right" vertical="center" wrapText="1"/>
    </xf>
    <xf numFmtId="0" fontId="9" fillId="33" borderId="11" xfId="0" applyFont="1" applyFill="1" applyBorder="1" applyAlignment="1">
      <alignment horizontal="left" vertical="center" wrapText="1"/>
    </xf>
    <xf numFmtId="185" fontId="9" fillId="33" borderId="11" xfId="0" applyNumberFormat="1" applyFont="1" applyFill="1" applyBorder="1" applyAlignment="1">
      <alignment horizontal="left" vertical="center" wrapText="1"/>
    </xf>
    <xf numFmtId="190" fontId="9" fillId="33" borderId="11" xfId="0" applyNumberFormat="1" applyFont="1" applyFill="1" applyBorder="1" applyAlignment="1">
      <alignment horizontal="left" vertical="center" wrapText="1"/>
    </xf>
    <xf numFmtId="190" fontId="91" fillId="33" borderId="11" xfId="0" applyNumberFormat="1" applyFont="1" applyFill="1" applyBorder="1" applyAlignment="1">
      <alignment/>
    </xf>
    <xf numFmtId="0" fontId="91" fillId="33" borderId="11" xfId="0" applyFont="1" applyFill="1" applyBorder="1" applyAlignment="1">
      <alignment/>
    </xf>
    <xf numFmtId="196" fontId="92" fillId="34" borderId="11" xfId="0" applyNumberFormat="1" applyFont="1" applyFill="1" applyBorder="1" applyAlignment="1">
      <alignment horizontal="center" vertical="center" wrapText="1"/>
    </xf>
    <xf numFmtId="3" fontId="14" fillId="33" borderId="11" xfId="0" applyNumberFormat="1" applyFont="1" applyFill="1" applyBorder="1" applyAlignment="1">
      <alignment vertical="center" wrapText="1"/>
    </xf>
    <xf numFmtId="190" fontId="14" fillId="33" borderId="11" xfId="0" applyNumberFormat="1" applyFont="1" applyFill="1" applyBorder="1" applyAlignment="1">
      <alignment vertical="center" wrapText="1"/>
    </xf>
    <xf numFmtId="0" fontId="115" fillId="0" borderId="11" xfId="0" applyFont="1" applyFill="1" applyBorder="1" applyAlignment="1">
      <alignment horizontal="left" vertical="center" wrapText="1"/>
    </xf>
    <xf numFmtId="185" fontId="13" fillId="34" borderId="11" xfId="50" applyNumberFormat="1" applyFont="1" applyFill="1" applyBorder="1" applyAlignment="1">
      <alignment horizontal="center" vertical="center" wrapText="1"/>
    </xf>
    <xf numFmtId="0" fontId="109" fillId="0" borderId="11" xfId="0" applyFont="1" applyBorder="1" applyAlignment="1">
      <alignment horizontal="left" vertical="center" wrapText="1"/>
    </xf>
    <xf numFmtId="0" fontId="117" fillId="0" borderId="11" xfId="0" applyFont="1" applyBorder="1" applyAlignment="1">
      <alignment horizontal="left" vertical="center" wrapText="1"/>
    </xf>
    <xf numFmtId="0" fontId="115" fillId="34" borderId="11" xfId="0" applyFont="1" applyFill="1" applyBorder="1" applyAlignment="1">
      <alignment horizontal="left" vertical="center" wrapText="1"/>
    </xf>
    <xf numFmtId="0" fontId="117" fillId="34" borderId="11" xfId="0" applyFont="1" applyFill="1" applyBorder="1" applyAlignment="1">
      <alignment horizontal="left" vertical="center" wrapText="1"/>
    </xf>
    <xf numFmtId="0" fontId="115" fillId="40" borderId="11" xfId="0" applyFont="1" applyFill="1" applyBorder="1" applyAlignment="1">
      <alignment horizontal="left" vertical="center" wrapText="1"/>
    </xf>
    <xf numFmtId="190" fontId="13" fillId="33" borderId="11" xfId="50" applyNumberFormat="1" applyFont="1" applyFill="1" applyBorder="1" applyAlignment="1">
      <alignment horizontal="center" vertical="center" wrapText="1"/>
    </xf>
    <xf numFmtId="0" fontId="115" fillId="40" borderId="11" xfId="0" applyFont="1" applyFill="1" applyBorder="1" applyAlignment="1">
      <alignment vertical="center" wrapText="1"/>
    </xf>
    <xf numFmtId="0" fontId="109" fillId="0" borderId="11" xfId="0" applyFont="1" applyBorder="1" applyAlignment="1">
      <alignment vertical="center" wrapText="1"/>
    </xf>
    <xf numFmtId="190" fontId="13" fillId="33" borderId="11" xfId="50" applyNumberFormat="1" applyFont="1" applyFill="1" applyBorder="1" applyAlignment="1">
      <alignment horizontal="right" vertical="center"/>
    </xf>
    <xf numFmtId="9" fontId="14" fillId="33" borderId="11" xfId="55" applyFont="1" applyFill="1" applyBorder="1" applyAlignment="1">
      <alignment horizontal="center" vertical="center"/>
    </xf>
    <xf numFmtId="185" fontId="13" fillId="34" borderId="11" xfId="50" applyNumberFormat="1" applyFont="1" applyFill="1" applyBorder="1" applyAlignment="1">
      <alignment horizontal="right" vertical="center"/>
    </xf>
    <xf numFmtId="0" fontId="96" fillId="33" borderId="11" xfId="0" applyFont="1" applyFill="1" applyBorder="1" applyAlignment="1">
      <alignment horizontal="left" vertical="center"/>
    </xf>
    <xf numFmtId="1" fontId="96" fillId="33" borderId="11" xfId="0" applyNumberFormat="1" applyFont="1" applyFill="1" applyBorder="1" applyAlignment="1">
      <alignment horizontal="center" vertical="center"/>
    </xf>
    <xf numFmtId="185" fontId="96" fillId="33" borderId="11" xfId="50" applyNumberFormat="1" applyFont="1" applyFill="1" applyBorder="1" applyAlignment="1">
      <alignment horizontal="left" vertical="center"/>
    </xf>
    <xf numFmtId="190" fontId="96" fillId="33" borderId="11" xfId="0" applyNumberFormat="1" applyFont="1" applyFill="1" applyBorder="1" applyAlignment="1">
      <alignment horizontal="left" vertical="center"/>
    </xf>
    <xf numFmtId="1" fontId="92" fillId="34" borderId="11" xfId="0" applyNumberFormat="1" applyFont="1" applyFill="1" applyBorder="1" applyAlignment="1">
      <alignment horizontal="center" vertical="center" wrapText="1"/>
    </xf>
    <xf numFmtId="1" fontId="92" fillId="33" borderId="11" xfId="0" applyNumberFormat="1" applyFont="1" applyFill="1" applyBorder="1" applyAlignment="1">
      <alignment horizontal="center" vertical="center" wrapText="1"/>
    </xf>
    <xf numFmtId="185" fontId="13" fillId="34" borderId="11" xfId="50" applyNumberFormat="1" applyFont="1" applyFill="1" applyBorder="1" applyAlignment="1">
      <alignment vertical="center" wrapText="1"/>
    </xf>
    <xf numFmtId="196" fontId="92" fillId="34" borderId="11" xfId="0" applyNumberFormat="1" applyFont="1" applyFill="1" applyBorder="1" applyAlignment="1">
      <alignment vertical="center" wrapText="1"/>
    </xf>
    <xf numFmtId="1" fontId="117" fillId="33" borderId="11" xfId="0" applyNumberFormat="1" applyFont="1" applyFill="1" applyBorder="1" applyAlignment="1">
      <alignment horizontal="center" vertical="center" wrapText="1"/>
    </xf>
    <xf numFmtId="1" fontId="13" fillId="33" borderId="11" xfId="0" applyNumberFormat="1" applyFont="1" applyFill="1" applyBorder="1" applyAlignment="1">
      <alignment horizontal="center" vertical="center" wrapText="1"/>
    </xf>
    <xf numFmtId="186" fontId="13" fillId="34" borderId="11" xfId="50" applyNumberFormat="1" applyFont="1" applyFill="1" applyBorder="1" applyAlignment="1">
      <alignment horizontal="right" vertical="center" wrapText="1"/>
    </xf>
    <xf numFmtId="186" fontId="9" fillId="33" borderId="11" xfId="50" applyNumberFormat="1" applyFont="1" applyFill="1" applyBorder="1" applyAlignment="1">
      <alignment horizontal="right" vertical="center" wrapText="1"/>
    </xf>
    <xf numFmtId="196" fontId="92" fillId="0" borderId="11" xfId="0" applyNumberFormat="1" applyFont="1" applyFill="1" applyBorder="1" applyAlignment="1">
      <alignment horizontal="center" vertical="center" wrapText="1"/>
    </xf>
    <xf numFmtId="1" fontId="92" fillId="0" borderId="11" xfId="0" applyNumberFormat="1" applyFont="1" applyFill="1" applyBorder="1" applyAlignment="1">
      <alignment horizontal="center" vertical="center" wrapText="1"/>
    </xf>
    <xf numFmtId="186" fontId="92" fillId="34" borderId="11" xfId="50" applyNumberFormat="1" applyFont="1" applyFill="1" applyBorder="1" applyAlignment="1">
      <alignment horizontal="center" vertical="center" wrapText="1"/>
    </xf>
    <xf numFmtId="186" fontId="9" fillId="34" borderId="11" xfId="50" applyNumberFormat="1" applyFont="1" applyFill="1" applyBorder="1" applyAlignment="1">
      <alignment horizontal="right" vertical="center" wrapText="1"/>
    </xf>
    <xf numFmtId="185" fontId="9" fillId="34" borderId="11" xfId="50" applyNumberFormat="1" applyFont="1" applyFill="1" applyBorder="1" applyAlignment="1">
      <alignment horizontal="right" vertical="center" wrapText="1"/>
    </xf>
    <xf numFmtId="0" fontId="8" fillId="33" borderId="11" xfId="0" applyFont="1" applyFill="1" applyBorder="1" applyAlignment="1">
      <alignment horizontal="center" vertical="center"/>
    </xf>
    <xf numFmtId="1" fontId="13" fillId="0" borderId="11" xfId="0" applyNumberFormat="1" applyFont="1" applyFill="1" applyBorder="1" applyAlignment="1">
      <alignment horizontal="center" vertical="center" wrapText="1"/>
    </xf>
    <xf numFmtId="190" fontId="8" fillId="33" borderId="11" xfId="0" applyNumberFormat="1" applyFont="1" applyFill="1" applyBorder="1" applyAlignment="1">
      <alignment horizontal="center" vertical="center" wrapText="1"/>
    </xf>
    <xf numFmtId="190" fontId="14" fillId="33" borderId="11" xfId="55" applyNumberFormat="1" applyFont="1" applyFill="1" applyBorder="1" applyAlignment="1">
      <alignment horizontal="center" vertical="center" wrapText="1"/>
    </xf>
    <xf numFmtId="196" fontId="91" fillId="0" borderId="11" xfId="0" applyNumberFormat="1" applyFont="1" applyBorder="1" applyAlignment="1">
      <alignment horizontal="center"/>
    </xf>
    <xf numFmtId="0" fontId="91" fillId="41" borderId="11" xfId="0" applyFont="1" applyFill="1" applyBorder="1" applyAlignment="1">
      <alignment vertical="center" wrapText="1"/>
    </xf>
    <xf numFmtId="199" fontId="92" fillId="34" borderId="11" xfId="0" applyNumberFormat="1" applyFont="1" applyFill="1" applyBorder="1" applyAlignment="1">
      <alignment horizontal="right" vertical="center" wrapText="1"/>
    </xf>
    <xf numFmtId="1" fontId="91" fillId="0" borderId="0" xfId="0" applyNumberFormat="1" applyFont="1" applyAlignment="1">
      <alignment horizontal="center"/>
    </xf>
    <xf numFmtId="196" fontId="109" fillId="0" borderId="11" xfId="0" applyNumberFormat="1" applyFont="1" applyFill="1" applyBorder="1" applyAlignment="1">
      <alignment horizontal="center" vertical="center" wrapText="1"/>
    </xf>
    <xf numFmtId="0" fontId="0" fillId="34" borderId="0" xfId="0" applyFill="1" applyBorder="1" applyAlignment="1">
      <alignment/>
    </xf>
    <xf numFmtId="0" fontId="0" fillId="34" borderId="0" xfId="0" applyFill="1" applyAlignment="1">
      <alignment/>
    </xf>
    <xf numFmtId="0" fontId="98" fillId="34" borderId="0" xfId="0" applyFont="1" applyFill="1" applyBorder="1" applyAlignment="1">
      <alignment/>
    </xf>
    <xf numFmtId="17" fontId="7" fillId="34" borderId="11" xfId="0" applyNumberFormat="1" applyFont="1" applyFill="1" applyBorder="1" applyAlignment="1">
      <alignment horizontal="center" vertical="center" wrapText="1"/>
    </xf>
    <xf numFmtId="3" fontId="7"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xf>
    <xf numFmtId="3" fontId="2" fillId="34" borderId="11" xfId="0" applyNumberFormat="1" applyFont="1" applyFill="1" applyBorder="1" applyAlignment="1">
      <alignment horizontal="center" vertical="center" wrapText="1"/>
    </xf>
    <xf numFmtId="9" fontId="2" fillId="34" borderId="11" xfId="0" applyNumberFormat="1" applyFont="1" applyFill="1" applyBorder="1" applyAlignment="1">
      <alignment horizontal="center" vertical="center" wrapText="1"/>
    </xf>
    <xf numFmtId="170" fontId="7" fillId="34" borderId="11" xfId="50" applyFont="1" applyFill="1" applyBorder="1" applyAlignment="1">
      <alignment horizontal="right" vertical="center" wrapText="1"/>
    </xf>
    <xf numFmtId="9" fontId="6" fillId="34" borderId="11" xfId="55" applyFont="1" applyFill="1" applyBorder="1" applyAlignment="1">
      <alignment horizontal="center" vertical="center" wrapText="1"/>
    </xf>
    <xf numFmtId="0" fontId="7" fillId="34" borderId="13" xfId="0" applyFont="1" applyFill="1" applyBorder="1" applyAlignment="1">
      <alignment horizontal="center" vertical="center"/>
    </xf>
    <xf numFmtId="170" fontId="7" fillId="34" borderId="13" xfId="50" applyFont="1" applyFill="1" applyBorder="1" applyAlignment="1">
      <alignment horizontal="right" vertical="center" wrapText="1"/>
    </xf>
    <xf numFmtId="9" fontId="6" fillId="34" borderId="13" xfId="55" applyFont="1" applyFill="1" applyBorder="1" applyAlignment="1">
      <alignment horizontal="center" vertical="center" wrapText="1"/>
    </xf>
    <xf numFmtId="3" fontId="7" fillId="34" borderId="17" xfId="0" applyNumberFormat="1" applyFont="1" applyFill="1" applyBorder="1" applyAlignment="1">
      <alignment horizontal="center" vertical="center" wrapText="1"/>
    </xf>
    <xf numFmtId="0" fontId="7" fillId="34" borderId="17" xfId="0" applyFont="1" applyFill="1" applyBorder="1" applyAlignment="1">
      <alignment horizontal="center" vertical="center"/>
    </xf>
    <xf numFmtId="170" fontId="7" fillId="34" borderId="17" xfId="50" applyFont="1" applyFill="1" applyBorder="1" applyAlignment="1">
      <alignment horizontal="right" vertical="center" wrapText="1"/>
    </xf>
    <xf numFmtId="9" fontId="6" fillId="34" borderId="17" xfId="55" applyFont="1" applyFill="1" applyBorder="1" applyAlignment="1">
      <alignment horizontal="center" vertical="center" wrapText="1"/>
    </xf>
    <xf numFmtId="170" fontId="7" fillId="34" borderId="27" xfId="50" applyFont="1" applyFill="1" applyBorder="1" applyAlignment="1">
      <alignment horizontal="right" vertical="center" wrapText="1"/>
    </xf>
    <xf numFmtId="9" fontId="6" fillId="34" borderId="27" xfId="55" applyFont="1" applyFill="1" applyBorder="1" applyAlignment="1">
      <alignment horizontal="center" vertical="center" wrapText="1"/>
    </xf>
    <xf numFmtId="0" fontId="7" fillId="34" borderId="17" xfId="0" applyFont="1" applyFill="1" applyBorder="1" applyAlignment="1">
      <alignment vertical="center" wrapText="1"/>
    </xf>
    <xf numFmtId="185" fontId="7" fillId="34" borderId="17" xfId="50" applyNumberFormat="1" applyFont="1" applyFill="1" applyBorder="1" applyAlignment="1">
      <alignment horizontal="right" vertical="center" wrapText="1"/>
    </xf>
    <xf numFmtId="0" fontId="7" fillId="34" borderId="13" xfId="0" applyFont="1" applyFill="1" applyBorder="1" applyAlignment="1">
      <alignment vertical="center" wrapText="1"/>
    </xf>
    <xf numFmtId="3" fontId="7" fillId="34" borderId="13" xfId="0" applyNumberFormat="1" applyFont="1" applyFill="1" applyBorder="1" applyAlignment="1">
      <alignment horizontal="center" vertical="center" wrapText="1"/>
    </xf>
    <xf numFmtId="185" fontId="7" fillId="34" borderId="13" xfId="50" applyNumberFormat="1" applyFont="1" applyFill="1" applyBorder="1" applyAlignment="1">
      <alignment horizontal="right" vertical="center" wrapText="1"/>
    </xf>
    <xf numFmtId="0" fontId="6" fillId="34" borderId="17"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2" fillId="34" borderId="17"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2" fillId="34" borderId="28"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2" fillId="34" borderId="25" xfId="0" applyFont="1" applyFill="1" applyBorder="1" applyAlignment="1">
      <alignment horizontal="left" vertical="center" wrapText="1"/>
    </xf>
    <xf numFmtId="0" fontId="6" fillId="34" borderId="13" xfId="0" applyFont="1" applyFill="1" applyBorder="1" applyAlignment="1">
      <alignment vertical="center" wrapText="1"/>
    </xf>
    <xf numFmtId="0" fontId="3" fillId="34" borderId="18" xfId="0" applyFont="1" applyFill="1" applyBorder="1" applyAlignment="1">
      <alignment horizontal="center" vertical="center"/>
    </xf>
    <xf numFmtId="191" fontId="7" fillId="34" borderId="11" xfId="50" applyNumberFormat="1" applyFont="1" applyFill="1" applyBorder="1" applyAlignment="1">
      <alignment horizontal="right" vertical="center" wrapText="1"/>
    </xf>
    <xf numFmtId="0" fontId="6" fillId="34" borderId="17" xfId="0" applyFont="1" applyFill="1" applyBorder="1" applyAlignment="1">
      <alignment vertical="center" wrapText="1"/>
    </xf>
    <xf numFmtId="0" fontId="94" fillId="34" borderId="0" xfId="0" applyFont="1" applyFill="1" applyAlignment="1">
      <alignment horizontal="left" vertical="center" wrapText="1"/>
    </xf>
    <xf numFmtId="0" fontId="94" fillId="34" borderId="11" xfId="0" applyFont="1" applyFill="1" applyBorder="1" applyAlignment="1">
      <alignment horizontal="center" vertical="center"/>
    </xf>
    <xf numFmtId="0" fontId="97" fillId="34" borderId="11" xfId="0" applyFont="1" applyFill="1" applyBorder="1" applyAlignment="1">
      <alignment horizontal="center" vertical="center"/>
    </xf>
    <xf numFmtId="185" fontId="94" fillId="34" borderId="11" xfId="50" applyNumberFormat="1" applyFont="1" applyFill="1" applyBorder="1" applyAlignment="1">
      <alignment vertical="center" wrapText="1"/>
    </xf>
    <xf numFmtId="0" fontId="6" fillId="34" borderId="10" xfId="0" applyFont="1" applyFill="1" applyBorder="1" applyAlignment="1">
      <alignment vertical="center" wrapText="1"/>
    </xf>
    <xf numFmtId="9" fontId="6" fillId="34" borderId="10" xfId="55" applyFont="1" applyFill="1" applyBorder="1" applyAlignment="1">
      <alignment vertical="center" wrapText="1"/>
    </xf>
    <xf numFmtId="0" fontId="6" fillId="34" borderId="12" xfId="0" applyFont="1" applyFill="1" applyBorder="1" applyAlignment="1">
      <alignment vertical="center" wrapText="1"/>
    </xf>
    <xf numFmtId="0" fontId="2" fillId="34" borderId="17" xfId="0" applyFont="1" applyFill="1" applyBorder="1" applyAlignment="1">
      <alignment vertical="center" wrapText="1"/>
    </xf>
    <xf numFmtId="192" fontId="6" fillId="34" borderId="17" xfId="50" applyNumberFormat="1" applyFont="1" applyFill="1" applyBorder="1" applyAlignment="1">
      <alignment vertical="center" wrapText="1"/>
    </xf>
    <xf numFmtId="9" fontId="6" fillId="34" borderId="17" xfId="55" applyFont="1" applyFill="1" applyBorder="1" applyAlignment="1">
      <alignment vertical="center" wrapText="1"/>
    </xf>
    <xf numFmtId="0" fontId="2" fillId="34" borderId="11" xfId="0" applyFont="1" applyFill="1" applyBorder="1" applyAlignment="1">
      <alignment vertical="center" wrapText="1"/>
    </xf>
    <xf numFmtId="192" fontId="6" fillId="34" borderId="11" xfId="50" applyNumberFormat="1" applyFont="1" applyFill="1" applyBorder="1" applyAlignment="1">
      <alignment vertical="center" wrapText="1"/>
    </xf>
    <xf numFmtId="9" fontId="6" fillId="34" borderId="11" xfId="55" applyFont="1" applyFill="1" applyBorder="1" applyAlignment="1">
      <alignment vertical="center" wrapText="1"/>
    </xf>
    <xf numFmtId="0" fontId="6" fillId="34" borderId="0" xfId="0" applyFont="1" applyFill="1" applyBorder="1" applyAlignment="1">
      <alignment vertical="center" wrapText="1"/>
    </xf>
    <xf numFmtId="0" fontId="3" fillId="34" borderId="11" xfId="0" applyFont="1" applyFill="1" applyBorder="1" applyAlignment="1">
      <alignment horizontal="center" vertical="center" wrapText="1"/>
    </xf>
    <xf numFmtId="0" fontId="97" fillId="34" borderId="0" xfId="0" applyFont="1" applyFill="1" applyBorder="1" applyAlignment="1">
      <alignment horizontal="center" vertical="center" wrapText="1"/>
    </xf>
    <xf numFmtId="0" fontId="97" fillId="34" borderId="26" xfId="0" applyFont="1" applyFill="1" applyBorder="1" applyAlignment="1">
      <alignment horizontal="center" vertical="center" wrapText="1"/>
    </xf>
    <xf numFmtId="190" fontId="0" fillId="34" borderId="0" xfId="0" applyNumberFormat="1" applyFill="1" applyAlignment="1">
      <alignment wrapText="1"/>
    </xf>
    <xf numFmtId="190" fontId="0" fillId="34" borderId="0" xfId="0" applyNumberFormat="1" applyFill="1" applyAlignment="1">
      <alignment/>
    </xf>
    <xf numFmtId="0" fontId="0" fillId="34" borderId="0" xfId="0" applyFill="1" applyAlignment="1">
      <alignment vertical="center" wrapText="1"/>
    </xf>
    <xf numFmtId="0" fontId="0" fillId="34" borderId="0" xfId="0" applyFill="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08" fillId="33" borderId="11"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13" fillId="34" borderId="11"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2" xfId="0" applyFont="1" applyFill="1" applyBorder="1" applyAlignment="1">
      <alignment horizontal="center" vertical="center" wrapText="1"/>
    </xf>
    <xf numFmtId="3" fontId="107" fillId="34" borderId="14" xfId="0" applyNumberFormat="1" applyFont="1" applyFill="1" applyBorder="1" applyAlignment="1">
      <alignment horizontal="center" vertical="center" wrapText="1"/>
    </xf>
    <xf numFmtId="3" fontId="107" fillId="34" borderId="12" xfId="0" applyNumberFormat="1" applyFont="1" applyFill="1" applyBorder="1" applyAlignment="1">
      <alignment horizontal="center" vertical="center" wrapText="1"/>
    </xf>
    <xf numFmtId="0" fontId="108" fillId="34" borderId="14" xfId="0" applyFont="1" applyFill="1" applyBorder="1" applyAlignment="1">
      <alignment horizontal="left" vertical="center"/>
    </xf>
    <xf numFmtId="0" fontId="108" fillId="33" borderId="11" xfId="0" applyFont="1" applyFill="1" applyBorder="1" applyAlignment="1">
      <alignment horizontal="left" vertical="center"/>
    </xf>
    <xf numFmtId="0" fontId="10" fillId="34" borderId="11" xfId="0" applyFont="1" applyFill="1" applyBorder="1" applyAlignment="1">
      <alignment horizontal="center" vertical="center" wrapText="1"/>
    </xf>
    <xf numFmtId="0" fontId="94" fillId="34" borderId="14" xfId="0" applyFont="1" applyFill="1" applyBorder="1" applyAlignment="1">
      <alignment horizontal="center" vertical="center" wrapText="1"/>
    </xf>
    <xf numFmtId="0" fontId="94" fillId="34" borderId="12" xfId="0" applyFont="1" applyFill="1" applyBorder="1" applyAlignment="1">
      <alignment horizontal="center" vertical="center" wrapText="1"/>
    </xf>
    <xf numFmtId="0" fontId="93" fillId="33" borderId="11" xfId="0" applyFont="1" applyFill="1" applyBorder="1" applyAlignment="1">
      <alignment horizontal="center" vertical="center" wrapText="1"/>
    </xf>
    <xf numFmtId="0" fontId="92" fillId="33" borderId="11" xfId="0" applyFont="1" applyFill="1" applyBorder="1" applyAlignment="1">
      <alignment horizontal="center"/>
    </xf>
    <xf numFmtId="0" fontId="94" fillId="34"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97" fillId="34" borderId="11" xfId="0" applyFont="1" applyFill="1" applyBorder="1" applyAlignment="1">
      <alignment horizontal="center" vertical="center" wrapText="1"/>
    </xf>
    <xf numFmtId="0" fontId="2" fillId="34" borderId="11" xfId="0" applyFont="1" applyFill="1" applyBorder="1" applyAlignment="1">
      <alignment horizontal="left" vertical="center" wrapText="1"/>
    </xf>
    <xf numFmtId="0" fontId="97" fillId="33" borderId="11" xfId="0" applyFont="1" applyFill="1" applyBorder="1" applyAlignment="1">
      <alignment horizontal="center" vertical="center" wrapText="1"/>
    </xf>
    <xf numFmtId="3" fontId="3" fillId="34" borderId="13" xfId="0" applyNumberFormat="1" applyFont="1" applyFill="1" applyBorder="1" applyAlignment="1">
      <alignment horizontal="center" vertical="center" wrapText="1"/>
    </xf>
    <xf numFmtId="3" fontId="3" fillId="34" borderId="17" xfId="0" applyNumberFormat="1" applyFont="1" applyFill="1" applyBorder="1" applyAlignment="1">
      <alignment horizontal="center" vertical="center" wrapText="1"/>
    </xf>
    <xf numFmtId="0" fontId="3" fillId="34" borderId="13" xfId="0" applyFont="1" applyFill="1" applyBorder="1" applyAlignment="1">
      <alignment horizontal="center" vertical="center"/>
    </xf>
    <xf numFmtId="0" fontId="3" fillId="34" borderId="17" xfId="0" applyFont="1" applyFill="1" applyBorder="1" applyAlignment="1">
      <alignment horizontal="center" vertical="center"/>
    </xf>
    <xf numFmtId="0" fontId="93" fillId="33" borderId="14" xfId="0" applyFont="1" applyFill="1" applyBorder="1" applyAlignment="1">
      <alignment horizontal="left" vertical="center"/>
    </xf>
    <xf numFmtId="3" fontId="3" fillId="34" borderId="11" xfId="0" applyNumberFormat="1" applyFont="1" applyFill="1" applyBorder="1" applyAlignment="1">
      <alignment horizontal="center" vertical="center" wrapText="1"/>
    </xf>
    <xf numFmtId="0" fontId="3" fillId="34" borderId="14"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2" xfId="0" applyFont="1" applyFill="1" applyBorder="1" applyAlignment="1">
      <alignment horizontal="left" vertical="center" wrapText="1"/>
    </xf>
    <xf numFmtId="3" fontId="94" fillId="34" borderId="11" xfId="0" applyNumberFormat="1" applyFont="1" applyFill="1" applyBorder="1" applyAlignment="1">
      <alignment horizontal="center" vertical="center" wrapText="1"/>
    </xf>
    <xf numFmtId="3" fontId="14" fillId="33" borderId="11" xfId="0" applyNumberFormat="1" applyFont="1" applyFill="1" applyBorder="1" applyAlignment="1">
      <alignment horizontal="center" vertical="center" wrapText="1"/>
    </xf>
    <xf numFmtId="0" fontId="90" fillId="34" borderId="11" xfId="0" applyNumberFormat="1" applyFont="1" applyFill="1" applyBorder="1" applyAlignment="1">
      <alignment horizontal="center" vertical="center"/>
    </xf>
    <xf numFmtId="0" fontId="90" fillId="34" borderId="11" xfId="0" applyNumberFormat="1" applyFont="1" applyFill="1" applyBorder="1" applyAlignment="1">
      <alignment horizontal="center"/>
    </xf>
    <xf numFmtId="0" fontId="6" fillId="42" borderId="11" xfId="0" applyFont="1" applyFill="1" applyBorder="1" applyAlignment="1">
      <alignment horizontal="left" vertical="center" wrapText="1"/>
    </xf>
    <xf numFmtId="17" fontId="6" fillId="42" borderId="11" xfId="0" applyNumberFormat="1" applyFont="1" applyFill="1" applyBorder="1" applyAlignment="1">
      <alignment horizontal="center" vertical="center" wrapText="1"/>
    </xf>
    <xf numFmtId="3" fontId="2" fillId="42" borderId="11" xfId="0" applyNumberFormat="1" applyFont="1" applyFill="1" applyBorder="1" applyAlignment="1">
      <alignment horizontal="center" vertical="center" wrapText="1"/>
    </xf>
    <xf numFmtId="0" fontId="3" fillId="42" borderId="11" xfId="0" applyFont="1" applyFill="1" applyBorder="1" applyAlignment="1">
      <alignment horizontal="center" vertical="center"/>
    </xf>
    <xf numFmtId="0" fontId="2" fillId="42" borderId="11" xfId="0" applyFont="1" applyFill="1" applyBorder="1" applyAlignment="1">
      <alignment horizontal="center" vertical="center" wrapText="1"/>
    </xf>
    <xf numFmtId="0" fontId="0" fillId="42" borderId="0" xfId="0" applyFill="1" applyAlignment="1">
      <alignment/>
    </xf>
    <xf numFmtId="170" fontId="7" fillId="42" borderId="11" xfId="50" applyFont="1" applyFill="1" applyBorder="1" applyAlignment="1">
      <alignment horizontal="right" vertical="center" wrapText="1"/>
    </xf>
    <xf numFmtId="9" fontId="6" fillId="42" borderId="11" xfId="55" applyFont="1" applyFill="1" applyBorder="1" applyAlignment="1">
      <alignment horizontal="center" vertical="center" wrapText="1"/>
    </xf>
    <xf numFmtId="0" fontId="0" fillId="42" borderId="0" xfId="0" applyFill="1" applyAlignment="1">
      <alignment vertical="center" wrapText="1"/>
    </xf>
    <xf numFmtId="0" fontId="94" fillId="42" borderId="11" xfId="0" applyFont="1" applyFill="1" applyBorder="1" applyAlignment="1">
      <alignment horizontal="center" vertical="center"/>
    </xf>
    <xf numFmtId="9" fontId="90" fillId="0" borderId="0" xfId="55" applyFont="1" applyAlignment="1">
      <alignment horizontal="center"/>
    </xf>
    <xf numFmtId="9" fontId="94" fillId="0" borderId="0" xfId="0" applyNumberFormat="1" applyFont="1" applyAlignment="1">
      <alignment horizontal="center"/>
    </xf>
    <xf numFmtId="0" fontId="7" fillId="33" borderId="13" xfId="0" applyFont="1" applyFill="1" applyBorder="1" applyAlignment="1">
      <alignment horizontal="center" vertical="center"/>
    </xf>
    <xf numFmtId="9" fontId="91" fillId="0" borderId="0" xfId="55" applyFont="1" applyAlignment="1">
      <alignment horizontal="center"/>
    </xf>
    <xf numFmtId="9" fontId="9" fillId="33" borderId="11" xfId="0" applyNumberFormat="1" applyFont="1" applyFill="1" applyBorder="1" applyAlignment="1">
      <alignment vertical="center" wrapText="1"/>
    </xf>
    <xf numFmtId="9" fontId="92" fillId="0" borderId="0" xfId="55" applyFont="1" applyAlignment="1">
      <alignment horizontal="center" wrapText="1"/>
    </xf>
    <xf numFmtId="0" fontId="3" fillId="34" borderId="13" xfId="0" applyFont="1" applyFill="1" applyBorder="1" applyAlignment="1">
      <alignment horizontal="center" vertical="center" wrapText="1"/>
    </xf>
    <xf numFmtId="0" fontId="93" fillId="34" borderId="11" xfId="0" applyFont="1" applyFill="1" applyBorder="1" applyAlignment="1">
      <alignment horizontal="center" vertical="center"/>
    </xf>
    <xf numFmtId="0" fontId="97" fillId="34" borderId="12" xfId="0" applyFont="1" applyFill="1" applyBorder="1" applyAlignment="1">
      <alignment vertical="center" wrapText="1"/>
    </xf>
    <xf numFmtId="9" fontId="0" fillId="34" borderId="11" xfId="55" applyNumberFormat="1" applyFont="1" applyFill="1" applyBorder="1" applyAlignment="1">
      <alignment horizontal="center" vertical="center"/>
    </xf>
    <xf numFmtId="9" fontId="90" fillId="34" borderId="11" xfId="55" applyNumberFormat="1" applyFont="1" applyFill="1" applyBorder="1" applyAlignment="1">
      <alignment horizontal="center" vertical="center"/>
    </xf>
    <xf numFmtId="0" fontId="93" fillId="34" borderId="14" xfId="0" applyFont="1" applyFill="1" applyBorder="1" applyAlignment="1">
      <alignment horizontal="left" vertical="center"/>
    </xf>
    <xf numFmtId="0" fontId="3" fillId="34" borderId="14" xfId="0" applyFont="1" applyFill="1" applyBorder="1" applyAlignment="1">
      <alignment vertical="center" wrapText="1"/>
    </xf>
    <xf numFmtId="0" fontId="3"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9" fontId="3" fillId="34" borderId="12" xfId="55" applyFont="1" applyFill="1" applyBorder="1" applyAlignment="1">
      <alignment vertical="center" wrapText="1"/>
    </xf>
    <xf numFmtId="185" fontId="3" fillId="34" borderId="11" xfId="50" applyNumberFormat="1" applyFont="1" applyFill="1" applyBorder="1" applyAlignment="1">
      <alignment horizontal="right" vertical="center" wrapText="1"/>
    </xf>
    <xf numFmtId="170" fontId="7" fillId="34" borderId="10" xfId="50" applyFont="1" applyFill="1" applyBorder="1" applyAlignment="1">
      <alignment horizontal="right" vertical="center" wrapText="1"/>
    </xf>
    <xf numFmtId="9" fontId="6" fillId="34" borderId="10" xfId="55" applyFont="1" applyFill="1" applyBorder="1" applyAlignment="1">
      <alignment horizontal="center" vertical="center" wrapText="1"/>
    </xf>
    <xf numFmtId="0" fontId="97" fillId="34" borderId="12" xfId="0" applyFont="1" applyFill="1" applyBorder="1" applyAlignment="1">
      <alignment vertical="center"/>
    </xf>
    <xf numFmtId="0" fontId="95" fillId="34" borderId="10" xfId="0" applyFont="1" applyFill="1" applyBorder="1" applyAlignment="1">
      <alignment horizontal="left" vertical="center" wrapText="1"/>
    </xf>
    <xf numFmtId="0" fontId="95" fillId="34" borderId="12"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4" xfId="0" applyFont="1" applyFill="1" applyBorder="1" applyAlignment="1">
      <alignment vertical="center" wrapText="1"/>
    </xf>
    <xf numFmtId="9" fontId="4" fillId="34" borderId="11" xfId="55" applyFont="1" applyFill="1" applyBorder="1" applyAlignment="1">
      <alignment horizontal="center" vertical="center" wrapText="1"/>
    </xf>
    <xf numFmtId="185" fontId="3" fillId="34" borderId="14" xfId="50" applyNumberFormat="1" applyFont="1" applyFill="1" applyBorder="1" applyAlignment="1">
      <alignment horizontal="right" vertical="center" wrapText="1"/>
    </xf>
    <xf numFmtId="0" fontId="3" fillId="34" borderId="12" xfId="0" applyFont="1" applyFill="1" applyBorder="1" applyAlignment="1">
      <alignment horizontal="center" vertical="center" wrapText="1"/>
    </xf>
    <xf numFmtId="185" fontId="97" fillId="34" borderId="11" xfId="0" applyNumberFormat="1" applyFont="1" applyFill="1" applyBorder="1" applyAlignment="1">
      <alignment horizontal="center" vertical="center" wrapText="1"/>
    </xf>
    <xf numFmtId="0" fontId="0" fillId="34" borderId="10" xfId="0" applyFill="1" applyBorder="1" applyAlignment="1">
      <alignment/>
    </xf>
    <xf numFmtId="0" fontId="0" fillId="34" borderId="12" xfId="0" applyFill="1" applyBorder="1" applyAlignment="1">
      <alignment/>
    </xf>
    <xf numFmtId="0" fontId="3" fillId="33" borderId="11" xfId="0" applyFont="1" applyFill="1" applyBorder="1" applyAlignment="1">
      <alignment horizontal="center" vertical="center"/>
    </xf>
    <xf numFmtId="0" fontId="7" fillId="33" borderId="17" xfId="0" applyFont="1" applyFill="1" applyBorder="1" applyAlignment="1">
      <alignment horizontal="center" vertical="center"/>
    </xf>
    <xf numFmtId="0" fontId="3" fillId="33" borderId="13" xfId="0" applyFont="1" applyFill="1" applyBorder="1" applyAlignment="1">
      <alignment horizontal="center" vertical="center"/>
    </xf>
    <xf numFmtId="0" fontId="2" fillId="33" borderId="17"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3" fillId="33" borderId="17" xfId="0" applyFont="1" applyFill="1" applyBorder="1" applyAlignment="1">
      <alignment horizontal="center" vertical="center"/>
    </xf>
    <xf numFmtId="0" fontId="6" fillId="33" borderId="17" xfId="0" applyFont="1" applyFill="1" applyBorder="1" applyAlignment="1">
      <alignment vertical="center" wrapText="1"/>
    </xf>
    <xf numFmtId="0" fontId="6" fillId="33" borderId="11" xfId="0" applyFont="1" applyFill="1" applyBorder="1" applyAlignment="1">
      <alignment vertical="center" wrapText="1"/>
    </xf>
    <xf numFmtId="0" fontId="2" fillId="33" borderId="17" xfId="0" applyFont="1" applyFill="1" applyBorder="1" applyAlignment="1">
      <alignment horizontal="center" vertical="center" wrapText="1"/>
    </xf>
    <xf numFmtId="0" fontId="94" fillId="33" borderId="11" xfId="0" applyFont="1" applyFill="1" applyBorder="1" applyAlignment="1">
      <alignment horizontal="center" vertical="center"/>
    </xf>
    <xf numFmtId="0" fontId="28" fillId="33" borderId="10"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4" fillId="33" borderId="14"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9" xfId="0" applyFont="1" applyFill="1" applyBorder="1" applyAlignment="1">
      <alignment vertical="center" wrapText="1"/>
    </xf>
    <xf numFmtId="0" fontId="95" fillId="33" borderId="19" xfId="0" applyFont="1" applyFill="1" applyBorder="1" applyAlignment="1">
      <alignment horizontal="left" vertical="center" wrapText="1"/>
    </xf>
    <xf numFmtId="0" fontId="95" fillId="33" borderId="10" xfId="0" applyFont="1" applyFill="1" applyBorder="1" applyAlignment="1">
      <alignment horizontal="left" vertical="center" wrapText="1"/>
    </xf>
    <xf numFmtId="0" fontId="97"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3" fontId="3" fillId="34" borderId="11" xfId="0" applyNumberFormat="1" applyFont="1" applyFill="1" applyBorder="1" applyAlignment="1">
      <alignment horizontal="center" vertical="center"/>
    </xf>
    <xf numFmtId="185" fontId="97" fillId="33" borderId="11" xfId="0" applyNumberFormat="1" applyFont="1" applyFill="1" applyBorder="1" applyAlignment="1">
      <alignment horizontal="center" vertical="center" wrapText="1"/>
    </xf>
    <xf numFmtId="0" fontId="118" fillId="33" borderId="14" xfId="0" applyFont="1" applyFill="1" applyBorder="1" applyAlignment="1">
      <alignment horizontal="center" vertical="center"/>
    </xf>
    <xf numFmtId="0" fontId="0" fillId="33" borderId="10" xfId="0" applyFill="1" applyBorder="1" applyAlignment="1">
      <alignment/>
    </xf>
    <xf numFmtId="0" fontId="90" fillId="33" borderId="10" xfId="0" applyFont="1" applyFill="1" applyBorder="1" applyAlignment="1">
      <alignment/>
    </xf>
    <xf numFmtId="0" fontId="0" fillId="33" borderId="10" xfId="0" applyFill="1" applyBorder="1" applyAlignment="1">
      <alignment horizontal="center"/>
    </xf>
    <xf numFmtId="185" fontId="119" fillId="33" borderId="11" xfId="0" applyNumberFormat="1" applyFont="1" applyFill="1" applyBorder="1" applyAlignment="1">
      <alignment vertical="center" wrapText="1"/>
    </xf>
    <xf numFmtId="9" fontId="4" fillId="33" borderId="11" xfId="55" applyFont="1" applyFill="1" applyBorder="1" applyAlignment="1">
      <alignment horizontal="center" vertical="center" wrapText="1"/>
    </xf>
    <xf numFmtId="185" fontId="9" fillId="33" borderId="10" xfId="50" applyNumberFormat="1" applyFont="1" applyFill="1" applyBorder="1" applyAlignment="1">
      <alignment horizontal="right" vertical="center" wrapText="1"/>
    </xf>
    <xf numFmtId="190" fontId="9" fillId="33" borderId="10" xfId="50" applyNumberFormat="1" applyFont="1" applyFill="1" applyBorder="1" applyAlignment="1">
      <alignment horizontal="right" vertical="center" wrapText="1"/>
    </xf>
    <xf numFmtId="184" fontId="9" fillId="33" borderId="10" xfId="50" applyNumberFormat="1" applyFont="1" applyFill="1" applyBorder="1" applyAlignment="1">
      <alignment horizontal="right" vertical="center" wrapText="1"/>
    </xf>
    <xf numFmtId="9" fontId="2" fillId="33" borderId="10" xfId="55" applyFont="1" applyFill="1" applyBorder="1" applyAlignment="1">
      <alignment horizontal="center" vertical="center" wrapText="1"/>
    </xf>
    <xf numFmtId="0" fontId="19" fillId="37" borderId="11" xfId="0" applyFont="1" applyFill="1" applyBorder="1" applyAlignment="1">
      <alignment horizontal="left" vertical="center" wrapText="1"/>
    </xf>
    <xf numFmtId="0" fontId="109" fillId="33" borderId="11"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3" fontId="14" fillId="33" borderId="11" xfId="0" applyNumberFormat="1" applyFont="1" applyFill="1" applyBorder="1" applyAlignment="1">
      <alignment horizontal="center" vertical="center" wrapText="1"/>
    </xf>
    <xf numFmtId="0" fontId="112" fillId="0" borderId="0" xfId="0" applyFont="1" applyAlignment="1">
      <alignment horizontal="center" wrapText="1"/>
    </xf>
    <xf numFmtId="0" fontId="94" fillId="33" borderId="11" xfId="0" applyFont="1" applyFill="1" applyBorder="1" applyAlignment="1">
      <alignment horizontal="center" vertical="center" wrapText="1"/>
    </xf>
    <xf numFmtId="17" fontId="64" fillId="34" borderId="11" xfId="0" applyNumberFormat="1" applyFont="1" applyFill="1" applyBorder="1" applyAlignment="1">
      <alignment horizontal="center" vertical="center" wrapText="1"/>
    </xf>
    <xf numFmtId="3" fontId="64" fillId="33" borderId="11" xfId="0"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22" fillId="0" borderId="11" xfId="0" applyFont="1" applyFill="1" applyBorder="1" applyAlignment="1">
      <alignment horizontal="center" vertical="center"/>
    </xf>
    <xf numFmtId="0" fontId="22" fillId="33" borderId="11" xfId="0" applyFont="1" applyFill="1" applyBorder="1" applyAlignment="1">
      <alignment horizontal="center" vertical="center"/>
    </xf>
    <xf numFmtId="17" fontId="22" fillId="34" borderId="11" xfId="0" applyNumberFormat="1" applyFont="1" applyFill="1" applyBorder="1" applyAlignment="1">
      <alignment horizontal="center" vertical="center" wrapText="1"/>
    </xf>
    <xf numFmtId="0" fontId="22" fillId="0" borderId="13" xfId="0" applyFont="1" applyFill="1" applyBorder="1" applyAlignment="1">
      <alignment horizontal="center" vertical="center"/>
    </xf>
    <xf numFmtId="0" fontId="22" fillId="33" borderId="13" xfId="0" applyFont="1" applyFill="1" applyBorder="1" applyAlignment="1">
      <alignment horizontal="center" vertical="center"/>
    </xf>
    <xf numFmtId="17" fontId="22" fillId="34" borderId="13" xfId="0" applyNumberFormat="1" applyFont="1" applyFill="1" applyBorder="1" applyAlignment="1">
      <alignment horizontal="center" vertical="center" wrapText="1"/>
    </xf>
    <xf numFmtId="0" fontId="22" fillId="34" borderId="14" xfId="0" applyFont="1" applyFill="1" applyBorder="1" applyAlignment="1">
      <alignment horizontal="left" vertical="center" wrapText="1"/>
    </xf>
    <xf numFmtId="0" fontId="64" fillId="34" borderId="11" xfId="0" applyFont="1" applyFill="1" applyBorder="1" applyAlignment="1">
      <alignment horizontal="center" vertical="center" wrapText="1"/>
    </xf>
    <xf numFmtId="0" fontId="22" fillId="33" borderId="11" xfId="0" applyFont="1" applyFill="1" applyBorder="1" applyAlignment="1">
      <alignment vertical="center"/>
    </xf>
    <xf numFmtId="0" fontId="94" fillId="34" borderId="11"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4" fillId="34" borderId="14" xfId="0" applyFont="1" applyFill="1" applyBorder="1" applyAlignment="1">
      <alignment horizontal="center" vertical="center" wrapText="1"/>
    </xf>
    <xf numFmtId="0" fontId="94" fillId="34" borderId="12" xfId="0" applyFont="1" applyFill="1" applyBorder="1" applyAlignment="1">
      <alignment horizontal="center" vertical="center" wrapText="1"/>
    </xf>
    <xf numFmtId="0" fontId="94" fillId="34" borderId="11" xfId="0" applyFont="1" applyFill="1" applyBorder="1" applyAlignment="1">
      <alignment horizontal="left" vertical="center" wrapText="1"/>
    </xf>
    <xf numFmtId="0" fontId="94" fillId="33" borderId="12" xfId="0" applyFont="1" applyFill="1" applyBorder="1" applyAlignment="1">
      <alignment horizontal="center" vertical="center" wrapText="1"/>
    </xf>
    <xf numFmtId="0" fontId="92" fillId="33" borderId="11" xfId="0" applyFont="1" applyFill="1" applyBorder="1" applyAlignment="1">
      <alignment horizontal="center" vertical="center"/>
    </xf>
    <xf numFmtId="0" fontId="9" fillId="33" borderId="11" xfId="0" applyFont="1" applyFill="1" applyBorder="1" applyAlignment="1">
      <alignment horizontal="center" vertical="center" wrapText="1"/>
    </xf>
    <xf numFmtId="0" fontId="14" fillId="34" borderId="11" xfId="0" applyFont="1" applyFill="1" applyBorder="1" applyAlignment="1">
      <alignment horizontal="center" vertical="center" wrapText="1"/>
    </xf>
    <xf numFmtId="3" fontId="14"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94" fillId="34" borderId="14" xfId="0" applyFont="1" applyFill="1" applyBorder="1" applyAlignment="1">
      <alignment horizontal="center"/>
    </xf>
    <xf numFmtId="0" fontId="97" fillId="0" borderId="0" xfId="0" applyFont="1" applyAlignment="1">
      <alignment/>
    </xf>
    <xf numFmtId="3" fontId="6" fillId="34" borderId="11" xfId="0" applyNumberFormat="1" applyFont="1" applyFill="1" applyBorder="1" applyAlignment="1">
      <alignment horizontal="center" vertical="center" wrapText="1"/>
    </xf>
    <xf numFmtId="9" fontId="6" fillId="34" borderId="11" xfId="0" applyNumberFormat="1" applyFont="1" applyFill="1" applyBorder="1" applyAlignment="1">
      <alignment horizontal="center" vertical="center" wrapText="1"/>
    </xf>
    <xf numFmtId="190" fontId="3" fillId="34" borderId="11" xfId="50" applyNumberFormat="1" applyFont="1" applyFill="1" applyBorder="1" applyAlignment="1">
      <alignment horizontal="right" vertical="center" wrapText="1"/>
    </xf>
    <xf numFmtId="190" fontId="7" fillId="34" borderId="11" xfId="50" applyNumberFormat="1" applyFont="1" applyFill="1" applyBorder="1" applyAlignment="1">
      <alignment horizontal="right" vertical="center" wrapText="1"/>
    </xf>
    <xf numFmtId="0" fontId="94" fillId="34" borderId="0" xfId="0" applyFont="1" applyFill="1" applyAlignment="1">
      <alignment/>
    </xf>
    <xf numFmtId="0" fontId="7" fillId="0" borderId="11" xfId="0" applyFont="1" applyFill="1" applyBorder="1" applyAlignment="1">
      <alignment horizontal="center" vertical="center" wrapText="1"/>
    </xf>
    <xf numFmtId="17" fontId="94" fillId="34" borderId="11" xfId="0" applyNumberFormat="1" applyFont="1" applyFill="1" applyBorder="1" applyAlignment="1">
      <alignment horizontal="center" vertical="center"/>
    </xf>
    <xf numFmtId="0" fontId="120" fillId="33" borderId="11" xfId="0" applyFont="1" applyFill="1" applyBorder="1" applyAlignment="1">
      <alignment horizontal="center" vertical="center" wrapText="1"/>
    </xf>
    <xf numFmtId="0" fontId="120" fillId="34" borderId="11" xfId="0" applyFont="1" applyFill="1" applyBorder="1" applyAlignment="1">
      <alignment horizontal="center" vertical="center" wrapText="1"/>
    </xf>
    <xf numFmtId="0" fontId="94" fillId="0" borderId="11" xfId="0" applyFont="1" applyFill="1" applyBorder="1" applyAlignment="1">
      <alignment horizontal="center" vertical="center"/>
    </xf>
    <xf numFmtId="0" fontId="6" fillId="34" borderId="14" xfId="0" applyFont="1" applyFill="1" applyBorder="1" applyAlignment="1">
      <alignment horizontal="left" vertical="center" wrapText="1"/>
    </xf>
    <xf numFmtId="0" fontId="94" fillId="37" borderId="0" xfId="0" applyFont="1" applyFill="1" applyAlignment="1">
      <alignment/>
    </xf>
    <xf numFmtId="0" fontId="94" fillId="33" borderId="0" xfId="0" applyFont="1" applyFill="1" applyAlignment="1">
      <alignment/>
    </xf>
    <xf numFmtId="190" fontId="97" fillId="0" borderId="0" xfId="50" applyNumberFormat="1" applyFont="1" applyAlignment="1">
      <alignment/>
    </xf>
    <xf numFmtId="190" fontId="94" fillId="0" borderId="0" xfId="50" applyNumberFormat="1" applyFont="1" applyAlignment="1">
      <alignment/>
    </xf>
    <xf numFmtId="0" fontId="97" fillId="0" borderId="0" xfId="0" applyFont="1" applyBorder="1" applyAlignment="1">
      <alignment horizontal="left" wrapText="1"/>
    </xf>
    <xf numFmtId="0" fontId="97" fillId="37" borderId="0" xfId="0" applyFont="1" applyFill="1" applyBorder="1" applyAlignment="1">
      <alignment horizontal="left" wrapText="1"/>
    </xf>
    <xf numFmtId="0" fontId="97" fillId="34" borderId="0" xfId="0" applyFont="1" applyFill="1" applyBorder="1" applyAlignment="1">
      <alignment horizontal="left" wrapText="1"/>
    </xf>
    <xf numFmtId="0" fontId="97" fillId="33" borderId="0" xfId="0" applyFont="1" applyFill="1" applyBorder="1" applyAlignment="1">
      <alignment horizontal="left" wrapText="1"/>
    </xf>
    <xf numFmtId="0" fontId="94" fillId="0" borderId="11" xfId="0" applyFont="1" applyBorder="1" applyAlignment="1">
      <alignment/>
    </xf>
    <xf numFmtId="0" fontId="94" fillId="0" borderId="0" xfId="0" applyFont="1" applyAlignment="1">
      <alignment wrapText="1"/>
    </xf>
    <xf numFmtId="0" fontId="18" fillId="33" borderId="13" xfId="0" applyFont="1" applyFill="1" applyBorder="1" applyAlignment="1">
      <alignment horizontal="center" vertical="center"/>
    </xf>
    <xf numFmtId="0" fontId="18" fillId="33" borderId="11" xfId="0" applyFont="1" applyFill="1" applyBorder="1" applyAlignment="1">
      <alignment vertical="center"/>
    </xf>
    <xf numFmtId="3" fontId="6" fillId="34" borderId="11" xfId="0" applyNumberFormat="1" applyFont="1" applyFill="1" applyBorder="1" applyAlignment="1">
      <alignment horizontal="center" vertical="center"/>
    </xf>
    <xf numFmtId="0" fontId="2" fillId="33" borderId="11"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94" fillId="34" borderId="11" xfId="0" applyFont="1" applyFill="1" applyBorder="1" applyAlignment="1">
      <alignment horizontal="left" vertical="center" wrapText="1"/>
    </xf>
    <xf numFmtId="0" fontId="9" fillId="33" borderId="11" xfId="0" applyFont="1" applyFill="1" applyBorder="1" applyAlignment="1">
      <alignment horizontal="center" vertical="center" wrapText="1"/>
    </xf>
    <xf numFmtId="0" fontId="93" fillId="33" borderId="11" xfId="0" applyFont="1" applyFill="1" applyBorder="1" applyAlignment="1">
      <alignment horizontal="left" vertical="center"/>
    </xf>
    <xf numFmtId="0" fontId="93" fillId="33" borderId="14" xfId="0" applyFont="1" applyFill="1" applyBorder="1" applyAlignment="1">
      <alignment horizontal="left" vertical="center"/>
    </xf>
    <xf numFmtId="0" fontId="4" fillId="33" borderId="11" xfId="0" applyFont="1" applyFill="1" applyBorder="1" applyAlignment="1">
      <alignment horizontal="center" vertical="center"/>
    </xf>
    <xf numFmtId="3" fontId="14" fillId="33" borderId="11" xfId="0" applyNumberFormat="1" applyFont="1" applyFill="1" applyBorder="1" applyAlignment="1">
      <alignment horizontal="center" vertical="center" wrapText="1"/>
    </xf>
    <xf numFmtId="9" fontId="8" fillId="37" borderId="11" xfId="55" applyFont="1" applyFill="1" applyBorder="1" applyAlignment="1">
      <alignment horizontal="center" vertical="center" wrapText="1"/>
    </xf>
    <xf numFmtId="9" fontId="9" fillId="33" borderId="10" xfId="0" applyNumberFormat="1" applyFont="1" applyFill="1" applyBorder="1" applyAlignment="1">
      <alignment vertical="center" wrapText="1"/>
    </xf>
    <xf numFmtId="0" fontId="19" fillId="37" borderId="11" xfId="0" applyFont="1" applyFill="1" applyBorder="1" applyAlignment="1">
      <alignment horizontal="center" vertical="center"/>
    </xf>
    <xf numFmtId="9" fontId="121" fillId="33" borderId="11" xfId="0" applyNumberFormat="1" applyFont="1" applyFill="1" applyBorder="1" applyAlignment="1">
      <alignment/>
    </xf>
    <xf numFmtId="0" fontId="6" fillId="34" borderId="14" xfId="0" applyFont="1" applyFill="1" applyBorder="1" applyAlignment="1">
      <alignment/>
    </xf>
    <xf numFmtId="0" fontId="61" fillId="0" borderId="0" xfId="0" applyFont="1" applyAlignment="1">
      <alignment/>
    </xf>
    <xf numFmtId="0" fontId="6" fillId="33" borderId="11" xfId="0" applyFont="1" applyFill="1" applyBorder="1" applyAlignment="1">
      <alignment horizontal="center" vertical="center"/>
    </xf>
    <xf numFmtId="9" fontId="61" fillId="0" borderId="11" xfId="55" applyNumberFormat="1" applyFont="1" applyBorder="1" applyAlignment="1">
      <alignment horizontal="center" vertical="center"/>
    </xf>
    <xf numFmtId="0" fontId="6" fillId="33" borderId="14" xfId="0" applyFont="1" applyFill="1" applyBorder="1" applyAlignment="1">
      <alignment horizontal="left" vertical="center"/>
    </xf>
    <xf numFmtId="200" fontId="6" fillId="33" borderId="11" xfId="50" applyNumberFormat="1" applyFont="1" applyFill="1" applyBorder="1" applyAlignment="1">
      <alignment horizontal="center" vertical="center" wrapText="1"/>
    </xf>
    <xf numFmtId="200" fontId="6" fillId="0" borderId="11" xfId="50" applyNumberFormat="1" applyFont="1" applyFill="1" applyBorder="1" applyAlignment="1">
      <alignment horizontal="right" vertical="center" wrapText="1"/>
    </xf>
    <xf numFmtId="0" fontId="6" fillId="33" borderId="11" xfId="0" applyFont="1" applyFill="1" applyBorder="1" applyAlignment="1">
      <alignment vertical="center"/>
    </xf>
    <xf numFmtId="0" fontId="6" fillId="33" borderId="10" xfId="0" applyFont="1" applyFill="1" applyBorder="1" applyAlignment="1">
      <alignment vertical="center" wrapText="1"/>
    </xf>
    <xf numFmtId="200" fontId="6" fillId="33" borderId="11" xfId="50" applyNumberFormat="1" applyFont="1" applyFill="1" applyBorder="1" applyAlignment="1">
      <alignment horizontal="right" vertical="center" wrapText="1"/>
    </xf>
    <xf numFmtId="0" fontId="6" fillId="33" borderId="14" xfId="0" applyFont="1" applyFill="1" applyBorder="1" applyAlignment="1">
      <alignment horizontal="center" vertical="center"/>
    </xf>
    <xf numFmtId="0" fontId="6" fillId="33" borderId="12" xfId="0" applyFont="1" applyFill="1" applyBorder="1" applyAlignment="1">
      <alignment horizontal="center" wrapText="1"/>
    </xf>
    <xf numFmtId="0" fontId="61" fillId="33" borderId="11" xfId="0" applyFont="1" applyFill="1" applyBorder="1" applyAlignment="1">
      <alignment horizontal="center" vertical="center" wrapText="1"/>
    </xf>
    <xf numFmtId="0" fontId="61" fillId="33" borderId="11" xfId="0" applyFont="1" applyFill="1" applyBorder="1" applyAlignment="1">
      <alignment vertical="center" wrapText="1"/>
    </xf>
    <xf numFmtId="0" fontId="61" fillId="0" borderId="0" xfId="0" applyFont="1" applyBorder="1" applyAlignment="1">
      <alignment/>
    </xf>
    <xf numFmtId="17" fontId="6" fillId="34" borderId="13"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61" fillId="33" borderId="13" xfId="0" applyFont="1" applyFill="1" applyBorder="1" applyAlignment="1">
      <alignment vertical="center" wrapText="1"/>
    </xf>
    <xf numFmtId="0" fontId="6" fillId="33" borderId="13" xfId="0" applyFont="1" applyFill="1" applyBorder="1" applyAlignment="1">
      <alignment vertical="center" wrapText="1"/>
    </xf>
    <xf numFmtId="3" fontId="6" fillId="33" borderId="13" xfId="0" applyNumberFormat="1" applyFont="1" applyFill="1" applyBorder="1" applyAlignment="1">
      <alignment horizontal="center" vertical="center" wrapText="1"/>
    </xf>
    <xf numFmtId="9" fontId="6" fillId="33" borderId="13" xfId="0" applyNumberFormat="1" applyFont="1" applyFill="1" applyBorder="1" applyAlignment="1">
      <alignment horizontal="center" vertical="center" wrapText="1"/>
    </xf>
    <xf numFmtId="200" fontId="6" fillId="0" borderId="13" xfId="50" applyNumberFormat="1" applyFont="1" applyFill="1" applyBorder="1" applyAlignment="1">
      <alignment horizontal="right" vertical="center" wrapText="1"/>
    </xf>
    <xf numFmtId="0" fontId="6" fillId="34" borderId="18"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3" borderId="14" xfId="0" applyFont="1" applyFill="1" applyBorder="1" applyAlignment="1">
      <alignment vertical="center" wrapText="1"/>
    </xf>
    <xf numFmtId="0" fontId="61" fillId="0" borderId="0" xfId="0" applyFont="1" applyAlignment="1">
      <alignment horizontal="center"/>
    </xf>
    <xf numFmtId="200" fontId="61" fillId="0" borderId="0" xfId="50" applyNumberFormat="1" applyFont="1" applyAlignment="1">
      <alignment/>
    </xf>
    <xf numFmtId="0" fontId="61" fillId="0" borderId="0" xfId="0" applyFont="1" applyAlignment="1">
      <alignment horizontal="center" wrapText="1"/>
    </xf>
    <xf numFmtId="0" fontId="6" fillId="33" borderId="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4" xfId="0" applyFont="1" applyFill="1" applyBorder="1" applyAlignment="1">
      <alignment horizontal="center"/>
    </xf>
    <xf numFmtId="0" fontId="6" fillId="33" borderId="12" xfId="0" applyFont="1" applyFill="1" applyBorder="1" applyAlignment="1">
      <alignment horizontal="center"/>
    </xf>
    <xf numFmtId="0" fontId="6" fillId="34" borderId="14"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4"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29" fillId="33" borderId="14"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122" fillId="34" borderId="11" xfId="0" applyFont="1" applyFill="1" applyBorder="1" applyAlignment="1">
      <alignment horizontal="center" vertical="center" wrapText="1"/>
    </xf>
    <xf numFmtId="0" fontId="6" fillId="34" borderId="14"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14" fillId="34" borderId="14" xfId="0" applyFont="1" applyFill="1" applyBorder="1" applyAlignment="1">
      <alignment horizontal="left" vertical="center" wrapText="1"/>
    </xf>
    <xf numFmtId="0" fontId="14" fillId="34" borderId="10" xfId="0" applyFont="1" applyFill="1" applyBorder="1" applyAlignment="1">
      <alignment horizontal="left" vertical="center" wrapText="1"/>
    </xf>
    <xf numFmtId="0" fontId="14" fillId="34" borderId="12" xfId="0" applyFont="1" applyFill="1" applyBorder="1" applyAlignment="1">
      <alignment horizontal="left" vertical="center" wrapText="1"/>
    </xf>
    <xf numFmtId="0" fontId="6" fillId="33" borderId="14" xfId="0" applyFont="1" applyFill="1" applyBorder="1" applyAlignment="1">
      <alignment horizontal="left" vertical="center"/>
    </xf>
    <xf numFmtId="0" fontId="6" fillId="33" borderId="12" xfId="0" applyFont="1" applyFill="1" applyBorder="1" applyAlignment="1">
      <alignment horizontal="left" vertical="center"/>
    </xf>
    <xf numFmtId="0" fontId="6" fillId="34" borderId="10" xfId="0" applyFont="1" applyFill="1" applyBorder="1" applyAlignment="1">
      <alignment horizontal="center" vertical="center" wrapText="1"/>
    </xf>
    <xf numFmtId="0" fontId="6" fillId="33" borderId="11" xfId="0" applyFont="1" applyFill="1" applyBorder="1" applyAlignment="1">
      <alignment horizontal="center"/>
    </xf>
    <xf numFmtId="0" fontId="6" fillId="33" borderId="11" xfId="0" applyFont="1" applyFill="1" applyBorder="1" applyAlignment="1">
      <alignment horizontal="center" vertical="center"/>
    </xf>
    <xf numFmtId="0" fontId="6" fillId="34" borderId="11" xfId="0"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12" xfId="0" applyFont="1" applyFill="1" applyBorder="1" applyAlignment="1">
      <alignment horizontal="left" vertical="center"/>
    </xf>
    <xf numFmtId="0" fontId="6" fillId="33" borderId="11" xfId="0" applyFont="1" applyFill="1" applyBorder="1" applyAlignment="1">
      <alignment horizontal="left" vertical="center"/>
    </xf>
    <xf numFmtId="0" fontId="6" fillId="34" borderId="11" xfId="0" applyFont="1" applyFill="1" applyBorder="1" applyAlignment="1">
      <alignment horizontal="left" vertical="center"/>
    </xf>
    <xf numFmtId="0" fontId="6" fillId="33" borderId="28"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3" borderId="30" xfId="0" applyFont="1" applyFill="1" applyBorder="1" applyAlignment="1">
      <alignment horizontal="left" vertical="center" wrapText="1"/>
    </xf>
    <xf numFmtId="0" fontId="15" fillId="33" borderId="14"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08" fillId="33" borderId="11" xfId="0" applyFont="1" applyFill="1" applyBorder="1" applyAlignment="1">
      <alignment horizontal="center"/>
    </xf>
    <xf numFmtId="0" fontId="93" fillId="33" borderId="14"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3" fillId="33" borderId="12" xfId="0" applyFont="1" applyFill="1" applyBorder="1" applyAlignment="1">
      <alignment horizontal="center" vertical="center" wrapText="1"/>
    </xf>
    <xf numFmtId="0" fontId="108" fillId="34" borderId="11" xfId="0" applyFont="1" applyFill="1" applyBorder="1" applyAlignment="1">
      <alignment horizontal="center" vertical="center" wrapText="1"/>
    </xf>
    <xf numFmtId="0" fontId="108" fillId="34" borderId="14" xfId="0" applyFont="1" applyFill="1" applyBorder="1" applyAlignment="1">
      <alignment horizontal="left" vertical="center" wrapText="1"/>
    </xf>
    <xf numFmtId="0" fontId="108" fillId="34" borderId="10" xfId="0" applyFont="1" applyFill="1" applyBorder="1" applyAlignment="1">
      <alignment horizontal="left" vertical="center" wrapText="1"/>
    </xf>
    <xf numFmtId="0" fontId="108" fillId="34" borderId="12" xfId="0" applyFont="1" applyFill="1" applyBorder="1" applyAlignment="1">
      <alignment horizontal="left" vertical="center" wrapText="1"/>
    </xf>
    <xf numFmtId="0" fontId="108" fillId="33" borderId="11" xfId="0" applyFont="1" applyFill="1" applyBorder="1" applyAlignment="1">
      <alignment horizontal="center" vertical="center"/>
    </xf>
    <xf numFmtId="0" fontId="108" fillId="34" borderId="14" xfId="0" applyFont="1" applyFill="1" applyBorder="1" applyAlignment="1">
      <alignment horizontal="center" vertical="center" wrapText="1"/>
    </xf>
    <xf numFmtId="0" fontId="108" fillId="34" borderId="10" xfId="0" applyFont="1" applyFill="1" applyBorder="1" applyAlignment="1">
      <alignment horizontal="center" vertical="center" wrapText="1"/>
    </xf>
    <xf numFmtId="0" fontId="108" fillId="34" borderId="12" xfId="0" applyFont="1" applyFill="1" applyBorder="1" applyAlignment="1">
      <alignment horizontal="center" vertical="center" wrapText="1"/>
    </xf>
    <xf numFmtId="0" fontId="108" fillId="33" borderId="11"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13" fillId="34" borderId="11" xfId="0" applyFont="1" applyFill="1" applyBorder="1" applyAlignment="1">
      <alignment horizontal="center" vertical="center" wrapText="1"/>
    </xf>
    <xf numFmtId="0" fontId="113" fillId="34" borderId="14" xfId="0" applyFont="1" applyFill="1" applyBorder="1" applyAlignment="1">
      <alignment horizontal="center" vertical="center" wrapText="1"/>
    </xf>
    <xf numFmtId="0" fontId="113" fillId="34" borderId="12" xfId="0" applyFont="1" applyFill="1" applyBorder="1" applyAlignment="1">
      <alignment horizontal="center" vertical="center" wrapText="1"/>
    </xf>
    <xf numFmtId="3" fontId="113" fillId="34" borderId="14" xfId="0" applyNumberFormat="1" applyFont="1" applyFill="1" applyBorder="1" applyAlignment="1">
      <alignment horizontal="center" vertical="center" wrapText="1"/>
    </xf>
    <xf numFmtId="3" fontId="113" fillId="34" borderId="12" xfId="0" applyNumberFormat="1"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8" fillId="33" borderId="14" xfId="0" applyFont="1" applyFill="1" applyBorder="1" applyAlignment="1">
      <alignment horizontal="center" vertical="center" wrapText="1"/>
    </xf>
    <xf numFmtId="0" fontId="108" fillId="33" borderId="12" xfId="0" applyFont="1" applyFill="1" applyBorder="1" applyAlignment="1">
      <alignment horizontal="center" vertical="center" wrapText="1"/>
    </xf>
    <xf numFmtId="3" fontId="18" fillId="33" borderId="14" xfId="0" applyNumberFormat="1" applyFont="1" applyFill="1" applyBorder="1" applyAlignment="1">
      <alignment horizontal="center" vertical="center" wrapText="1"/>
    </xf>
    <xf numFmtId="3" fontId="18" fillId="33" borderId="12" xfId="0" applyNumberFormat="1" applyFont="1" applyFill="1" applyBorder="1" applyAlignment="1">
      <alignment horizontal="center" vertical="center" wrapText="1"/>
    </xf>
    <xf numFmtId="3" fontId="107" fillId="34" borderId="14" xfId="0" applyNumberFormat="1" applyFont="1" applyFill="1" applyBorder="1" applyAlignment="1">
      <alignment horizontal="center" vertical="center" wrapText="1"/>
    </xf>
    <xf numFmtId="3" fontId="107" fillId="34" borderId="12" xfId="0" applyNumberFormat="1" applyFont="1" applyFill="1" applyBorder="1" applyAlignment="1">
      <alignment horizontal="center" vertical="center" wrapText="1"/>
    </xf>
    <xf numFmtId="0" fontId="111" fillId="0" borderId="14" xfId="0" applyFont="1" applyBorder="1" applyAlignment="1">
      <alignment horizontal="center"/>
    </xf>
    <xf numFmtId="0" fontId="111" fillId="0" borderId="12" xfId="0" applyFont="1" applyBorder="1" applyAlignment="1">
      <alignment horizontal="center"/>
    </xf>
    <xf numFmtId="0" fontId="100" fillId="34" borderId="11"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08" fillId="33" borderId="17" xfId="0" applyFont="1" applyFill="1" applyBorder="1" applyAlignment="1">
      <alignment horizontal="center"/>
    </xf>
    <xf numFmtId="0" fontId="108" fillId="34" borderId="14" xfId="0" applyFont="1" applyFill="1" applyBorder="1" applyAlignment="1">
      <alignment horizontal="left" vertical="center"/>
    </xf>
    <xf numFmtId="0" fontId="108" fillId="34" borderId="10" xfId="0" applyFont="1" applyFill="1" applyBorder="1" applyAlignment="1">
      <alignment horizontal="left" vertical="center"/>
    </xf>
    <xf numFmtId="0" fontId="108" fillId="34" borderId="12" xfId="0" applyFont="1" applyFill="1" applyBorder="1" applyAlignment="1">
      <alignment horizontal="left" vertical="center"/>
    </xf>
    <xf numFmtId="0" fontId="108" fillId="33" borderId="11" xfId="0" applyFont="1" applyFill="1" applyBorder="1" applyAlignment="1">
      <alignment horizontal="left" vertical="center"/>
    </xf>
    <xf numFmtId="0" fontId="10" fillId="34" borderId="11" xfId="0" applyFont="1" applyFill="1" applyBorder="1" applyAlignment="1">
      <alignment horizontal="center" vertical="center" wrapText="1"/>
    </xf>
    <xf numFmtId="3" fontId="113" fillId="34" borderId="11" xfId="0" applyNumberFormat="1" applyFont="1" applyFill="1" applyBorder="1" applyAlignment="1">
      <alignment horizontal="center" vertical="center" wrapText="1"/>
    </xf>
    <xf numFmtId="3" fontId="113" fillId="0" borderId="18" xfId="0" applyNumberFormat="1" applyFont="1" applyFill="1" applyBorder="1" applyAlignment="1">
      <alignment horizontal="center" vertical="center" wrapText="1"/>
    </xf>
    <xf numFmtId="3" fontId="113" fillId="0" borderId="29" xfId="0" applyNumberFormat="1" applyFont="1" applyFill="1" applyBorder="1" applyAlignment="1">
      <alignment horizontal="center" vertical="center" wrapText="1"/>
    </xf>
    <xf numFmtId="3" fontId="113" fillId="0" borderId="25" xfId="0" applyNumberFormat="1" applyFont="1" applyFill="1" applyBorder="1" applyAlignment="1">
      <alignment horizontal="center" vertical="center" wrapText="1"/>
    </xf>
    <xf numFmtId="3" fontId="113" fillId="0" borderId="26" xfId="0" applyNumberFormat="1" applyFont="1" applyFill="1" applyBorder="1" applyAlignment="1">
      <alignment horizontal="center" vertical="center" wrapText="1"/>
    </xf>
    <xf numFmtId="3" fontId="113" fillId="0" borderId="28" xfId="0" applyNumberFormat="1" applyFont="1" applyFill="1" applyBorder="1" applyAlignment="1">
      <alignment horizontal="center" vertical="center" wrapText="1"/>
    </xf>
    <xf numFmtId="3" fontId="113" fillId="0" borderId="30" xfId="0" applyNumberFormat="1" applyFont="1" applyFill="1" applyBorder="1" applyAlignment="1">
      <alignment horizontal="center" vertical="center" wrapText="1"/>
    </xf>
    <xf numFmtId="0" fontId="94" fillId="34" borderId="11" xfId="0" applyFont="1" applyFill="1" applyBorder="1" applyAlignment="1">
      <alignment horizontal="center" vertical="center" wrapText="1"/>
    </xf>
    <xf numFmtId="0" fontId="94" fillId="42" borderId="11" xfId="0" applyFont="1" applyFill="1" applyBorder="1" applyAlignment="1">
      <alignment horizontal="center" vertical="center" wrapText="1"/>
    </xf>
    <xf numFmtId="0" fontId="123" fillId="33" borderId="14" xfId="0" applyFont="1" applyFill="1" applyBorder="1" applyAlignment="1">
      <alignment horizontal="center" vertical="center" wrapText="1"/>
    </xf>
    <xf numFmtId="0" fontId="123" fillId="33" borderId="10" xfId="0" applyFont="1" applyFill="1" applyBorder="1" applyAlignment="1">
      <alignment horizontal="center" vertical="center" wrapText="1"/>
    </xf>
    <xf numFmtId="0" fontId="123" fillId="33" borderId="12" xfId="0" applyFont="1" applyFill="1" applyBorder="1" applyAlignment="1">
      <alignment horizontal="center" vertical="center" wrapText="1"/>
    </xf>
    <xf numFmtId="0" fontId="93" fillId="34" borderId="11"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4" fillId="34" borderId="11" xfId="0" applyFont="1" applyFill="1" applyBorder="1" applyAlignment="1">
      <alignment horizontal="left" vertical="center"/>
    </xf>
    <xf numFmtId="0" fontId="94" fillId="34" borderId="14" xfId="0" applyFont="1" applyFill="1" applyBorder="1" applyAlignment="1">
      <alignment horizontal="left" vertical="center" wrapText="1"/>
    </xf>
    <xf numFmtId="0" fontId="94" fillId="34" borderId="10" xfId="0" applyFont="1" applyFill="1" applyBorder="1" applyAlignment="1">
      <alignment horizontal="left" vertical="center" wrapText="1"/>
    </xf>
    <xf numFmtId="0" fontId="94" fillId="34" borderId="12" xfId="0" applyFont="1" applyFill="1" applyBorder="1" applyAlignment="1">
      <alignment horizontal="left" vertical="center" wrapText="1"/>
    </xf>
    <xf numFmtId="0" fontId="94" fillId="34" borderId="10" xfId="0" applyFont="1" applyFill="1" applyBorder="1" applyAlignment="1">
      <alignment horizontal="left" vertical="center"/>
    </xf>
    <xf numFmtId="0" fontId="94" fillId="34" borderId="12" xfId="0" applyFont="1" applyFill="1" applyBorder="1" applyAlignment="1">
      <alignment horizontal="left" vertical="center"/>
    </xf>
    <xf numFmtId="0" fontId="94" fillId="33" borderId="14" xfId="0" applyFont="1" applyFill="1" applyBorder="1" applyAlignment="1">
      <alignment horizontal="center" vertical="center"/>
    </xf>
    <xf numFmtId="0" fontId="94" fillId="33" borderId="10" xfId="0" applyFont="1" applyFill="1" applyBorder="1" applyAlignment="1">
      <alignment horizontal="center" vertical="center"/>
    </xf>
    <xf numFmtId="0" fontId="94" fillId="33" borderId="12"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92" fillId="33" borderId="14" xfId="0" applyFont="1" applyFill="1" applyBorder="1" applyAlignment="1">
      <alignment horizontal="center" vertical="center" wrapText="1"/>
    </xf>
    <xf numFmtId="0" fontId="92" fillId="33" borderId="12" xfId="0" applyFont="1" applyFill="1" applyBorder="1" applyAlignment="1">
      <alignment horizontal="center" vertical="center" wrapText="1"/>
    </xf>
    <xf numFmtId="0" fontId="94" fillId="34" borderId="14" xfId="0" applyFont="1" applyFill="1" applyBorder="1" applyAlignment="1">
      <alignment horizontal="center" vertical="center" wrapText="1"/>
    </xf>
    <xf numFmtId="0" fontId="94" fillId="34"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94" fillId="0" borderId="14" xfId="0" applyFont="1" applyBorder="1" applyAlignment="1">
      <alignment horizontal="left"/>
    </xf>
    <xf numFmtId="0" fontId="94" fillId="0" borderId="10" xfId="0" applyFont="1" applyBorder="1" applyAlignment="1">
      <alignment horizontal="left"/>
    </xf>
    <xf numFmtId="0" fontId="94" fillId="0" borderId="12" xfId="0" applyFont="1" applyBorder="1" applyAlignment="1">
      <alignment horizontal="left"/>
    </xf>
    <xf numFmtId="0" fontId="94" fillId="0" borderId="14" xfId="0" applyFont="1" applyBorder="1" applyAlignment="1">
      <alignment horizontal="center"/>
    </xf>
    <xf numFmtId="0" fontId="94" fillId="0" borderId="10" xfId="0" applyFont="1" applyBorder="1" applyAlignment="1">
      <alignment horizontal="center"/>
    </xf>
    <xf numFmtId="0" fontId="94" fillId="0" borderId="12" xfId="0" applyFont="1" applyBorder="1" applyAlignment="1">
      <alignment horizontal="center"/>
    </xf>
    <xf numFmtId="14" fontId="94" fillId="0" borderId="14" xfId="0" applyNumberFormat="1" applyFont="1" applyBorder="1" applyAlignment="1">
      <alignment horizontal="center"/>
    </xf>
    <xf numFmtId="14" fontId="94" fillId="0" borderId="10" xfId="0" applyNumberFormat="1" applyFont="1" applyBorder="1" applyAlignment="1">
      <alignment horizontal="center"/>
    </xf>
    <xf numFmtId="14" fontId="94" fillId="0" borderId="12" xfId="0" applyNumberFormat="1" applyFont="1" applyBorder="1" applyAlignment="1">
      <alignment horizontal="center"/>
    </xf>
    <xf numFmtId="0" fontId="94" fillId="34" borderId="11" xfId="0" applyFont="1" applyFill="1" applyBorder="1" applyAlignment="1">
      <alignment horizontal="left" vertical="center" wrapText="1"/>
    </xf>
    <xf numFmtId="0" fontId="94" fillId="33" borderId="14" xfId="0" applyFont="1" applyFill="1" applyBorder="1" applyAlignment="1">
      <alignment horizontal="center" vertical="center" wrapText="1"/>
    </xf>
    <xf numFmtId="0" fontId="94" fillId="33" borderId="10" xfId="0" applyFont="1" applyFill="1" applyBorder="1" applyAlignment="1">
      <alignment horizontal="center" vertical="center" wrapText="1"/>
    </xf>
    <xf numFmtId="0" fontId="94" fillId="33" borderId="12" xfId="0" applyFont="1" applyFill="1" applyBorder="1" applyAlignment="1">
      <alignment horizontal="center" vertical="center" wrapText="1"/>
    </xf>
    <xf numFmtId="0" fontId="108" fillId="0" borderId="14" xfId="0" applyFont="1" applyFill="1" applyBorder="1" applyAlignment="1">
      <alignment horizontal="center" vertical="center" wrapText="1"/>
    </xf>
    <xf numFmtId="0" fontId="108" fillId="0" borderId="12" xfId="0" applyFont="1" applyFill="1" applyBorder="1" applyAlignment="1">
      <alignment horizontal="center" vertical="center" wrapText="1"/>
    </xf>
    <xf numFmtId="0" fontId="93" fillId="33" borderId="11" xfId="0" applyFont="1" applyFill="1" applyBorder="1" applyAlignment="1">
      <alignment horizontal="center" vertical="center" wrapText="1"/>
    </xf>
    <xf numFmtId="0" fontId="122" fillId="34" borderId="14" xfId="0" applyFont="1" applyFill="1" applyBorder="1" applyAlignment="1">
      <alignment horizontal="left" vertical="center" wrapText="1"/>
    </xf>
    <xf numFmtId="0" fontId="122" fillId="34" borderId="10" xfId="0" applyFont="1" applyFill="1" applyBorder="1" applyAlignment="1">
      <alignment horizontal="left" vertical="center" wrapText="1"/>
    </xf>
    <xf numFmtId="0" fontId="122" fillId="34" borderId="12" xfId="0" applyFont="1" applyFill="1" applyBorder="1" applyAlignment="1">
      <alignment horizontal="left" vertical="center" wrapText="1"/>
    </xf>
    <xf numFmtId="0" fontId="109" fillId="33" borderId="11" xfId="0" applyFont="1" applyFill="1" applyBorder="1" applyAlignment="1">
      <alignment horizontal="center" vertical="center" wrapText="1"/>
    </xf>
    <xf numFmtId="0" fontId="124" fillId="33" borderId="14" xfId="0" applyFont="1" applyFill="1" applyBorder="1" applyAlignment="1">
      <alignment horizontal="center" vertical="center" wrapText="1"/>
    </xf>
    <xf numFmtId="0" fontId="124" fillId="33" borderId="10" xfId="0" applyFont="1" applyFill="1" applyBorder="1" applyAlignment="1">
      <alignment horizontal="center" vertical="center" wrapText="1"/>
    </xf>
    <xf numFmtId="0" fontId="124" fillId="33" borderId="12" xfId="0" applyFont="1" applyFill="1" applyBorder="1" applyAlignment="1">
      <alignment horizontal="center" vertical="center" wrapText="1"/>
    </xf>
    <xf numFmtId="0" fontId="92" fillId="34" borderId="11" xfId="0" applyFont="1" applyFill="1" applyBorder="1" applyAlignment="1">
      <alignment horizontal="center" vertical="center" wrapText="1"/>
    </xf>
    <xf numFmtId="0" fontId="92" fillId="34" borderId="14" xfId="0" applyFont="1" applyFill="1" applyBorder="1" applyAlignment="1">
      <alignment horizontal="left" vertical="center" wrapText="1"/>
    </xf>
    <xf numFmtId="0" fontId="92" fillId="34" borderId="10" xfId="0" applyFont="1" applyFill="1" applyBorder="1" applyAlignment="1">
      <alignment horizontal="left" vertical="center" wrapText="1"/>
    </xf>
    <xf numFmtId="0" fontId="92" fillId="34" borderId="12" xfId="0" applyFont="1" applyFill="1" applyBorder="1" applyAlignment="1">
      <alignment horizontal="left" vertical="center" wrapText="1"/>
    </xf>
    <xf numFmtId="0" fontId="92" fillId="34" borderId="11" xfId="0" applyFont="1" applyFill="1" applyBorder="1" applyAlignment="1">
      <alignment horizontal="left" vertical="center"/>
    </xf>
    <xf numFmtId="0" fontId="92" fillId="34" borderId="10" xfId="0" applyFont="1" applyFill="1" applyBorder="1" applyAlignment="1">
      <alignment horizontal="left" vertical="center"/>
    </xf>
    <xf numFmtId="0" fontId="92" fillId="34" borderId="12" xfId="0" applyFont="1" applyFill="1" applyBorder="1" applyAlignment="1">
      <alignment horizontal="left" vertical="center"/>
    </xf>
    <xf numFmtId="0" fontId="92" fillId="33" borderId="11" xfId="0" applyFont="1" applyFill="1" applyBorder="1" applyAlignment="1">
      <alignment horizontal="left" vertical="center"/>
    </xf>
    <xf numFmtId="0" fontId="9" fillId="33" borderId="1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2" fillId="33" borderId="11" xfId="0" applyFont="1" applyFill="1" applyBorder="1" applyAlignment="1">
      <alignment horizontal="center"/>
    </xf>
    <xf numFmtId="0" fontId="92" fillId="33" borderId="11" xfId="0" applyFont="1" applyFill="1" applyBorder="1" applyAlignment="1">
      <alignment horizontal="center" vertical="center"/>
    </xf>
    <xf numFmtId="0" fontId="92" fillId="34" borderId="14" xfId="0" applyFont="1" applyFill="1" applyBorder="1" applyAlignment="1">
      <alignment horizontal="center" vertical="center" wrapText="1"/>
    </xf>
    <xf numFmtId="0" fontId="92" fillId="34" borderId="10" xfId="0" applyFont="1" applyFill="1" applyBorder="1" applyAlignment="1">
      <alignment horizontal="center" vertical="center" wrapText="1"/>
    </xf>
    <xf numFmtId="0" fontId="92" fillId="34" borderId="12" xfId="0" applyFont="1" applyFill="1" applyBorder="1" applyAlignment="1">
      <alignment horizontal="center" vertical="center" wrapText="1"/>
    </xf>
    <xf numFmtId="0" fontId="109" fillId="34"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2" fillId="34" borderId="11" xfId="0" applyFont="1" applyFill="1" applyBorder="1" applyAlignment="1">
      <alignment horizontal="left" vertical="center" wrapText="1"/>
    </xf>
    <xf numFmtId="0" fontId="92" fillId="33" borderId="11" xfId="0" applyFont="1" applyFill="1" applyBorder="1" applyAlignment="1">
      <alignment horizontal="left" vertical="center" wrapText="1"/>
    </xf>
    <xf numFmtId="190" fontId="92" fillId="34" borderId="11" xfId="50" applyNumberFormat="1" applyFont="1" applyFill="1" applyBorder="1" applyAlignment="1">
      <alignment horizontal="center" vertical="center" wrapText="1"/>
    </xf>
    <xf numFmtId="190" fontId="92" fillId="34" borderId="11" xfId="0" applyNumberFormat="1" applyFont="1" applyFill="1" applyBorder="1" applyAlignment="1">
      <alignment horizontal="center" vertical="center" wrapText="1"/>
    </xf>
    <xf numFmtId="0" fontId="92" fillId="0" borderId="11" xfId="0" applyFont="1" applyFill="1" applyBorder="1" applyAlignment="1">
      <alignment horizontal="left" vertical="center" wrapText="1"/>
    </xf>
    <xf numFmtId="0" fontId="92" fillId="8" borderId="31" xfId="0" applyFont="1" applyFill="1" applyBorder="1" applyAlignment="1">
      <alignment horizontal="center" vertical="center" wrapText="1"/>
    </xf>
    <xf numFmtId="0" fontId="92" fillId="8" borderId="32" xfId="0" applyFont="1" applyFill="1" applyBorder="1" applyAlignment="1">
      <alignment horizontal="center" vertical="center" wrapText="1"/>
    </xf>
    <xf numFmtId="0" fontId="92" fillId="8" borderId="33" xfId="0" applyFont="1" applyFill="1" applyBorder="1" applyAlignment="1">
      <alignment horizontal="center" vertical="center" wrapText="1"/>
    </xf>
    <xf numFmtId="0" fontId="92" fillId="8" borderId="34" xfId="0" applyFont="1" applyFill="1" applyBorder="1" applyAlignment="1">
      <alignment horizontal="center" vertical="center" wrapText="1"/>
    </xf>
    <xf numFmtId="0" fontId="92" fillId="8" borderId="0" xfId="0" applyFont="1" applyFill="1" applyBorder="1" applyAlignment="1">
      <alignment horizontal="center" vertical="center" wrapText="1"/>
    </xf>
    <xf numFmtId="0" fontId="92" fillId="8" borderId="35" xfId="0" applyFont="1" applyFill="1" applyBorder="1" applyAlignment="1">
      <alignment horizontal="center" vertical="center" wrapText="1"/>
    </xf>
    <xf numFmtId="0" fontId="92" fillId="0" borderId="36" xfId="0" applyFont="1" applyBorder="1" applyAlignment="1">
      <alignment horizontal="left" vertical="center" wrapText="1"/>
    </xf>
    <xf numFmtId="0" fontId="92" fillId="0" borderId="37" xfId="0" applyFont="1" applyBorder="1" applyAlignment="1">
      <alignment horizontal="left" vertical="center" wrapText="1"/>
    </xf>
    <xf numFmtId="0" fontId="92" fillId="0" borderId="38" xfId="0" applyFont="1" applyBorder="1" applyAlignment="1">
      <alignment horizontal="left" vertical="center" wrapText="1"/>
    </xf>
    <xf numFmtId="0" fontId="92" fillId="0" borderId="20" xfId="0" applyFont="1" applyBorder="1" applyAlignment="1">
      <alignment horizontal="left" vertical="center" wrapText="1"/>
    </xf>
    <xf numFmtId="0" fontId="92" fillId="0" borderId="11" xfId="0" applyFont="1" applyBorder="1" applyAlignment="1">
      <alignment horizontal="left" vertical="center" wrapText="1"/>
    </xf>
    <xf numFmtId="0" fontId="92" fillId="0" borderId="13" xfId="0" applyFont="1" applyBorder="1" applyAlignment="1">
      <alignment horizontal="left" vertical="center" wrapText="1"/>
    </xf>
    <xf numFmtId="0" fontId="92" fillId="0" borderId="39" xfId="0" applyFont="1" applyBorder="1" applyAlignment="1">
      <alignment horizontal="left" vertical="center" wrapText="1"/>
    </xf>
    <xf numFmtId="0" fontId="92" fillId="0" borderId="12" xfId="0" applyFont="1" applyBorder="1" applyAlignment="1">
      <alignment horizontal="left" vertical="center" wrapText="1"/>
    </xf>
    <xf numFmtId="0" fontId="109" fillId="43" borderId="20" xfId="0" applyFont="1" applyFill="1" applyBorder="1" applyAlignment="1">
      <alignment horizontal="left" vertical="center" wrapText="1"/>
    </xf>
    <xf numFmtId="0" fontId="109" fillId="43" borderId="14" xfId="0" applyFont="1" applyFill="1" applyBorder="1" applyAlignment="1">
      <alignment horizontal="left" vertical="center" wrapText="1"/>
    </xf>
    <xf numFmtId="0" fontId="109" fillId="16" borderId="20" xfId="0" applyFont="1" applyFill="1" applyBorder="1" applyAlignment="1">
      <alignment horizontal="left" vertical="center" wrapText="1"/>
    </xf>
    <xf numFmtId="0" fontId="109" fillId="16" borderId="14" xfId="0" applyFont="1" applyFill="1" applyBorder="1" applyAlignment="1">
      <alignment horizontal="left" vertical="center" wrapText="1"/>
    </xf>
    <xf numFmtId="0" fontId="109" fillId="13" borderId="20" xfId="0" applyFont="1" applyFill="1" applyBorder="1" applyAlignment="1">
      <alignment horizontal="center" vertical="center" wrapText="1"/>
    </xf>
    <xf numFmtId="0" fontId="109" fillId="13" borderId="21" xfId="0" applyFont="1" applyFill="1" applyBorder="1" applyAlignment="1">
      <alignment horizontal="center" vertical="center" wrapText="1"/>
    </xf>
    <xf numFmtId="0" fontId="92" fillId="0" borderId="12" xfId="0" applyFont="1" applyBorder="1" applyAlignment="1">
      <alignment horizontal="left" vertical="top" wrapText="1"/>
    </xf>
    <xf numFmtId="0" fontId="92" fillId="0" borderId="11" xfId="0" applyFont="1" applyBorder="1" applyAlignment="1">
      <alignment horizontal="left" vertical="top" wrapText="1"/>
    </xf>
    <xf numFmtId="0" fontId="92" fillId="0" borderId="39" xfId="0" applyFont="1" applyBorder="1" applyAlignment="1">
      <alignment horizontal="left" vertical="top" wrapText="1"/>
    </xf>
    <xf numFmtId="0" fontId="92" fillId="0" borderId="23" xfId="0" applyFont="1" applyBorder="1" applyAlignment="1">
      <alignment horizontal="left" vertical="top" wrapText="1"/>
    </xf>
    <xf numFmtId="0" fontId="92" fillId="0" borderId="40" xfId="0" applyFont="1" applyBorder="1" applyAlignment="1">
      <alignment horizontal="left" vertical="top" wrapText="1"/>
    </xf>
    <xf numFmtId="0" fontId="14" fillId="44" borderId="20" xfId="0" applyFont="1" applyFill="1" applyBorder="1" applyAlignment="1">
      <alignment horizontal="left" vertical="top" wrapText="1"/>
    </xf>
    <xf numFmtId="0" fontId="14" fillId="44" borderId="17" xfId="0" applyFont="1" applyFill="1" applyBorder="1" applyAlignment="1">
      <alignment horizontal="left" vertical="top" wrapText="1"/>
    </xf>
    <xf numFmtId="0" fontId="8" fillId="34" borderId="11" xfId="0" applyFont="1" applyFill="1" applyBorder="1" applyAlignment="1">
      <alignment horizontal="center" vertical="center" wrapText="1"/>
    </xf>
    <xf numFmtId="0" fontId="109" fillId="35"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1" fillId="0" borderId="14" xfId="0" applyFont="1" applyBorder="1" applyAlignment="1">
      <alignment horizontal="center"/>
    </xf>
    <xf numFmtId="0" fontId="91" fillId="0" borderId="12" xfId="0" applyFont="1" applyBorder="1" applyAlignment="1">
      <alignment horizontal="center"/>
    </xf>
    <xf numFmtId="3" fontId="9" fillId="33" borderId="14" xfId="0" applyNumberFormat="1" applyFont="1" applyFill="1" applyBorder="1" applyAlignment="1">
      <alignment horizontal="center" vertical="center" wrapText="1"/>
    </xf>
    <xf numFmtId="0" fontId="13" fillId="34" borderId="13" xfId="0" applyFont="1" applyFill="1" applyBorder="1" applyAlignment="1">
      <alignment vertical="center" wrapText="1"/>
    </xf>
    <xf numFmtId="0" fontId="13" fillId="34" borderId="17" xfId="0" applyFont="1" applyFill="1" applyBorder="1" applyAlignment="1">
      <alignment vertical="center" wrapText="1"/>
    </xf>
    <xf numFmtId="0" fontId="93" fillId="33" borderId="10" xfId="0" applyFont="1" applyFill="1" applyBorder="1" applyAlignment="1">
      <alignment horizontal="center" vertical="center"/>
    </xf>
    <xf numFmtId="0" fontId="93" fillId="33" borderId="12" xfId="0" applyFont="1" applyFill="1" applyBorder="1" applyAlignment="1">
      <alignment horizontal="center" vertical="center"/>
    </xf>
    <xf numFmtId="0" fontId="8" fillId="0" borderId="11"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09" fillId="34" borderId="14" xfId="0" applyFont="1" applyFill="1" applyBorder="1" applyAlignment="1">
      <alignment horizontal="center" vertical="center" wrapText="1"/>
    </xf>
    <xf numFmtId="0" fontId="109" fillId="34" borderId="12" xfId="0" applyFont="1" applyFill="1" applyBorder="1" applyAlignment="1">
      <alignment horizontal="center" vertical="center" wrapText="1"/>
    </xf>
    <xf numFmtId="0" fontId="109" fillId="0" borderId="11" xfId="0" applyFont="1" applyFill="1" applyBorder="1" applyAlignment="1">
      <alignment horizontal="center" vertical="center" wrapText="1"/>
    </xf>
    <xf numFmtId="3" fontId="13" fillId="34" borderId="14" xfId="0" applyNumberFormat="1" applyFont="1" applyFill="1" applyBorder="1" applyAlignment="1">
      <alignment horizontal="center" vertical="center" wrapText="1"/>
    </xf>
    <xf numFmtId="3" fontId="13" fillId="34" borderId="12" xfId="0" applyNumberFormat="1" applyFont="1" applyFill="1" applyBorder="1" applyAlignment="1">
      <alignment horizontal="center" vertical="center" wrapText="1"/>
    </xf>
    <xf numFmtId="0" fontId="92" fillId="34" borderId="14" xfId="0" applyFont="1" applyFill="1" applyBorder="1" applyAlignment="1">
      <alignment horizontal="left" vertical="center"/>
    </xf>
    <xf numFmtId="0" fontId="124" fillId="33" borderId="11" xfId="0" applyFont="1" applyFill="1" applyBorder="1" applyAlignment="1">
      <alignment horizontal="center" vertical="center" wrapText="1"/>
    </xf>
    <xf numFmtId="0" fontId="8" fillId="34" borderId="14" xfId="0" applyFont="1" applyFill="1" applyBorder="1" applyAlignment="1">
      <alignment horizontal="left" vertical="center" wrapText="1"/>
    </xf>
    <xf numFmtId="0" fontId="8" fillId="34" borderId="10" xfId="0" applyFont="1" applyFill="1" applyBorder="1" applyAlignment="1">
      <alignment horizontal="left" vertical="center" wrapText="1"/>
    </xf>
    <xf numFmtId="0" fontId="8" fillId="34" borderId="12" xfId="0" applyFont="1" applyFill="1" applyBorder="1" applyAlignment="1">
      <alignment horizontal="left" vertical="center" wrapText="1"/>
    </xf>
    <xf numFmtId="0" fontId="92" fillId="33" borderId="14" xfId="0" applyFont="1" applyFill="1" applyBorder="1" applyAlignment="1">
      <alignment horizontal="left" vertical="center" wrapText="1"/>
    </xf>
    <xf numFmtId="0" fontId="92" fillId="33" borderId="10" xfId="0" applyFont="1" applyFill="1" applyBorder="1" applyAlignment="1">
      <alignment horizontal="left" vertical="center" wrapText="1"/>
    </xf>
    <xf numFmtId="0" fontId="92" fillId="33" borderId="12" xfId="0" applyFont="1" applyFill="1" applyBorder="1" applyAlignment="1">
      <alignment horizontal="left" vertical="center" wrapText="1"/>
    </xf>
    <xf numFmtId="17" fontId="13" fillId="34" borderId="13" xfId="0" applyNumberFormat="1" applyFont="1" applyFill="1" applyBorder="1" applyAlignment="1">
      <alignment horizontal="center" vertical="center" wrapText="1"/>
    </xf>
    <xf numFmtId="17" fontId="13" fillId="34" borderId="27" xfId="0" applyNumberFormat="1" applyFont="1" applyFill="1" applyBorder="1" applyAlignment="1">
      <alignment horizontal="center" vertical="center" wrapText="1"/>
    </xf>
    <xf numFmtId="17" fontId="13" fillId="34" borderId="17" xfId="0" applyNumberFormat="1" applyFont="1" applyFill="1" applyBorder="1" applyAlignment="1">
      <alignment horizontal="center" vertical="center" wrapText="1"/>
    </xf>
    <xf numFmtId="17" fontId="13" fillId="34" borderId="11" xfId="0" applyNumberFormat="1" applyFont="1" applyFill="1" applyBorder="1" applyAlignment="1">
      <alignment horizontal="center" vertical="center" wrapText="1"/>
    </xf>
    <xf numFmtId="0" fontId="96" fillId="0" borderId="31" xfId="0" applyFont="1" applyBorder="1" applyAlignment="1">
      <alignment horizontal="left" vertical="top" wrapText="1"/>
    </xf>
    <xf numFmtId="0" fontId="96" fillId="0" borderId="32" xfId="0" applyFont="1" applyBorder="1" applyAlignment="1">
      <alignment horizontal="left" vertical="top"/>
    </xf>
    <xf numFmtId="0" fontId="96" fillId="0" borderId="33" xfId="0" applyFont="1" applyBorder="1" applyAlignment="1">
      <alignment horizontal="left" vertical="top"/>
    </xf>
    <xf numFmtId="0" fontId="96" fillId="0" borderId="41" xfId="0" applyFont="1" applyBorder="1" applyAlignment="1">
      <alignment horizontal="left" vertical="top"/>
    </xf>
    <xf numFmtId="0" fontId="96" fillId="0" borderId="42" xfId="0" applyFont="1" applyBorder="1" applyAlignment="1">
      <alignment horizontal="left" vertical="top"/>
    </xf>
    <xf numFmtId="0" fontId="96" fillId="0" borderId="43" xfId="0" applyFont="1" applyBorder="1" applyAlignment="1">
      <alignment horizontal="left" vertical="top"/>
    </xf>
    <xf numFmtId="0" fontId="125" fillId="33" borderId="28" xfId="0" applyFont="1" applyFill="1" applyBorder="1" applyAlignment="1">
      <alignment horizontal="center" vertical="center"/>
    </xf>
    <xf numFmtId="0" fontId="125" fillId="33" borderId="19" xfId="0" applyFont="1" applyFill="1" applyBorder="1" applyAlignment="1">
      <alignment horizontal="center" vertical="center"/>
    </xf>
    <xf numFmtId="0" fontId="97" fillId="34" borderId="14" xfId="0" applyFont="1" applyFill="1" applyBorder="1" applyAlignment="1">
      <alignment horizontal="left" vertical="center" wrapText="1"/>
    </xf>
    <xf numFmtId="0" fontId="97" fillId="34" borderId="10" xfId="0" applyFont="1" applyFill="1" applyBorder="1" applyAlignment="1">
      <alignment horizontal="left" vertical="center" wrapText="1"/>
    </xf>
    <xf numFmtId="0" fontId="97" fillId="34" borderId="12" xfId="0" applyFont="1" applyFill="1" applyBorder="1" applyAlignment="1">
      <alignment horizontal="left" vertical="center" wrapText="1"/>
    </xf>
    <xf numFmtId="0" fontId="97" fillId="33" borderId="11" xfId="0" applyFont="1" applyFill="1" applyBorder="1" applyAlignment="1">
      <alignment horizontal="left" vertical="center" wrapText="1"/>
    </xf>
    <xf numFmtId="0" fontId="97" fillId="34" borderId="11" xfId="0" applyFont="1" applyFill="1" applyBorder="1" applyAlignment="1">
      <alignment horizontal="left" vertical="center" wrapText="1"/>
    </xf>
    <xf numFmtId="0" fontId="97" fillId="33" borderId="14" xfId="0" applyFont="1" applyFill="1" applyBorder="1" applyAlignment="1">
      <alignment horizontal="center" vertical="center" wrapText="1"/>
    </xf>
    <xf numFmtId="0" fontId="97" fillId="33" borderId="12" xfId="0" applyFont="1" applyFill="1" applyBorder="1" applyAlignment="1">
      <alignment horizontal="center" vertical="center" wrapText="1"/>
    </xf>
    <xf numFmtId="0" fontId="110" fillId="33" borderId="14" xfId="0" applyFont="1" applyFill="1" applyBorder="1" applyAlignment="1">
      <alignment horizontal="left" vertical="center"/>
    </xf>
    <xf numFmtId="0" fontId="110" fillId="33" borderId="10" xfId="0" applyFont="1" applyFill="1" applyBorder="1" applyAlignment="1">
      <alignment horizontal="left" vertical="center"/>
    </xf>
    <xf numFmtId="0" fontId="110" fillId="33" borderId="12" xfId="0" applyFont="1" applyFill="1" applyBorder="1" applyAlignment="1">
      <alignment horizontal="left" vertical="center"/>
    </xf>
    <xf numFmtId="185" fontId="7" fillId="34" borderId="14" xfId="50" applyNumberFormat="1" applyFont="1" applyFill="1" applyBorder="1" applyAlignment="1">
      <alignment horizontal="center" vertical="center" wrapText="1"/>
    </xf>
    <xf numFmtId="185" fontId="7" fillId="34" borderId="12" xfId="5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26" fillId="33" borderId="14" xfId="0" applyFont="1" applyFill="1" applyBorder="1" applyAlignment="1">
      <alignment horizontal="center" vertical="center" wrapText="1"/>
    </xf>
    <xf numFmtId="0" fontId="126" fillId="33" borderId="10" xfId="0" applyFont="1" applyFill="1" applyBorder="1" applyAlignment="1">
      <alignment horizontal="center" vertical="center" wrapText="1"/>
    </xf>
    <xf numFmtId="0" fontId="126" fillId="33" borderId="12" xfId="0" applyFont="1" applyFill="1" applyBorder="1" applyAlignment="1">
      <alignment horizontal="center" vertical="center" wrapText="1"/>
    </xf>
    <xf numFmtId="0" fontId="92" fillId="33" borderId="14" xfId="0" applyFont="1" applyFill="1" applyBorder="1" applyAlignment="1">
      <alignment horizontal="center" vertical="center"/>
    </xf>
    <xf numFmtId="0" fontId="92" fillId="33" borderId="10" xfId="0" applyFont="1" applyFill="1" applyBorder="1" applyAlignment="1">
      <alignment horizontal="center" vertical="center"/>
    </xf>
    <xf numFmtId="0" fontId="92" fillId="33" borderId="12" xfId="0" applyFont="1" applyFill="1" applyBorder="1" applyAlignment="1">
      <alignment horizontal="center" vertical="center"/>
    </xf>
    <xf numFmtId="0" fontId="92" fillId="34" borderId="14" xfId="0" applyFont="1" applyFill="1" applyBorder="1" applyAlignment="1">
      <alignment horizontal="center" vertical="center"/>
    </xf>
    <xf numFmtId="0" fontId="92" fillId="34" borderId="10" xfId="0" applyFont="1" applyFill="1" applyBorder="1" applyAlignment="1">
      <alignment horizontal="center" vertical="center"/>
    </xf>
    <xf numFmtId="0" fontId="92" fillId="34" borderId="12" xfId="0" applyFont="1" applyFill="1" applyBorder="1" applyAlignment="1">
      <alignment horizontal="center" vertical="center"/>
    </xf>
    <xf numFmtId="0" fontId="8" fillId="33" borderId="14"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14" fillId="33" borderId="14"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4" fillId="33" borderId="12" xfId="0" applyFont="1" applyFill="1" applyBorder="1" applyAlignment="1">
      <alignment horizontal="left" vertical="center" wrapText="1"/>
    </xf>
    <xf numFmtId="9" fontId="14" fillId="34" borderId="14" xfId="56" applyFont="1" applyFill="1" applyBorder="1" applyAlignment="1">
      <alignment horizontal="center" vertical="center" wrapText="1"/>
    </xf>
    <xf numFmtId="9" fontId="14" fillId="34" borderId="12" xfId="56" applyFont="1" applyFill="1" applyBorder="1" applyAlignment="1">
      <alignment horizontal="center" vertical="center" wrapText="1"/>
    </xf>
    <xf numFmtId="0" fontId="116" fillId="33" borderId="14" xfId="0" applyFont="1" applyFill="1" applyBorder="1" applyAlignment="1">
      <alignment horizontal="left" vertical="center" wrapText="1"/>
    </xf>
    <xf numFmtId="0" fontId="116" fillId="33" borderId="10" xfId="0" applyFont="1" applyFill="1" applyBorder="1" applyAlignment="1">
      <alignment horizontal="left" vertical="center" wrapText="1"/>
    </xf>
    <xf numFmtId="0" fontId="96" fillId="33" borderId="14" xfId="0" applyFont="1" applyFill="1" applyBorder="1" applyAlignment="1">
      <alignment horizontal="left" vertical="center" wrapText="1"/>
    </xf>
    <xf numFmtId="0" fontId="96" fillId="33" borderId="10" xfId="0" applyFont="1" applyFill="1" applyBorder="1" applyAlignment="1">
      <alignment horizontal="left" vertical="center" wrapText="1"/>
    </xf>
    <xf numFmtId="0" fontId="96" fillId="33" borderId="12" xfId="0" applyFont="1" applyFill="1" applyBorder="1" applyAlignment="1">
      <alignment horizontal="left" vertical="center" wrapText="1"/>
    </xf>
    <xf numFmtId="0" fontId="96" fillId="33" borderId="14" xfId="0" applyFont="1" applyFill="1" applyBorder="1" applyAlignment="1">
      <alignment horizontal="left" vertical="center"/>
    </xf>
    <xf numFmtId="0" fontId="96" fillId="33" borderId="10" xfId="0" applyFont="1" applyFill="1" applyBorder="1" applyAlignment="1">
      <alignment horizontal="left" vertical="center"/>
    </xf>
    <xf numFmtId="0" fontId="96" fillId="33" borderId="12" xfId="0" applyFont="1" applyFill="1" applyBorder="1" applyAlignment="1">
      <alignment horizontal="left" vertical="center"/>
    </xf>
    <xf numFmtId="0" fontId="91" fillId="33" borderId="14" xfId="0" applyFont="1" applyFill="1" applyBorder="1" applyAlignment="1">
      <alignment horizontal="left" vertical="center" wrapText="1"/>
    </xf>
    <xf numFmtId="0" fontId="91" fillId="33" borderId="10" xfId="0" applyFont="1" applyFill="1" applyBorder="1" applyAlignment="1">
      <alignment horizontal="left" vertical="center" wrapText="1"/>
    </xf>
    <xf numFmtId="0" fontId="91" fillId="33" borderId="12"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96" fillId="33" borderId="14" xfId="0" applyFont="1" applyFill="1" applyBorder="1" applyAlignment="1">
      <alignment horizontal="center"/>
    </xf>
    <xf numFmtId="0" fontId="96" fillId="33" borderId="12" xfId="0" applyFont="1" applyFill="1" applyBorder="1" applyAlignment="1">
      <alignment horizontal="center"/>
    </xf>
    <xf numFmtId="0" fontId="9" fillId="33" borderId="14"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6" fillId="33" borderId="10" xfId="0" applyFont="1" applyFill="1" applyBorder="1" applyAlignment="1">
      <alignment horizontal="center"/>
    </xf>
    <xf numFmtId="0" fontId="3" fillId="33" borderId="14"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97" fillId="34" borderId="14" xfId="0" applyFont="1" applyFill="1" applyBorder="1" applyAlignment="1">
      <alignment horizontal="center" vertical="center" wrapText="1"/>
    </xf>
    <xf numFmtId="0" fontId="97" fillId="34" borderId="12" xfId="0" applyFont="1" applyFill="1" applyBorder="1" applyAlignment="1">
      <alignment horizontal="center" vertical="center" wrapText="1"/>
    </xf>
    <xf numFmtId="0" fontId="2" fillId="34" borderId="11" xfId="0" applyFont="1" applyFill="1" applyBorder="1" applyAlignment="1">
      <alignment horizontal="left" vertical="center" wrapText="1"/>
    </xf>
    <xf numFmtId="0" fontId="103" fillId="34" borderId="11" xfId="0" applyFont="1" applyFill="1" applyBorder="1" applyAlignment="1">
      <alignment horizontal="left" vertical="center" wrapText="1"/>
    </xf>
    <xf numFmtId="0" fontId="97" fillId="34" borderId="11"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94" fillId="34" borderId="14" xfId="0" applyFont="1" applyFill="1" applyBorder="1" applyAlignment="1">
      <alignment horizontal="center" vertical="center"/>
    </xf>
    <xf numFmtId="0" fontId="94" fillId="34" borderId="12" xfId="0" applyFont="1" applyFill="1" applyBorder="1" applyAlignment="1">
      <alignment horizontal="center" vertical="center"/>
    </xf>
    <xf numFmtId="0" fontId="3" fillId="34" borderId="14"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119" fillId="33" borderId="14" xfId="0" applyFont="1" applyFill="1" applyBorder="1" applyAlignment="1">
      <alignment horizontal="center" vertical="center" wrapText="1"/>
    </xf>
    <xf numFmtId="0" fontId="119" fillId="33" borderId="10" xfId="0" applyFont="1" applyFill="1" applyBorder="1" applyAlignment="1">
      <alignment horizontal="center" vertical="center" wrapText="1"/>
    </xf>
    <xf numFmtId="0" fontId="93" fillId="33" borderId="14" xfId="0" applyFont="1" applyFill="1" applyBorder="1" applyAlignment="1">
      <alignment horizontal="center" vertical="center"/>
    </xf>
    <xf numFmtId="185" fontId="7" fillId="34" borderId="13" xfId="50" applyNumberFormat="1" applyFont="1" applyFill="1" applyBorder="1" applyAlignment="1">
      <alignment horizontal="center" vertical="center" wrapText="1"/>
    </xf>
    <xf numFmtId="185" fontId="7" fillId="34" borderId="17" xfId="50" applyNumberFormat="1" applyFont="1" applyFill="1" applyBorder="1" applyAlignment="1">
      <alignment horizontal="center" vertical="center" wrapText="1"/>
    </xf>
    <xf numFmtId="0" fontId="94" fillId="34" borderId="25" xfId="0" applyFont="1" applyFill="1" applyBorder="1" applyAlignment="1">
      <alignment horizontal="center" vertical="center" wrapText="1"/>
    </xf>
    <xf numFmtId="0" fontId="94" fillId="34" borderId="26" xfId="0" applyFont="1" applyFill="1" applyBorder="1" applyAlignment="1">
      <alignment horizontal="center" vertical="center" wrapText="1"/>
    </xf>
    <xf numFmtId="0" fontId="28" fillId="33" borderId="14"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93" fillId="33" borderId="14" xfId="0" applyFont="1" applyFill="1" applyBorder="1" applyAlignment="1">
      <alignment horizontal="left" vertical="center" wrapText="1"/>
    </xf>
    <xf numFmtId="0" fontId="93" fillId="33" borderId="10" xfId="0" applyFont="1" applyFill="1" applyBorder="1" applyAlignment="1">
      <alignment horizontal="left" vertical="center" wrapText="1"/>
    </xf>
    <xf numFmtId="0" fontId="93" fillId="33" borderId="12" xfId="0" applyFont="1" applyFill="1" applyBorder="1" applyAlignment="1">
      <alignment horizontal="left" vertical="center" wrapText="1"/>
    </xf>
    <xf numFmtId="185" fontId="7" fillId="34" borderId="27" xfId="50" applyNumberFormat="1" applyFont="1" applyFill="1" applyBorder="1" applyAlignment="1">
      <alignment horizontal="center" vertical="center" wrapText="1"/>
    </xf>
    <xf numFmtId="0" fontId="93" fillId="33" borderId="11" xfId="0" applyFont="1" applyFill="1" applyBorder="1" applyAlignment="1">
      <alignment horizontal="left" vertical="center"/>
    </xf>
    <xf numFmtId="0" fontId="123" fillId="33" borderId="28" xfId="0" applyFont="1" applyFill="1" applyBorder="1" applyAlignment="1">
      <alignment horizontal="center" vertical="center" wrapText="1"/>
    </xf>
    <xf numFmtId="0" fontId="123" fillId="33" borderId="19" xfId="0" applyFont="1" applyFill="1" applyBorder="1" applyAlignment="1">
      <alignment horizontal="center" vertical="center" wrapText="1"/>
    </xf>
    <xf numFmtId="0" fontId="93" fillId="34" borderId="14" xfId="0" applyFont="1" applyFill="1" applyBorder="1" applyAlignment="1">
      <alignment horizontal="left" vertical="center" wrapText="1"/>
    </xf>
    <xf numFmtId="0" fontId="93" fillId="34" borderId="10" xfId="0" applyFont="1" applyFill="1" applyBorder="1" applyAlignment="1">
      <alignment horizontal="left" vertical="center" wrapText="1"/>
    </xf>
    <xf numFmtId="0" fontId="93" fillId="34" borderId="12" xfId="0" applyFont="1" applyFill="1" applyBorder="1" applyAlignment="1">
      <alignment horizontal="left" vertical="center" wrapText="1"/>
    </xf>
    <xf numFmtId="0" fontId="93" fillId="34" borderId="11" xfId="0" applyFont="1" applyFill="1" applyBorder="1" applyAlignment="1">
      <alignment horizontal="left" vertical="center"/>
    </xf>
    <xf numFmtId="0" fontId="93" fillId="34" borderId="10" xfId="0" applyFont="1" applyFill="1" applyBorder="1" applyAlignment="1">
      <alignment horizontal="left" vertical="center"/>
    </xf>
    <xf numFmtId="0" fontId="93" fillId="34" borderId="12" xfId="0" applyFont="1" applyFill="1" applyBorder="1" applyAlignment="1">
      <alignment horizontal="left" vertical="center"/>
    </xf>
    <xf numFmtId="0" fontId="4" fillId="34" borderId="14"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94" fillId="34" borderId="18" xfId="0" applyFont="1" applyFill="1" applyBorder="1" applyAlignment="1">
      <alignment horizontal="center" vertical="center" wrapText="1"/>
    </xf>
    <xf numFmtId="0" fontId="94" fillId="34" borderId="29" xfId="0" applyFont="1" applyFill="1" applyBorder="1" applyAlignment="1">
      <alignment horizontal="center" vertical="center" wrapText="1"/>
    </xf>
    <xf numFmtId="0" fontId="94" fillId="34" borderId="13" xfId="0" applyFont="1" applyFill="1" applyBorder="1" applyAlignment="1">
      <alignment horizontal="center" vertical="center" wrapText="1"/>
    </xf>
    <xf numFmtId="0" fontId="94" fillId="34" borderId="17" xfId="0" applyFont="1" applyFill="1" applyBorder="1" applyAlignment="1">
      <alignment horizontal="center" vertical="center" wrapText="1"/>
    </xf>
    <xf numFmtId="0" fontId="94" fillId="34" borderId="28" xfId="0" applyFont="1" applyFill="1" applyBorder="1" applyAlignment="1">
      <alignment horizontal="center" vertical="center" wrapText="1"/>
    </xf>
    <xf numFmtId="0" fontId="94" fillId="34" borderId="30" xfId="0" applyFont="1" applyFill="1" applyBorder="1" applyAlignment="1">
      <alignment horizontal="center" vertical="center" wrapText="1"/>
    </xf>
    <xf numFmtId="0" fontId="93" fillId="33" borderId="10" xfId="0" applyFont="1" applyFill="1" applyBorder="1" applyAlignment="1">
      <alignment horizontal="left" vertical="center"/>
    </xf>
    <xf numFmtId="0" fontId="93" fillId="33" borderId="12" xfId="0" applyFont="1" applyFill="1" applyBorder="1" applyAlignment="1">
      <alignment horizontal="left" vertical="center"/>
    </xf>
    <xf numFmtId="0" fontId="93" fillId="33" borderId="14" xfId="0" applyFont="1" applyFill="1" applyBorder="1" applyAlignment="1">
      <alignment horizontal="left" vertical="center"/>
    </xf>
    <xf numFmtId="0" fontId="4" fillId="33" borderId="14" xfId="0" applyFont="1" applyFill="1" applyBorder="1" applyAlignment="1">
      <alignment horizontal="left" vertical="center" wrapText="1"/>
    </xf>
    <xf numFmtId="0" fontId="101" fillId="33" borderId="10" xfId="0" applyFont="1" applyFill="1" applyBorder="1" applyAlignment="1">
      <alignment horizontal="left" vertical="center" wrapText="1"/>
    </xf>
    <xf numFmtId="0" fontId="101" fillId="33" borderId="12" xfId="0" applyFont="1" applyFill="1" applyBorder="1" applyAlignment="1">
      <alignment horizontal="left" vertical="center" wrapText="1"/>
    </xf>
    <xf numFmtId="3" fontId="94" fillId="34" borderId="11" xfId="0" applyNumberFormat="1" applyFont="1" applyFill="1" applyBorder="1" applyAlignment="1">
      <alignment horizontal="center" vertical="center" wrapText="1"/>
    </xf>
    <xf numFmtId="0" fontId="2" fillId="33" borderId="14" xfId="0" applyFont="1" applyFill="1" applyBorder="1" applyAlignment="1">
      <alignment horizontal="left" vertical="center"/>
    </xf>
    <xf numFmtId="0" fontId="2" fillId="33" borderId="10" xfId="0" applyFont="1" applyFill="1" applyBorder="1" applyAlignment="1">
      <alignment horizontal="left" vertical="center"/>
    </xf>
    <xf numFmtId="17" fontId="7" fillId="33" borderId="10" xfId="0" applyNumberFormat="1" applyFont="1" applyFill="1" applyBorder="1" applyAlignment="1">
      <alignment horizontal="center" vertical="center" wrapText="1"/>
    </xf>
    <xf numFmtId="17" fontId="7" fillId="33" borderId="12" xfId="0" applyNumberFormat="1" applyFont="1" applyFill="1" applyBorder="1" applyAlignment="1">
      <alignment horizontal="center" vertical="center" wrapText="1"/>
    </xf>
    <xf numFmtId="0" fontId="103" fillId="33" borderId="10" xfId="0" applyFont="1" applyFill="1" applyBorder="1" applyAlignment="1">
      <alignment horizontal="left" vertical="center" wrapText="1"/>
    </xf>
    <xf numFmtId="0" fontId="103" fillId="33" borderId="12" xfId="0" applyFont="1" applyFill="1" applyBorder="1" applyAlignment="1">
      <alignment horizontal="left" vertical="center" wrapText="1"/>
    </xf>
    <xf numFmtId="0" fontId="23" fillId="33" borderId="14"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4" fillId="34" borderId="11" xfId="0" applyFont="1" applyFill="1" applyBorder="1" applyAlignment="1">
      <alignment horizontal="left" vertical="center" wrapText="1"/>
    </xf>
    <xf numFmtId="0" fontId="4" fillId="33" borderId="11" xfId="0" applyFont="1" applyFill="1" applyBorder="1" applyAlignment="1">
      <alignment horizontal="center" vertical="center"/>
    </xf>
    <xf numFmtId="1" fontId="6" fillId="0" borderId="14"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97" fillId="33" borderId="14" xfId="0" applyFont="1" applyFill="1" applyBorder="1" applyAlignment="1">
      <alignment horizontal="center"/>
    </xf>
    <xf numFmtId="0" fontId="97" fillId="33" borderId="12" xfId="0" applyFont="1" applyFill="1" applyBorder="1" applyAlignment="1">
      <alignment horizontal="center"/>
    </xf>
    <xf numFmtId="0" fontId="93" fillId="34" borderId="11" xfId="0" applyFont="1" applyFill="1" applyBorder="1" applyAlignment="1">
      <alignment horizontal="left" vertical="center" wrapText="1"/>
    </xf>
    <xf numFmtId="9" fontId="93" fillId="33" borderId="11" xfId="55" applyFont="1" applyFill="1" applyBorder="1" applyAlignment="1">
      <alignment horizontal="left" vertical="center"/>
    </xf>
    <xf numFmtId="0" fontId="92" fillId="34" borderId="11" xfId="0" applyFont="1" applyFill="1" applyBorder="1" applyAlignment="1">
      <alignment horizontal="center" vertical="center"/>
    </xf>
    <xf numFmtId="194" fontId="49" fillId="0" borderId="14" xfId="55" applyNumberFormat="1" applyFont="1" applyBorder="1" applyAlignment="1">
      <alignment horizontal="center" vertical="center"/>
    </xf>
    <xf numFmtId="194" fontId="49" fillId="0" borderId="12" xfId="55" applyNumberFormat="1" applyFont="1" applyBorder="1" applyAlignment="1">
      <alignment horizontal="center" vertical="center"/>
    </xf>
    <xf numFmtId="0" fontId="17" fillId="18" borderId="14" xfId="0" applyFont="1" applyFill="1" applyBorder="1" applyAlignment="1">
      <alignment horizontal="center" vertical="center"/>
    </xf>
    <xf numFmtId="0" fontId="17" fillId="18" borderId="12" xfId="0" applyFont="1" applyFill="1" applyBorder="1" applyAlignment="1">
      <alignment horizontal="center" vertical="center"/>
    </xf>
    <xf numFmtId="0" fontId="97" fillId="33" borderId="11" xfId="0" applyFont="1" applyFill="1" applyBorder="1" applyAlignment="1">
      <alignment horizontal="center"/>
    </xf>
    <xf numFmtId="0" fontId="57" fillId="33" borderId="14"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4" xfId="0" applyFont="1" applyFill="1" applyBorder="1" applyAlignment="1">
      <alignment horizontal="center" vertical="center"/>
    </xf>
    <xf numFmtId="0" fontId="57" fillId="33" borderId="12" xfId="0" applyFont="1" applyFill="1" applyBorder="1" applyAlignment="1">
      <alignment horizontal="center" vertical="center"/>
    </xf>
    <xf numFmtId="0" fontId="108" fillId="34" borderId="11" xfId="0" applyFont="1" applyFill="1" applyBorder="1" applyAlignment="1">
      <alignment horizontal="left" vertical="center" wrapText="1"/>
    </xf>
    <xf numFmtId="0" fontId="108" fillId="34" borderId="11" xfId="0" applyFont="1" applyFill="1" applyBorder="1" applyAlignment="1">
      <alignment horizontal="left" vertical="center"/>
    </xf>
    <xf numFmtId="0" fontId="10" fillId="34" borderId="28"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9" fillId="34" borderId="14" xfId="0" applyFont="1" applyFill="1" applyBorder="1" applyAlignment="1">
      <alignment horizontal="left" vertical="top" wrapText="1"/>
    </xf>
    <xf numFmtId="0" fontId="109" fillId="34" borderId="12" xfId="0" applyFont="1" applyFill="1" applyBorder="1" applyAlignment="1">
      <alignment horizontal="left" vertical="top" wrapText="1"/>
    </xf>
    <xf numFmtId="0" fontId="92" fillId="33" borderId="14" xfId="0" applyFont="1" applyFill="1" applyBorder="1" applyAlignment="1">
      <alignment horizontal="left" vertical="center"/>
    </xf>
    <xf numFmtId="0" fontId="92" fillId="33" borderId="10" xfId="0" applyFont="1" applyFill="1" applyBorder="1" applyAlignment="1">
      <alignment horizontal="left" vertical="center"/>
    </xf>
    <xf numFmtId="0" fontId="92" fillId="33" borderId="12" xfId="0" applyFont="1" applyFill="1" applyBorder="1" applyAlignment="1">
      <alignment horizontal="left" vertical="center"/>
    </xf>
    <xf numFmtId="170" fontId="13" fillId="33" borderId="14" xfId="50" applyFont="1" applyFill="1" applyBorder="1" applyAlignment="1">
      <alignment horizontal="center" vertical="center" wrapText="1"/>
    </xf>
    <xf numFmtId="170" fontId="13" fillId="33" borderId="10" xfId="50" applyFont="1" applyFill="1" applyBorder="1" applyAlignment="1">
      <alignment horizontal="center" vertical="center" wrapText="1"/>
    </xf>
    <xf numFmtId="170" fontId="13" fillId="33" borderId="12" xfId="50" applyFont="1" applyFill="1" applyBorder="1" applyAlignment="1">
      <alignment horizontal="center" vertical="center" wrapText="1"/>
    </xf>
    <xf numFmtId="0" fontId="92" fillId="38" borderId="14" xfId="0" applyFont="1" applyFill="1" applyBorder="1" applyAlignment="1">
      <alignment horizontal="left" vertical="center" wrapText="1"/>
    </xf>
    <xf numFmtId="0" fontId="92" fillId="38" borderId="10" xfId="0" applyFont="1" applyFill="1" applyBorder="1" applyAlignment="1">
      <alignment horizontal="left" vertical="center" wrapText="1"/>
    </xf>
    <xf numFmtId="0" fontId="92" fillId="38" borderId="12" xfId="0" applyFont="1" applyFill="1" applyBorder="1" applyAlignment="1">
      <alignment horizontal="left" vertical="center" wrapText="1"/>
    </xf>
    <xf numFmtId="170" fontId="13" fillId="38" borderId="14" xfId="50" applyFont="1" applyFill="1" applyBorder="1" applyAlignment="1">
      <alignment horizontal="center" vertical="center" wrapText="1"/>
    </xf>
    <xf numFmtId="170" fontId="13" fillId="38" borderId="10" xfId="50" applyFont="1" applyFill="1" applyBorder="1" applyAlignment="1">
      <alignment horizontal="center" vertical="center" wrapText="1"/>
    </xf>
    <xf numFmtId="170" fontId="13" fillId="38" borderId="12" xfId="50" applyFont="1" applyFill="1" applyBorder="1" applyAlignment="1">
      <alignment horizontal="center" vertical="center" wrapText="1"/>
    </xf>
    <xf numFmtId="0" fontId="109" fillId="33" borderId="14" xfId="0" applyFont="1" applyFill="1" applyBorder="1" applyAlignment="1">
      <alignment horizontal="center" vertical="center" wrapText="1"/>
    </xf>
    <xf numFmtId="0" fontId="109" fillId="33" borderId="10" xfId="0" applyFont="1" applyFill="1" applyBorder="1" applyAlignment="1">
      <alignment horizontal="center" vertical="center" wrapText="1"/>
    </xf>
    <xf numFmtId="0" fontId="91" fillId="33" borderId="14" xfId="0" applyFont="1" applyFill="1" applyBorder="1" applyAlignment="1">
      <alignment horizontal="center"/>
    </xf>
    <xf numFmtId="0" fontId="91" fillId="33" borderId="12" xfId="0" applyFont="1" applyFill="1" applyBorder="1" applyAlignment="1">
      <alignment horizontal="center"/>
    </xf>
    <xf numFmtId="0" fontId="116" fillId="38" borderId="11" xfId="0" applyFont="1" applyFill="1" applyBorder="1" applyAlignment="1">
      <alignment horizontal="center" vertical="center" wrapText="1" readingOrder="1"/>
    </xf>
    <xf numFmtId="3" fontId="14" fillId="33" borderId="11" xfId="0" applyNumberFormat="1" applyFont="1" applyFill="1" applyBorder="1" applyAlignment="1">
      <alignment horizontal="center" vertical="center" wrapText="1"/>
    </xf>
    <xf numFmtId="0" fontId="96" fillId="33" borderId="14" xfId="0" applyFont="1" applyFill="1" applyBorder="1" applyAlignment="1">
      <alignment horizontal="center" vertical="center"/>
    </xf>
    <xf numFmtId="0" fontId="96" fillId="33" borderId="12" xfId="0" applyFont="1" applyFill="1" applyBorder="1" applyAlignment="1">
      <alignment horizontal="center" vertical="center"/>
    </xf>
    <xf numFmtId="9" fontId="8" fillId="33" borderId="14" xfId="55" applyFont="1" applyFill="1" applyBorder="1" applyAlignment="1">
      <alignment horizontal="center" vertical="center" wrapText="1"/>
    </xf>
    <xf numFmtId="9" fontId="8" fillId="33" borderId="12" xfId="55" applyFont="1" applyFill="1" applyBorder="1" applyAlignment="1">
      <alignment horizontal="center" vertical="center" wrapText="1"/>
    </xf>
    <xf numFmtId="0" fontId="91" fillId="33" borderId="18" xfId="0" applyFont="1" applyFill="1" applyBorder="1" applyAlignment="1">
      <alignment horizontal="center"/>
    </xf>
    <xf numFmtId="0" fontId="91" fillId="33" borderId="29" xfId="0" applyFont="1" applyFill="1" applyBorder="1" applyAlignment="1">
      <alignment horizontal="center"/>
    </xf>
    <xf numFmtId="0" fontId="91" fillId="33" borderId="28" xfId="0" applyFont="1" applyFill="1" applyBorder="1" applyAlignment="1">
      <alignment horizontal="center"/>
    </xf>
    <xf numFmtId="0" fontId="91" fillId="33" borderId="30" xfId="0" applyFont="1" applyFill="1" applyBorder="1" applyAlignment="1">
      <alignment horizontal="center"/>
    </xf>
    <xf numFmtId="0" fontId="9" fillId="33" borderId="12" xfId="0" applyFont="1" applyFill="1" applyBorder="1" applyAlignment="1">
      <alignment horizontal="center" vertical="center" wrapText="1"/>
    </xf>
    <xf numFmtId="0" fontId="117" fillId="34" borderId="11" xfId="0" applyFont="1" applyFill="1" applyBorder="1" applyAlignment="1">
      <alignment horizontal="center" vertical="center" wrapText="1"/>
    </xf>
    <xf numFmtId="9" fontId="8" fillId="33" borderId="14" xfId="0" applyNumberFormat="1" applyFont="1" applyFill="1" applyBorder="1" applyAlignment="1">
      <alignment horizontal="center" vertical="center" wrapText="1"/>
    </xf>
    <xf numFmtId="9" fontId="8" fillId="33" borderId="12" xfId="0" applyNumberFormat="1" applyFont="1" applyFill="1" applyBorder="1" applyAlignment="1">
      <alignment horizontal="center" vertical="center" wrapText="1"/>
    </xf>
    <xf numFmtId="0" fontId="96" fillId="33" borderId="11" xfId="0" applyFont="1" applyFill="1" applyBorder="1" applyAlignment="1">
      <alignment horizontal="left" vertical="center" wrapText="1"/>
    </xf>
    <xf numFmtId="196" fontId="92" fillId="34" borderId="11" xfId="0" applyNumberFormat="1" applyFont="1" applyFill="1" applyBorder="1" applyAlignment="1">
      <alignment horizontal="center" vertical="center" wrapText="1"/>
    </xf>
    <xf numFmtId="0" fontId="96" fillId="33" borderId="11" xfId="0" applyFont="1" applyFill="1" applyBorder="1" applyAlignment="1">
      <alignment horizontal="left" vertical="center"/>
    </xf>
    <xf numFmtId="185" fontId="13" fillId="34" borderId="11" xfId="50" applyNumberFormat="1" applyFont="1" applyFill="1" applyBorder="1" applyAlignment="1">
      <alignment horizontal="center" vertical="center"/>
    </xf>
    <xf numFmtId="196" fontId="13" fillId="34" borderId="11" xfId="0" applyNumberFormat="1" applyFont="1" applyFill="1" applyBorder="1" applyAlignment="1">
      <alignment horizontal="center" vertical="center" wrapText="1"/>
    </xf>
    <xf numFmtId="184" fontId="109" fillId="34" borderId="11"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0</xdr:row>
      <xdr:rowOff>57150</xdr:rowOff>
    </xdr:from>
    <xdr:to>
      <xdr:col>0</xdr:col>
      <xdr:colOff>2133600</xdr:colOff>
      <xdr:row>0</xdr:row>
      <xdr:rowOff>1247775</xdr:rowOff>
    </xdr:to>
    <xdr:pic>
      <xdr:nvPicPr>
        <xdr:cNvPr id="1" name="Picture 1"/>
        <xdr:cNvPicPr preferRelativeResize="1">
          <a:picLocks noChangeAspect="1"/>
        </xdr:cNvPicPr>
      </xdr:nvPicPr>
      <xdr:blipFill>
        <a:blip r:embed="rId1"/>
        <a:stretch>
          <a:fillRect/>
        </a:stretch>
      </xdr:blipFill>
      <xdr:spPr>
        <a:xfrm>
          <a:off x="981075" y="57150"/>
          <a:ext cx="1152525" cy="1190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0</xdr:row>
      <xdr:rowOff>76200</xdr:rowOff>
    </xdr:from>
    <xdr:to>
      <xdr:col>0</xdr:col>
      <xdr:colOff>1743075</xdr:colOff>
      <xdr:row>0</xdr:row>
      <xdr:rowOff>1266825</xdr:rowOff>
    </xdr:to>
    <xdr:pic>
      <xdr:nvPicPr>
        <xdr:cNvPr id="1" name="Picture 1"/>
        <xdr:cNvPicPr preferRelativeResize="1">
          <a:picLocks noChangeAspect="1"/>
        </xdr:cNvPicPr>
      </xdr:nvPicPr>
      <xdr:blipFill>
        <a:blip r:embed="rId1"/>
        <a:stretch>
          <a:fillRect/>
        </a:stretch>
      </xdr:blipFill>
      <xdr:spPr>
        <a:xfrm>
          <a:off x="590550" y="76200"/>
          <a:ext cx="1152525" cy="1190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38100</xdr:rowOff>
    </xdr:from>
    <xdr:to>
      <xdr:col>0</xdr:col>
      <xdr:colOff>2219325</xdr:colOff>
      <xdr:row>0</xdr:row>
      <xdr:rowOff>942975</xdr:rowOff>
    </xdr:to>
    <xdr:pic>
      <xdr:nvPicPr>
        <xdr:cNvPr id="1" name="Picture 1"/>
        <xdr:cNvPicPr preferRelativeResize="1">
          <a:picLocks noChangeAspect="1"/>
        </xdr:cNvPicPr>
      </xdr:nvPicPr>
      <xdr:blipFill>
        <a:blip r:embed="rId1"/>
        <a:stretch>
          <a:fillRect/>
        </a:stretch>
      </xdr:blipFill>
      <xdr:spPr>
        <a:xfrm>
          <a:off x="914400" y="38100"/>
          <a:ext cx="1304925" cy="904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104775</xdr:rowOff>
    </xdr:from>
    <xdr:to>
      <xdr:col>0</xdr:col>
      <xdr:colOff>1933575</xdr:colOff>
      <xdr:row>0</xdr:row>
      <xdr:rowOff>1095375</xdr:rowOff>
    </xdr:to>
    <xdr:pic>
      <xdr:nvPicPr>
        <xdr:cNvPr id="1" name="Picture 1"/>
        <xdr:cNvPicPr preferRelativeResize="1">
          <a:picLocks noChangeAspect="1"/>
        </xdr:cNvPicPr>
      </xdr:nvPicPr>
      <xdr:blipFill>
        <a:blip r:embed="rId1"/>
        <a:stretch>
          <a:fillRect/>
        </a:stretch>
      </xdr:blipFill>
      <xdr:spPr>
        <a:xfrm>
          <a:off x="609600" y="104775"/>
          <a:ext cx="1323975" cy="990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0</xdr:col>
      <xdr:colOff>1743075</xdr:colOff>
      <xdr:row>0</xdr:row>
      <xdr:rowOff>1181100</xdr:rowOff>
    </xdr:to>
    <xdr:pic>
      <xdr:nvPicPr>
        <xdr:cNvPr id="1" name="Picture 1"/>
        <xdr:cNvPicPr preferRelativeResize="1">
          <a:picLocks noChangeAspect="1"/>
        </xdr:cNvPicPr>
      </xdr:nvPicPr>
      <xdr:blipFill>
        <a:blip r:embed="rId1"/>
        <a:stretch>
          <a:fillRect/>
        </a:stretch>
      </xdr:blipFill>
      <xdr:spPr>
        <a:xfrm>
          <a:off x="609600" y="123825"/>
          <a:ext cx="1133475" cy="1057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161925</xdr:rowOff>
    </xdr:from>
    <xdr:to>
      <xdr:col>0</xdr:col>
      <xdr:colOff>1638300</xdr:colOff>
      <xdr:row>0</xdr:row>
      <xdr:rowOff>1219200</xdr:rowOff>
    </xdr:to>
    <xdr:pic>
      <xdr:nvPicPr>
        <xdr:cNvPr id="1" name="Picture 1"/>
        <xdr:cNvPicPr preferRelativeResize="1">
          <a:picLocks noChangeAspect="1"/>
        </xdr:cNvPicPr>
      </xdr:nvPicPr>
      <xdr:blipFill>
        <a:blip r:embed="rId1"/>
        <a:stretch>
          <a:fillRect/>
        </a:stretch>
      </xdr:blipFill>
      <xdr:spPr>
        <a:xfrm>
          <a:off x="504825" y="161925"/>
          <a:ext cx="1133475" cy="1057275"/>
        </a:xfrm>
        <a:prstGeom prst="rect">
          <a:avLst/>
        </a:prstGeom>
        <a:noFill/>
        <a:ln w="9525" cmpd="sng">
          <a:noFill/>
        </a:ln>
      </xdr:spPr>
    </xdr:pic>
    <xdr:clientData/>
  </xdr:twoCellAnchor>
  <xdr:twoCellAnchor>
    <xdr:from>
      <xdr:col>0</xdr:col>
      <xdr:colOff>504825</xdr:colOff>
      <xdr:row>0</xdr:row>
      <xdr:rowOff>161925</xdr:rowOff>
    </xdr:from>
    <xdr:to>
      <xdr:col>0</xdr:col>
      <xdr:colOff>1638300</xdr:colOff>
      <xdr:row>0</xdr:row>
      <xdr:rowOff>1219200</xdr:rowOff>
    </xdr:to>
    <xdr:pic>
      <xdr:nvPicPr>
        <xdr:cNvPr id="2" name="Picture 1"/>
        <xdr:cNvPicPr preferRelativeResize="1">
          <a:picLocks noChangeAspect="1"/>
        </xdr:cNvPicPr>
      </xdr:nvPicPr>
      <xdr:blipFill>
        <a:blip r:embed="rId1"/>
        <a:stretch>
          <a:fillRect/>
        </a:stretch>
      </xdr:blipFill>
      <xdr:spPr>
        <a:xfrm>
          <a:off x="504825" y="161925"/>
          <a:ext cx="1133475" cy="1057275"/>
        </a:xfrm>
        <a:prstGeom prst="rect">
          <a:avLst/>
        </a:prstGeom>
        <a:noFill/>
        <a:ln w="9525" cmpd="sng">
          <a:noFill/>
        </a:ln>
      </xdr:spPr>
    </xdr:pic>
    <xdr:clientData/>
  </xdr:twoCellAnchor>
  <xdr:twoCellAnchor>
    <xdr:from>
      <xdr:col>0</xdr:col>
      <xdr:colOff>504825</xdr:colOff>
      <xdr:row>0</xdr:row>
      <xdr:rowOff>161925</xdr:rowOff>
    </xdr:from>
    <xdr:to>
      <xdr:col>0</xdr:col>
      <xdr:colOff>1638300</xdr:colOff>
      <xdr:row>0</xdr:row>
      <xdr:rowOff>1219200</xdr:rowOff>
    </xdr:to>
    <xdr:pic>
      <xdr:nvPicPr>
        <xdr:cNvPr id="3" name="Picture 1"/>
        <xdr:cNvPicPr preferRelativeResize="1">
          <a:picLocks noChangeAspect="1"/>
        </xdr:cNvPicPr>
      </xdr:nvPicPr>
      <xdr:blipFill>
        <a:blip r:embed="rId1"/>
        <a:stretch>
          <a:fillRect/>
        </a:stretch>
      </xdr:blipFill>
      <xdr:spPr>
        <a:xfrm>
          <a:off x="504825" y="161925"/>
          <a:ext cx="1133475" cy="1057275"/>
        </a:xfrm>
        <a:prstGeom prst="rect">
          <a:avLst/>
        </a:prstGeom>
        <a:noFill/>
        <a:ln w="9525" cmpd="sng">
          <a:noFill/>
        </a:ln>
      </xdr:spPr>
    </xdr:pic>
    <xdr:clientData/>
  </xdr:twoCellAnchor>
  <xdr:twoCellAnchor>
    <xdr:from>
      <xdr:col>0</xdr:col>
      <xdr:colOff>504825</xdr:colOff>
      <xdr:row>0</xdr:row>
      <xdr:rowOff>161925</xdr:rowOff>
    </xdr:from>
    <xdr:to>
      <xdr:col>0</xdr:col>
      <xdr:colOff>1638300</xdr:colOff>
      <xdr:row>0</xdr:row>
      <xdr:rowOff>1219200</xdr:rowOff>
    </xdr:to>
    <xdr:pic>
      <xdr:nvPicPr>
        <xdr:cNvPr id="4" name="Picture 1"/>
        <xdr:cNvPicPr preferRelativeResize="1">
          <a:picLocks noChangeAspect="1"/>
        </xdr:cNvPicPr>
      </xdr:nvPicPr>
      <xdr:blipFill>
        <a:blip r:embed="rId1"/>
        <a:stretch>
          <a:fillRect/>
        </a:stretch>
      </xdr:blipFill>
      <xdr:spPr>
        <a:xfrm>
          <a:off x="504825" y="161925"/>
          <a:ext cx="1133475" cy="1057275"/>
        </a:xfrm>
        <a:prstGeom prst="rect">
          <a:avLst/>
        </a:prstGeom>
        <a:noFill/>
        <a:ln w="9525" cmpd="sng">
          <a:noFill/>
        </a:ln>
      </xdr:spPr>
    </xdr:pic>
    <xdr:clientData/>
  </xdr:twoCellAnchor>
  <xdr:twoCellAnchor>
    <xdr:from>
      <xdr:col>0</xdr:col>
      <xdr:colOff>504825</xdr:colOff>
      <xdr:row>0</xdr:row>
      <xdr:rowOff>161925</xdr:rowOff>
    </xdr:from>
    <xdr:to>
      <xdr:col>0</xdr:col>
      <xdr:colOff>1638300</xdr:colOff>
      <xdr:row>0</xdr:row>
      <xdr:rowOff>1219200</xdr:rowOff>
    </xdr:to>
    <xdr:pic>
      <xdr:nvPicPr>
        <xdr:cNvPr id="5" name="Picture 1"/>
        <xdr:cNvPicPr preferRelativeResize="1">
          <a:picLocks noChangeAspect="1"/>
        </xdr:cNvPicPr>
      </xdr:nvPicPr>
      <xdr:blipFill>
        <a:blip r:embed="rId1"/>
        <a:stretch>
          <a:fillRect/>
        </a:stretch>
      </xdr:blipFill>
      <xdr:spPr>
        <a:xfrm>
          <a:off x="504825" y="161925"/>
          <a:ext cx="1133475" cy="1057275"/>
        </a:xfrm>
        <a:prstGeom prst="rect">
          <a:avLst/>
        </a:prstGeom>
        <a:noFill/>
        <a:ln w="9525" cmpd="sng">
          <a:noFill/>
        </a:ln>
      </xdr:spPr>
    </xdr:pic>
    <xdr:clientData/>
  </xdr:twoCellAnchor>
  <xdr:twoCellAnchor>
    <xdr:from>
      <xdr:col>0</xdr:col>
      <xdr:colOff>504825</xdr:colOff>
      <xdr:row>0</xdr:row>
      <xdr:rowOff>161925</xdr:rowOff>
    </xdr:from>
    <xdr:to>
      <xdr:col>0</xdr:col>
      <xdr:colOff>1638300</xdr:colOff>
      <xdr:row>0</xdr:row>
      <xdr:rowOff>1219200</xdr:rowOff>
    </xdr:to>
    <xdr:pic>
      <xdr:nvPicPr>
        <xdr:cNvPr id="6" name="Picture 1"/>
        <xdr:cNvPicPr preferRelativeResize="1">
          <a:picLocks noChangeAspect="1"/>
        </xdr:cNvPicPr>
      </xdr:nvPicPr>
      <xdr:blipFill>
        <a:blip r:embed="rId1"/>
        <a:stretch>
          <a:fillRect/>
        </a:stretch>
      </xdr:blipFill>
      <xdr:spPr>
        <a:xfrm>
          <a:off x="504825" y="161925"/>
          <a:ext cx="1133475" cy="1057275"/>
        </a:xfrm>
        <a:prstGeom prst="rect">
          <a:avLst/>
        </a:prstGeom>
        <a:noFill/>
        <a:ln w="9525" cmpd="sng">
          <a:noFill/>
        </a:ln>
      </xdr:spPr>
    </xdr:pic>
    <xdr:clientData/>
  </xdr:twoCellAnchor>
  <xdr:twoCellAnchor>
    <xdr:from>
      <xdr:col>0</xdr:col>
      <xdr:colOff>504825</xdr:colOff>
      <xdr:row>0</xdr:row>
      <xdr:rowOff>161925</xdr:rowOff>
    </xdr:from>
    <xdr:to>
      <xdr:col>0</xdr:col>
      <xdr:colOff>1638300</xdr:colOff>
      <xdr:row>0</xdr:row>
      <xdr:rowOff>1219200</xdr:rowOff>
    </xdr:to>
    <xdr:pic>
      <xdr:nvPicPr>
        <xdr:cNvPr id="7" name="Picture 1"/>
        <xdr:cNvPicPr preferRelativeResize="1">
          <a:picLocks noChangeAspect="1"/>
        </xdr:cNvPicPr>
      </xdr:nvPicPr>
      <xdr:blipFill>
        <a:blip r:embed="rId1"/>
        <a:stretch>
          <a:fillRect/>
        </a:stretch>
      </xdr:blipFill>
      <xdr:spPr>
        <a:xfrm>
          <a:off x="504825" y="161925"/>
          <a:ext cx="1133475" cy="1057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0</xdr:row>
      <xdr:rowOff>66675</xdr:rowOff>
    </xdr:from>
    <xdr:to>
      <xdr:col>0</xdr:col>
      <xdr:colOff>1790700</xdr:colOff>
      <xdr:row>0</xdr:row>
      <xdr:rowOff>1123950</xdr:rowOff>
    </xdr:to>
    <xdr:pic>
      <xdr:nvPicPr>
        <xdr:cNvPr id="1" name="Picture 1"/>
        <xdr:cNvPicPr preferRelativeResize="1">
          <a:picLocks noChangeAspect="1"/>
        </xdr:cNvPicPr>
      </xdr:nvPicPr>
      <xdr:blipFill>
        <a:blip r:embed="rId1"/>
        <a:stretch>
          <a:fillRect/>
        </a:stretch>
      </xdr:blipFill>
      <xdr:spPr>
        <a:xfrm>
          <a:off x="657225" y="66675"/>
          <a:ext cx="1133475" cy="1057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0</xdr:row>
      <xdr:rowOff>133350</xdr:rowOff>
    </xdr:from>
    <xdr:to>
      <xdr:col>0</xdr:col>
      <xdr:colOff>1838325</xdr:colOff>
      <xdr:row>0</xdr:row>
      <xdr:rowOff>1190625</xdr:rowOff>
    </xdr:to>
    <xdr:pic>
      <xdr:nvPicPr>
        <xdr:cNvPr id="1" name="Picture 1"/>
        <xdr:cNvPicPr preferRelativeResize="1">
          <a:picLocks noChangeAspect="1"/>
        </xdr:cNvPicPr>
      </xdr:nvPicPr>
      <xdr:blipFill>
        <a:blip r:embed="rId1"/>
        <a:stretch>
          <a:fillRect/>
        </a:stretch>
      </xdr:blipFill>
      <xdr:spPr>
        <a:xfrm>
          <a:off x="704850" y="133350"/>
          <a:ext cx="1133475" cy="1057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1114425</xdr:colOff>
      <xdr:row>0</xdr:row>
      <xdr:rowOff>47625</xdr:rowOff>
    </xdr:from>
    <xdr:to>
      <xdr:col>0</xdr:col>
      <xdr:colOff>1933575</xdr:colOff>
      <xdr:row>1</xdr:row>
      <xdr:rowOff>0</xdr:rowOff>
    </xdr:to>
    <xdr:pic>
      <xdr:nvPicPr>
        <xdr:cNvPr id="1" name="Picture 1"/>
        <xdr:cNvPicPr preferRelativeResize="1">
          <a:picLocks noChangeAspect="1"/>
        </xdr:cNvPicPr>
      </xdr:nvPicPr>
      <xdr:blipFill>
        <a:blip r:embed="rId1"/>
        <a:stretch>
          <a:fillRect/>
        </a:stretch>
      </xdr:blipFill>
      <xdr:spPr>
        <a:xfrm>
          <a:off x="1114425" y="47625"/>
          <a:ext cx="819150" cy="857250"/>
        </a:xfrm>
        <a:prstGeom prst="rect">
          <a:avLst/>
        </a:prstGeom>
        <a:noFill/>
        <a:ln w="9525" cmpd="sng">
          <a:noFill/>
        </a:ln>
      </xdr:spPr>
    </xdr:pic>
    <xdr:clientData/>
  </xdr:twoCellAnchor>
  <xdr:twoCellAnchor>
    <xdr:from>
      <xdr:col>0</xdr:col>
      <xdr:colOff>1114425</xdr:colOff>
      <xdr:row>0</xdr:row>
      <xdr:rowOff>47625</xdr:rowOff>
    </xdr:from>
    <xdr:to>
      <xdr:col>0</xdr:col>
      <xdr:colOff>1933575</xdr:colOff>
      <xdr:row>1</xdr:row>
      <xdr:rowOff>0</xdr:rowOff>
    </xdr:to>
    <xdr:pic>
      <xdr:nvPicPr>
        <xdr:cNvPr id="2" name="Picture 1"/>
        <xdr:cNvPicPr preferRelativeResize="1">
          <a:picLocks noChangeAspect="1"/>
        </xdr:cNvPicPr>
      </xdr:nvPicPr>
      <xdr:blipFill>
        <a:blip r:embed="rId1"/>
        <a:stretch>
          <a:fillRect/>
        </a:stretch>
      </xdr:blipFill>
      <xdr:spPr>
        <a:xfrm>
          <a:off x="1114425" y="47625"/>
          <a:ext cx="819150" cy="8572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0</xdr:row>
      <xdr:rowOff>0</xdr:rowOff>
    </xdr:from>
    <xdr:to>
      <xdr:col>0</xdr:col>
      <xdr:colOff>1495425</xdr:colOff>
      <xdr:row>0</xdr:row>
      <xdr:rowOff>876300</xdr:rowOff>
    </xdr:to>
    <xdr:pic>
      <xdr:nvPicPr>
        <xdr:cNvPr id="1" name="Picture 1"/>
        <xdr:cNvPicPr preferRelativeResize="1">
          <a:picLocks noChangeAspect="1"/>
        </xdr:cNvPicPr>
      </xdr:nvPicPr>
      <xdr:blipFill>
        <a:blip r:embed="rId1"/>
        <a:stretch>
          <a:fillRect/>
        </a:stretch>
      </xdr:blipFill>
      <xdr:spPr>
        <a:xfrm>
          <a:off x="676275" y="0"/>
          <a:ext cx="8191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0</xdr:row>
      <xdr:rowOff>9525</xdr:rowOff>
    </xdr:from>
    <xdr:to>
      <xdr:col>0</xdr:col>
      <xdr:colOff>1962150</xdr:colOff>
      <xdr:row>0</xdr:row>
      <xdr:rowOff>1381125</xdr:rowOff>
    </xdr:to>
    <xdr:pic>
      <xdr:nvPicPr>
        <xdr:cNvPr id="1" name="Picture 1"/>
        <xdr:cNvPicPr preferRelativeResize="1">
          <a:picLocks noChangeAspect="1"/>
        </xdr:cNvPicPr>
      </xdr:nvPicPr>
      <xdr:blipFill>
        <a:blip r:embed="rId1"/>
        <a:stretch>
          <a:fillRect/>
        </a:stretch>
      </xdr:blipFill>
      <xdr:spPr>
        <a:xfrm>
          <a:off x="714375" y="9525"/>
          <a:ext cx="1247775" cy="1371600"/>
        </a:xfrm>
        <a:prstGeom prst="rect">
          <a:avLst/>
        </a:prstGeom>
        <a:noFill/>
        <a:ln w="9525" cmpd="sng">
          <a:noFill/>
        </a:ln>
      </xdr:spPr>
    </xdr:pic>
    <xdr:clientData/>
  </xdr:twoCellAnchor>
  <xdr:twoCellAnchor>
    <xdr:from>
      <xdr:col>0</xdr:col>
      <xdr:colOff>714375</xdr:colOff>
      <xdr:row>0</xdr:row>
      <xdr:rowOff>9525</xdr:rowOff>
    </xdr:from>
    <xdr:to>
      <xdr:col>0</xdr:col>
      <xdr:colOff>1962150</xdr:colOff>
      <xdr:row>0</xdr:row>
      <xdr:rowOff>1381125</xdr:rowOff>
    </xdr:to>
    <xdr:pic>
      <xdr:nvPicPr>
        <xdr:cNvPr id="2" name="Picture 1"/>
        <xdr:cNvPicPr preferRelativeResize="1">
          <a:picLocks noChangeAspect="1"/>
        </xdr:cNvPicPr>
      </xdr:nvPicPr>
      <xdr:blipFill>
        <a:blip r:embed="rId1"/>
        <a:stretch>
          <a:fillRect/>
        </a:stretch>
      </xdr:blipFill>
      <xdr:spPr>
        <a:xfrm>
          <a:off x="714375" y="9525"/>
          <a:ext cx="1247775"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0</xdr:row>
      <xdr:rowOff>104775</xdr:rowOff>
    </xdr:from>
    <xdr:to>
      <xdr:col>0</xdr:col>
      <xdr:colOff>1762125</xdr:colOff>
      <xdr:row>0</xdr:row>
      <xdr:rowOff>1133475</xdr:rowOff>
    </xdr:to>
    <xdr:pic>
      <xdr:nvPicPr>
        <xdr:cNvPr id="1" name="Picture 1"/>
        <xdr:cNvPicPr preferRelativeResize="1">
          <a:picLocks noChangeAspect="1"/>
        </xdr:cNvPicPr>
      </xdr:nvPicPr>
      <xdr:blipFill>
        <a:blip r:embed="rId1"/>
        <a:stretch>
          <a:fillRect/>
        </a:stretch>
      </xdr:blipFill>
      <xdr:spPr>
        <a:xfrm>
          <a:off x="904875" y="104775"/>
          <a:ext cx="857250" cy="1028700"/>
        </a:xfrm>
        <a:prstGeom prst="rect">
          <a:avLst/>
        </a:prstGeom>
        <a:noFill/>
        <a:ln w="9525" cmpd="sng">
          <a:noFill/>
        </a:ln>
      </xdr:spPr>
    </xdr:pic>
    <xdr:clientData/>
  </xdr:twoCellAnchor>
  <xdr:twoCellAnchor>
    <xdr:from>
      <xdr:col>0</xdr:col>
      <xdr:colOff>904875</xdr:colOff>
      <xdr:row>0</xdr:row>
      <xdr:rowOff>104775</xdr:rowOff>
    </xdr:from>
    <xdr:to>
      <xdr:col>0</xdr:col>
      <xdr:colOff>1762125</xdr:colOff>
      <xdr:row>0</xdr:row>
      <xdr:rowOff>1133475</xdr:rowOff>
    </xdr:to>
    <xdr:pic>
      <xdr:nvPicPr>
        <xdr:cNvPr id="2" name="Picture 1"/>
        <xdr:cNvPicPr preferRelativeResize="1">
          <a:picLocks noChangeAspect="1"/>
        </xdr:cNvPicPr>
      </xdr:nvPicPr>
      <xdr:blipFill>
        <a:blip r:embed="rId1"/>
        <a:stretch>
          <a:fillRect/>
        </a:stretch>
      </xdr:blipFill>
      <xdr:spPr>
        <a:xfrm>
          <a:off x="904875" y="104775"/>
          <a:ext cx="857250" cy="1028700"/>
        </a:xfrm>
        <a:prstGeom prst="rect">
          <a:avLst/>
        </a:prstGeom>
        <a:noFill/>
        <a:ln w="9525" cmpd="sng">
          <a:noFill/>
        </a:ln>
      </xdr:spPr>
    </xdr:pic>
    <xdr:clientData/>
  </xdr:twoCellAnchor>
  <xdr:twoCellAnchor>
    <xdr:from>
      <xdr:col>0</xdr:col>
      <xdr:colOff>904875</xdr:colOff>
      <xdr:row>0</xdr:row>
      <xdr:rowOff>104775</xdr:rowOff>
    </xdr:from>
    <xdr:to>
      <xdr:col>0</xdr:col>
      <xdr:colOff>1762125</xdr:colOff>
      <xdr:row>0</xdr:row>
      <xdr:rowOff>1133475</xdr:rowOff>
    </xdr:to>
    <xdr:pic>
      <xdr:nvPicPr>
        <xdr:cNvPr id="3" name="Picture 1"/>
        <xdr:cNvPicPr preferRelativeResize="1">
          <a:picLocks noChangeAspect="1"/>
        </xdr:cNvPicPr>
      </xdr:nvPicPr>
      <xdr:blipFill>
        <a:blip r:embed="rId1"/>
        <a:stretch>
          <a:fillRect/>
        </a:stretch>
      </xdr:blipFill>
      <xdr:spPr>
        <a:xfrm>
          <a:off x="904875" y="104775"/>
          <a:ext cx="857250" cy="1028700"/>
        </a:xfrm>
        <a:prstGeom prst="rect">
          <a:avLst/>
        </a:prstGeom>
        <a:noFill/>
        <a:ln w="9525" cmpd="sng">
          <a:noFill/>
        </a:ln>
      </xdr:spPr>
    </xdr:pic>
    <xdr:clientData/>
  </xdr:twoCellAnchor>
  <xdr:twoCellAnchor>
    <xdr:from>
      <xdr:col>0</xdr:col>
      <xdr:colOff>904875</xdr:colOff>
      <xdr:row>0</xdr:row>
      <xdr:rowOff>104775</xdr:rowOff>
    </xdr:from>
    <xdr:to>
      <xdr:col>0</xdr:col>
      <xdr:colOff>1762125</xdr:colOff>
      <xdr:row>0</xdr:row>
      <xdr:rowOff>1133475</xdr:rowOff>
    </xdr:to>
    <xdr:pic>
      <xdr:nvPicPr>
        <xdr:cNvPr id="4" name="Picture 1"/>
        <xdr:cNvPicPr preferRelativeResize="1">
          <a:picLocks noChangeAspect="1"/>
        </xdr:cNvPicPr>
      </xdr:nvPicPr>
      <xdr:blipFill>
        <a:blip r:embed="rId1"/>
        <a:stretch>
          <a:fillRect/>
        </a:stretch>
      </xdr:blipFill>
      <xdr:spPr>
        <a:xfrm>
          <a:off x="904875" y="104775"/>
          <a:ext cx="85725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0</xdr:row>
      <xdr:rowOff>104775</xdr:rowOff>
    </xdr:from>
    <xdr:to>
      <xdr:col>0</xdr:col>
      <xdr:colOff>1762125</xdr:colOff>
      <xdr:row>0</xdr:row>
      <xdr:rowOff>1133475</xdr:rowOff>
    </xdr:to>
    <xdr:pic>
      <xdr:nvPicPr>
        <xdr:cNvPr id="1" name="Picture 1"/>
        <xdr:cNvPicPr preferRelativeResize="1">
          <a:picLocks noChangeAspect="1"/>
        </xdr:cNvPicPr>
      </xdr:nvPicPr>
      <xdr:blipFill>
        <a:blip r:embed="rId1"/>
        <a:stretch>
          <a:fillRect/>
        </a:stretch>
      </xdr:blipFill>
      <xdr:spPr>
        <a:xfrm>
          <a:off x="904875" y="104775"/>
          <a:ext cx="857250" cy="1028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0</xdr:row>
      <xdr:rowOff>133350</xdr:rowOff>
    </xdr:from>
    <xdr:to>
      <xdr:col>0</xdr:col>
      <xdr:colOff>1514475</xdr:colOff>
      <xdr:row>0</xdr:row>
      <xdr:rowOff>1162050</xdr:rowOff>
    </xdr:to>
    <xdr:pic>
      <xdr:nvPicPr>
        <xdr:cNvPr id="1" name="Picture 1"/>
        <xdr:cNvPicPr preferRelativeResize="1">
          <a:picLocks noChangeAspect="1"/>
        </xdr:cNvPicPr>
      </xdr:nvPicPr>
      <xdr:blipFill>
        <a:blip r:embed="rId1"/>
        <a:stretch>
          <a:fillRect/>
        </a:stretch>
      </xdr:blipFill>
      <xdr:spPr>
        <a:xfrm>
          <a:off x="657225" y="133350"/>
          <a:ext cx="857250" cy="1028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38100</xdr:rowOff>
    </xdr:from>
    <xdr:to>
      <xdr:col>0</xdr:col>
      <xdr:colOff>1752600</xdr:colOff>
      <xdr:row>0</xdr:row>
      <xdr:rowOff>1228725</xdr:rowOff>
    </xdr:to>
    <xdr:pic>
      <xdr:nvPicPr>
        <xdr:cNvPr id="1" name="Picture 1"/>
        <xdr:cNvPicPr preferRelativeResize="1">
          <a:picLocks noChangeAspect="1"/>
        </xdr:cNvPicPr>
      </xdr:nvPicPr>
      <xdr:blipFill>
        <a:blip r:embed="rId1"/>
        <a:stretch>
          <a:fillRect/>
        </a:stretch>
      </xdr:blipFill>
      <xdr:spPr>
        <a:xfrm>
          <a:off x="600075" y="38100"/>
          <a:ext cx="1152525" cy="1190625"/>
        </a:xfrm>
        <a:prstGeom prst="rect">
          <a:avLst/>
        </a:prstGeom>
        <a:noFill/>
        <a:ln w="9525" cmpd="sng">
          <a:noFill/>
        </a:ln>
      </xdr:spPr>
    </xdr:pic>
    <xdr:clientData/>
  </xdr:twoCellAnchor>
  <xdr:twoCellAnchor>
    <xdr:from>
      <xdr:col>0</xdr:col>
      <xdr:colOff>600075</xdr:colOff>
      <xdr:row>0</xdr:row>
      <xdr:rowOff>38100</xdr:rowOff>
    </xdr:from>
    <xdr:to>
      <xdr:col>0</xdr:col>
      <xdr:colOff>1752600</xdr:colOff>
      <xdr:row>0</xdr:row>
      <xdr:rowOff>1228725</xdr:rowOff>
    </xdr:to>
    <xdr:pic>
      <xdr:nvPicPr>
        <xdr:cNvPr id="2" name="Picture 1"/>
        <xdr:cNvPicPr preferRelativeResize="1">
          <a:picLocks noChangeAspect="1"/>
        </xdr:cNvPicPr>
      </xdr:nvPicPr>
      <xdr:blipFill>
        <a:blip r:embed="rId1"/>
        <a:stretch>
          <a:fillRect/>
        </a:stretch>
      </xdr:blipFill>
      <xdr:spPr>
        <a:xfrm>
          <a:off x="600075" y="38100"/>
          <a:ext cx="1152525" cy="1190625"/>
        </a:xfrm>
        <a:prstGeom prst="rect">
          <a:avLst/>
        </a:prstGeom>
        <a:noFill/>
        <a:ln w="9525" cmpd="sng">
          <a:noFill/>
        </a:ln>
      </xdr:spPr>
    </xdr:pic>
    <xdr:clientData/>
  </xdr:twoCellAnchor>
  <xdr:twoCellAnchor>
    <xdr:from>
      <xdr:col>0</xdr:col>
      <xdr:colOff>600075</xdr:colOff>
      <xdr:row>0</xdr:row>
      <xdr:rowOff>38100</xdr:rowOff>
    </xdr:from>
    <xdr:to>
      <xdr:col>0</xdr:col>
      <xdr:colOff>1752600</xdr:colOff>
      <xdr:row>0</xdr:row>
      <xdr:rowOff>1228725</xdr:rowOff>
    </xdr:to>
    <xdr:pic>
      <xdr:nvPicPr>
        <xdr:cNvPr id="3" name="Picture 1"/>
        <xdr:cNvPicPr preferRelativeResize="1">
          <a:picLocks noChangeAspect="1"/>
        </xdr:cNvPicPr>
      </xdr:nvPicPr>
      <xdr:blipFill>
        <a:blip r:embed="rId1"/>
        <a:stretch>
          <a:fillRect/>
        </a:stretch>
      </xdr:blipFill>
      <xdr:spPr>
        <a:xfrm>
          <a:off x="600075" y="38100"/>
          <a:ext cx="1152525"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0</xdr:row>
      <xdr:rowOff>0</xdr:rowOff>
    </xdr:from>
    <xdr:to>
      <xdr:col>0</xdr:col>
      <xdr:colOff>2181225</xdr:colOff>
      <xdr:row>0</xdr:row>
      <xdr:rowOff>1200150</xdr:rowOff>
    </xdr:to>
    <xdr:pic>
      <xdr:nvPicPr>
        <xdr:cNvPr id="1" name="Picture 1"/>
        <xdr:cNvPicPr preferRelativeResize="1">
          <a:picLocks noChangeAspect="1"/>
        </xdr:cNvPicPr>
      </xdr:nvPicPr>
      <xdr:blipFill>
        <a:blip r:embed="rId1"/>
        <a:stretch>
          <a:fillRect/>
        </a:stretch>
      </xdr:blipFill>
      <xdr:spPr>
        <a:xfrm>
          <a:off x="1323975" y="0"/>
          <a:ext cx="857250" cy="1200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962025</xdr:colOff>
      <xdr:row>0</xdr:row>
      <xdr:rowOff>66675</xdr:rowOff>
    </xdr:from>
    <xdr:to>
      <xdr:col>0</xdr:col>
      <xdr:colOff>1828800</xdr:colOff>
      <xdr:row>0</xdr:row>
      <xdr:rowOff>1019175</xdr:rowOff>
    </xdr:to>
    <xdr:pic>
      <xdr:nvPicPr>
        <xdr:cNvPr id="1" name="Picture 1"/>
        <xdr:cNvPicPr preferRelativeResize="1">
          <a:picLocks noChangeAspect="1"/>
        </xdr:cNvPicPr>
      </xdr:nvPicPr>
      <xdr:blipFill>
        <a:blip r:embed="rId1"/>
        <a:stretch>
          <a:fillRect/>
        </a:stretch>
      </xdr:blipFill>
      <xdr:spPr>
        <a:xfrm>
          <a:off x="962025" y="66675"/>
          <a:ext cx="866775"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180975</xdr:rowOff>
    </xdr:from>
    <xdr:to>
      <xdr:col>0</xdr:col>
      <xdr:colOff>1533525</xdr:colOff>
      <xdr:row>0</xdr:row>
      <xdr:rowOff>1238250</xdr:rowOff>
    </xdr:to>
    <xdr:pic>
      <xdr:nvPicPr>
        <xdr:cNvPr id="1" name="Picture 1"/>
        <xdr:cNvPicPr preferRelativeResize="1">
          <a:picLocks noChangeAspect="1"/>
        </xdr:cNvPicPr>
      </xdr:nvPicPr>
      <xdr:blipFill>
        <a:blip r:embed="rId1"/>
        <a:stretch>
          <a:fillRect/>
        </a:stretch>
      </xdr:blipFill>
      <xdr:spPr>
        <a:xfrm>
          <a:off x="400050" y="180975"/>
          <a:ext cx="1133475" cy="105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GONZALEZ\Desktop\EVIDENCIAS%202017\Z%20CONTROL%20PRESUPUESTO\CONTROL%20PRESUPUESTAL%202017%20ACTUALIZ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IU55"/>
  <sheetViews>
    <sheetView tabSelected="1" zoomScale="120" zoomScaleNormal="120" zoomScalePageLayoutView="0" workbookViewId="0" topLeftCell="D29">
      <selection activeCell="J41" sqref="J41"/>
    </sheetView>
  </sheetViews>
  <sheetFormatPr defaultColWidth="11.421875" defaultRowHeight="15"/>
  <cols>
    <col min="1" max="1" width="47.7109375" style="995" customWidth="1"/>
    <col min="2" max="2" width="8.57421875" style="995" customWidth="1"/>
    <col min="3" max="3" width="7.7109375" style="995" customWidth="1"/>
    <col min="4" max="4" width="16.421875" style="995" customWidth="1"/>
    <col min="5" max="5" width="21.28125" style="995" customWidth="1"/>
    <col min="6" max="6" width="5.57421875" style="995" customWidth="1"/>
    <col min="7" max="7" width="6.421875" style="995" bestFit="1" customWidth="1"/>
    <col min="8" max="8" width="5.57421875" style="995" customWidth="1"/>
    <col min="9" max="9" width="6.421875" style="995" bestFit="1" customWidth="1"/>
    <col min="10" max="12" width="5.57421875" style="995" customWidth="1"/>
    <col min="13" max="13" width="5.57421875" style="1021" customWidth="1"/>
    <col min="14" max="17" width="5.57421875" style="995" customWidth="1"/>
    <col min="18" max="22" width="5.57421875" style="995" hidden="1" customWidth="1"/>
    <col min="23" max="23" width="5.8515625" style="1021" hidden="1" customWidth="1"/>
    <col min="24" max="24" width="7.140625" style="995" hidden="1" customWidth="1"/>
    <col min="25" max="29" width="5.57421875" style="995" hidden="1" customWidth="1"/>
    <col min="30" max="32" width="13.421875" style="995" customWidth="1"/>
    <col min="33" max="34" width="12.140625" style="995" customWidth="1"/>
    <col min="35" max="35" width="18.8515625" style="1022" customWidth="1"/>
    <col min="36" max="36" width="13.140625" style="1022" customWidth="1"/>
    <col min="37" max="37" width="13.00390625" style="995" customWidth="1"/>
    <col min="38" max="38" width="15.28125" style="1023" customWidth="1"/>
    <col min="39" max="39" width="15.28125" style="995" customWidth="1"/>
    <col min="40" max="16384" width="11.421875" style="995" customWidth="1"/>
  </cols>
  <sheetData>
    <row r="1" spans="1:39" ht="102.75" customHeight="1">
      <c r="A1" s="994"/>
      <c r="B1" s="1037" t="s">
        <v>71</v>
      </c>
      <c r="C1" s="1038"/>
      <c r="D1" s="1038"/>
      <c r="E1" s="1038"/>
      <c r="F1" s="1038"/>
      <c r="G1" s="1038"/>
      <c r="H1" s="1038"/>
      <c r="I1" s="1038"/>
      <c r="J1" s="1038"/>
      <c r="K1" s="1038"/>
      <c r="L1" s="1038"/>
      <c r="M1" s="1038"/>
      <c r="N1" s="1038"/>
      <c r="O1" s="1038"/>
      <c r="P1" s="1038"/>
      <c r="Q1" s="1038"/>
      <c r="R1" s="1038"/>
      <c r="S1" s="1038"/>
      <c r="T1" s="1038"/>
      <c r="U1" s="1038"/>
      <c r="V1" s="1038"/>
      <c r="W1" s="1038"/>
      <c r="X1" s="1038"/>
      <c r="Y1" s="1038"/>
      <c r="Z1" s="1038"/>
      <c r="AA1" s="1038"/>
      <c r="AB1" s="1038"/>
      <c r="AC1" s="1038"/>
      <c r="AD1" s="1038"/>
      <c r="AE1" s="1038"/>
      <c r="AF1" s="1038"/>
      <c r="AG1" s="1038"/>
      <c r="AH1" s="1038"/>
      <c r="AI1" s="1038"/>
      <c r="AJ1" s="1038"/>
      <c r="AK1" s="1039"/>
      <c r="AL1" s="1040" t="s">
        <v>1067</v>
      </c>
      <c r="AM1" s="1040"/>
    </row>
    <row r="2" spans="1:39" ht="25.5">
      <c r="A2" s="996" t="s">
        <v>54</v>
      </c>
      <c r="B2" s="1041" t="s">
        <v>72</v>
      </c>
      <c r="C2" s="1042"/>
      <c r="D2" s="1042"/>
      <c r="E2" s="1042"/>
      <c r="F2" s="1042"/>
      <c r="G2" s="1042"/>
      <c r="H2" s="1042"/>
      <c r="I2" s="1042"/>
      <c r="J2" s="1042"/>
      <c r="K2" s="1042"/>
      <c r="L2" s="1042"/>
      <c r="M2" s="1042"/>
      <c r="N2" s="1042"/>
      <c r="O2" s="1042"/>
      <c r="P2" s="1042"/>
      <c r="Q2" s="1042"/>
      <c r="R2" s="1042"/>
      <c r="S2" s="1042"/>
      <c r="T2" s="1042"/>
      <c r="U2" s="1042"/>
      <c r="V2" s="1042"/>
      <c r="W2" s="1042"/>
      <c r="X2" s="1042"/>
      <c r="Y2" s="1042"/>
      <c r="Z2" s="1042"/>
      <c r="AA2" s="1042"/>
      <c r="AB2" s="1042"/>
      <c r="AC2" s="1042"/>
      <c r="AD2" s="1042"/>
      <c r="AE2" s="1042"/>
      <c r="AF2" s="1042"/>
      <c r="AG2" s="1042"/>
      <c r="AH2" s="1042"/>
      <c r="AI2" s="1042"/>
      <c r="AJ2" s="1042"/>
      <c r="AK2" s="1043"/>
      <c r="AL2" s="983" t="s">
        <v>43</v>
      </c>
      <c r="AM2" s="997"/>
    </row>
    <row r="3" spans="1:39" ht="25.5">
      <c r="A3" s="996" t="s">
        <v>52</v>
      </c>
      <c r="B3" s="1041" t="s">
        <v>73</v>
      </c>
      <c r="C3" s="1042"/>
      <c r="D3" s="1042"/>
      <c r="E3" s="1042"/>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2"/>
      <c r="AE3" s="1042"/>
      <c r="AF3" s="1042"/>
      <c r="AG3" s="1042"/>
      <c r="AH3" s="1042"/>
      <c r="AI3" s="1042"/>
      <c r="AJ3" s="1042"/>
      <c r="AK3" s="1043"/>
      <c r="AL3" s="983" t="s">
        <v>43</v>
      </c>
      <c r="AM3" s="997"/>
    </row>
    <row r="4" spans="1:39" ht="25.5">
      <c r="A4" s="996" t="s">
        <v>47</v>
      </c>
      <c r="B4" s="1044" t="s">
        <v>74</v>
      </c>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6"/>
      <c r="AF4" s="1047" t="s">
        <v>45</v>
      </c>
      <c r="AG4" s="1048"/>
      <c r="AH4" s="998"/>
      <c r="AI4" s="1031" t="s">
        <v>75</v>
      </c>
      <c r="AJ4" s="1049"/>
      <c r="AK4" s="1032"/>
      <c r="AL4" s="983" t="s">
        <v>43</v>
      </c>
      <c r="AM4" s="997">
        <v>0.4</v>
      </c>
    </row>
    <row r="5" spans="1:39" ht="38.25">
      <c r="A5" s="996" t="s">
        <v>42</v>
      </c>
      <c r="B5" s="139" t="s">
        <v>41</v>
      </c>
      <c r="C5" s="139" t="s">
        <v>40</v>
      </c>
      <c r="D5" s="139" t="s">
        <v>39</v>
      </c>
      <c r="E5" s="139" t="s">
        <v>38</v>
      </c>
      <c r="F5" s="139" t="s">
        <v>37</v>
      </c>
      <c r="G5" s="139" t="s">
        <v>36</v>
      </c>
      <c r="H5" s="139" t="s">
        <v>35</v>
      </c>
      <c r="I5" s="139" t="s">
        <v>34</v>
      </c>
      <c r="J5" s="139" t="s">
        <v>33</v>
      </c>
      <c r="K5" s="139" t="s">
        <v>32</v>
      </c>
      <c r="L5" s="139" t="s">
        <v>31</v>
      </c>
      <c r="M5" s="139" t="s">
        <v>30</v>
      </c>
      <c r="N5" s="139" t="s">
        <v>29</v>
      </c>
      <c r="O5" s="139" t="s">
        <v>28</v>
      </c>
      <c r="P5" s="139" t="s">
        <v>27</v>
      </c>
      <c r="Q5" s="139" t="s">
        <v>26</v>
      </c>
      <c r="R5" s="139" t="s">
        <v>25</v>
      </c>
      <c r="S5" s="139" t="s">
        <v>24</v>
      </c>
      <c r="T5" s="139" t="s">
        <v>76</v>
      </c>
      <c r="U5" s="139" t="s">
        <v>22</v>
      </c>
      <c r="V5" s="139" t="s">
        <v>21</v>
      </c>
      <c r="W5" s="139" t="s">
        <v>20</v>
      </c>
      <c r="X5" s="139" t="s">
        <v>19</v>
      </c>
      <c r="Y5" s="139" t="s">
        <v>18</v>
      </c>
      <c r="Z5" s="139" t="s">
        <v>17</v>
      </c>
      <c r="AA5" s="139" t="s">
        <v>16</v>
      </c>
      <c r="AB5" s="139" t="s">
        <v>15</v>
      </c>
      <c r="AC5" s="139" t="s">
        <v>14</v>
      </c>
      <c r="AD5" s="139" t="s">
        <v>13</v>
      </c>
      <c r="AE5" s="139" t="s">
        <v>12</v>
      </c>
      <c r="AF5" s="139" t="s">
        <v>11</v>
      </c>
      <c r="AG5" s="139" t="s">
        <v>10</v>
      </c>
      <c r="AH5" s="139" t="s">
        <v>9</v>
      </c>
      <c r="AI5" s="999" t="s">
        <v>8</v>
      </c>
      <c r="AJ5" s="999" t="s">
        <v>7</v>
      </c>
      <c r="AK5" s="139" t="s">
        <v>6</v>
      </c>
      <c r="AL5" s="1033" t="s">
        <v>5</v>
      </c>
      <c r="AM5" s="1033"/>
    </row>
    <row r="6" spans="1:39" ht="38.25">
      <c r="A6" s="166" t="s">
        <v>77</v>
      </c>
      <c r="B6" s="29">
        <v>43101</v>
      </c>
      <c r="C6" s="29">
        <v>43464</v>
      </c>
      <c r="D6" s="29" t="s">
        <v>78</v>
      </c>
      <c r="E6" s="209">
        <f>F6+H6+J6+L6+N6+P6+R6+T6+V6+X6+Z6+AB6</f>
        <v>10</v>
      </c>
      <c r="F6" s="202">
        <v>0</v>
      </c>
      <c r="G6" s="996"/>
      <c r="H6" s="202">
        <v>1</v>
      </c>
      <c r="I6" s="996"/>
      <c r="J6" s="202">
        <v>1</v>
      </c>
      <c r="K6" s="996"/>
      <c r="L6" s="202">
        <v>1</v>
      </c>
      <c r="M6" s="139"/>
      <c r="N6" s="202">
        <v>1</v>
      </c>
      <c r="O6" s="139"/>
      <c r="P6" s="202">
        <v>1</v>
      </c>
      <c r="Q6" s="139"/>
      <c r="R6" s="202">
        <v>1</v>
      </c>
      <c r="S6" s="139"/>
      <c r="T6" s="202">
        <v>1</v>
      </c>
      <c r="U6" s="139"/>
      <c r="V6" s="202">
        <v>1</v>
      </c>
      <c r="W6" s="139"/>
      <c r="X6" s="202">
        <v>1</v>
      </c>
      <c r="Y6" s="139"/>
      <c r="Z6" s="202">
        <v>1</v>
      </c>
      <c r="AA6" s="139"/>
      <c r="AB6" s="979">
        <v>0</v>
      </c>
      <c r="AC6" s="209"/>
      <c r="AD6" s="209">
        <f aca="true" t="shared" si="0" ref="AD6:AE9">F6+H6+J6+L6+N6+P6</f>
        <v>5</v>
      </c>
      <c r="AE6" s="209">
        <f t="shared" si="0"/>
        <v>0</v>
      </c>
      <c r="AF6" s="209">
        <f>AE6-AD6</f>
        <v>-5</v>
      </c>
      <c r="AG6" s="33">
        <f>+AE6/AD6</f>
        <v>0</v>
      </c>
      <c r="AH6" s="33">
        <f>AE6/E6</f>
        <v>0</v>
      </c>
      <c r="AI6" s="1000">
        <v>0</v>
      </c>
      <c r="AJ6" s="141">
        <v>0</v>
      </c>
      <c r="AK6" s="195" t="e">
        <f>AJ6/AI6</f>
        <v>#DIV/0!</v>
      </c>
      <c r="AL6" s="1031"/>
      <c r="AM6" s="1032"/>
    </row>
    <row r="7" spans="1:39" ht="41.25" customHeight="1">
      <c r="A7" s="166" t="s">
        <v>79</v>
      </c>
      <c r="B7" s="29">
        <v>43101</v>
      </c>
      <c r="C7" s="29">
        <v>43464</v>
      </c>
      <c r="D7" s="29" t="s">
        <v>3</v>
      </c>
      <c r="E7" s="209">
        <f>F7+H7+J7+L7+N7+P7+R7+T7+V7+X7+Z7+AB7</f>
        <v>1</v>
      </c>
      <c r="F7" s="202">
        <v>0</v>
      </c>
      <c r="G7" s="996"/>
      <c r="H7" s="202">
        <v>0</v>
      </c>
      <c r="I7" s="996"/>
      <c r="J7" s="202">
        <v>0</v>
      </c>
      <c r="K7" s="996"/>
      <c r="L7" s="202">
        <v>0</v>
      </c>
      <c r="M7" s="996"/>
      <c r="N7" s="202">
        <v>0</v>
      </c>
      <c r="O7" s="996"/>
      <c r="P7" s="202">
        <v>0</v>
      </c>
      <c r="Q7" s="1001"/>
      <c r="R7" s="202">
        <v>0</v>
      </c>
      <c r="S7" s="996"/>
      <c r="T7" s="202">
        <v>1</v>
      </c>
      <c r="U7" s="139"/>
      <c r="V7" s="202">
        <v>0</v>
      </c>
      <c r="W7" s="139"/>
      <c r="X7" s="202">
        <v>0</v>
      </c>
      <c r="Y7" s="139"/>
      <c r="Z7" s="202">
        <v>0</v>
      </c>
      <c r="AA7" s="139"/>
      <c r="AB7" s="979">
        <v>0</v>
      </c>
      <c r="AC7" s="209"/>
      <c r="AD7" s="209">
        <f t="shared" si="0"/>
        <v>0</v>
      </c>
      <c r="AE7" s="209">
        <f t="shared" si="0"/>
        <v>0</v>
      </c>
      <c r="AF7" s="209">
        <f>AE7-AD7</f>
        <v>0</v>
      </c>
      <c r="AG7" s="33"/>
      <c r="AH7" s="33">
        <f>AE7/E7</f>
        <v>0</v>
      </c>
      <c r="AI7" s="1000">
        <v>0</v>
      </c>
      <c r="AJ7" s="141">
        <v>0</v>
      </c>
      <c r="AK7" s="195" t="e">
        <f>AJ7/AI7</f>
        <v>#DIV/0!</v>
      </c>
      <c r="AL7" s="1052"/>
      <c r="AM7" s="1052"/>
    </row>
    <row r="8" spans="1:39" ht="44.25" customHeight="1">
      <c r="A8" s="6" t="s">
        <v>80</v>
      </c>
      <c r="B8" s="29">
        <v>43101</v>
      </c>
      <c r="C8" s="29">
        <v>43464</v>
      </c>
      <c r="D8" s="29" t="s">
        <v>78</v>
      </c>
      <c r="E8" s="209">
        <f>F8+H8+J8+L8+N8+P8+R8+T8+V8+X8+Z8+AB8</f>
        <v>1</v>
      </c>
      <c r="F8" s="202">
        <v>0</v>
      </c>
      <c r="G8" s="996"/>
      <c r="H8" s="202">
        <v>0</v>
      </c>
      <c r="I8" s="996"/>
      <c r="J8" s="202">
        <v>0</v>
      </c>
      <c r="K8" s="996"/>
      <c r="L8" s="202">
        <v>0</v>
      </c>
      <c r="M8" s="996"/>
      <c r="N8" s="202">
        <v>0</v>
      </c>
      <c r="O8" s="1001"/>
      <c r="P8" s="202">
        <v>0</v>
      </c>
      <c r="Q8" s="1001"/>
      <c r="R8" s="202">
        <v>0</v>
      </c>
      <c r="S8" s="996"/>
      <c r="T8" s="202">
        <v>0</v>
      </c>
      <c r="U8" s="139"/>
      <c r="V8" s="202">
        <v>1</v>
      </c>
      <c r="W8" s="139"/>
      <c r="X8" s="202">
        <v>0</v>
      </c>
      <c r="Y8" s="139"/>
      <c r="Z8" s="202">
        <v>0</v>
      </c>
      <c r="AA8" s="139"/>
      <c r="AB8" s="202">
        <v>0</v>
      </c>
      <c r="AC8" s="209"/>
      <c r="AD8" s="209">
        <f t="shared" si="0"/>
        <v>0</v>
      </c>
      <c r="AE8" s="209">
        <f t="shared" si="0"/>
        <v>0</v>
      </c>
      <c r="AF8" s="209">
        <f>AE8-AD8</f>
        <v>0</v>
      </c>
      <c r="AG8" s="33"/>
      <c r="AH8" s="33">
        <f>AE8/E8</f>
        <v>0</v>
      </c>
      <c r="AI8" s="1000">
        <v>5000000</v>
      </c>
      <c r="AJ8" s="141">
        <v>0</v>
      </c>
      <c r="AK8" s="195">
        <f>AJ8/AI8</f>
        <v>0</v>
      </c>
      <c r="AL8" s="1031"/>
      <c r="AM8" s="1032"/>
    </row>
    <row r="9" spans="1:39" ht="19.5" customHeight="1">
      <c r="A9" s="133" t="s">
        <v>1015</v>
      </c>
      <c r="B9" s="29">
        <v>43101</v>
      </c>
      <c r="C9" s="29">
        <v>43464</v>
      </c>
      <c r="D9" s="29" t="s">
        <v>1034</v>
      </c>
      <c r="E9" s="209">
        <f>F9+H9+J9+L9+N9+P9+R9+T9+V9+X9+Z9+AB9</f>
        <v>3</v>
      </c>
      <c r="F9" s="46">
        <v>3</v>
      </c>
      <c r="G9" s="139">
        <v>3</v>
      </c>
      <c r="H9" s="46"/>
      <c r="I9" s="139"/>
      <c r="J9" s="46"/>
      <c r="K9" s="139"/>
      <c r="L9" s="46"/>
      <c r="M9" s="139"/>
      <c r="N9" s="46"/>
      <c r="O9" s="139"/>
      <c r="P9" s="46"/>
      <c r="Q9" s="139"/>
      <c r="R9" s="46"/>
      <c r="S9" s="139"/>
      <c r="T9" s="46"/>
      <c r="U9" s="894"/>
      <c r="V9" s="46"/>
      <c r="W9" s="139"/>
      <c r="X9" s="46"/>
      <c r="Y9" s="894"/>
      <c r="Z9" s="46"/>
      <c r="AA9" s="894"/>
      <c r="AB9" s="46"/>
      <c r="AC9" s="894"/>
      <c r="AD9" s="209">
        <f t="shared" si="0"/>
        <v>3</v>
      </c>
      <c r="AE9" s="209">
        <f t="shared" si="0"/>
        <v>3</v>
      </c>
      <c r="AF9" s="209">
        <f>AE9-AD9</f>
        <v>0</v>
      </c>
      <c r="AG9" s="33">
        <f>+AE9/AD9</f>
        <v>1</v>
      </c>
      <c r="AH9" s="33">
        <f>AE9/E9</f>
        <v>1</v>
      </c>
      <c r="AI9" s="1000">
        <v>132965219</v>
      </c>
      <c r="AJ9" s="141">
        <v>0</v>
      </c>
      <c r="AK9" s="195">
        <f>AJ9/AI9</f>
        <v>0</v>
      </c>
      <c r="AL9" s="1031"/>
      <c r="AM9" s="1032"/>
    </row>
    <row r="10" spans="1:39" ht="12.75">
      <c r="A10" s="1024" t="s">
        <v>1</v>
      </c>
      <c r="B10" s="1025"/>
      <c r="C10" s="1025"/>
      <c r="D10" s="1025"/>
      <c r="E10" s="1025"/>
      <c r="F10" s="1025"/>
      <c r="G10" s="1025"/>
      <c r="H10" s="1025"/>
      <c r="I10" s="1025"/>
      <c r="J10" s="1025"/>
      <c r="K10" s="1025"/>
      <c r="L10" s="1025"/>
      <c r="M10" s="1025"/>
      <c r="N10" s="1025"/>
      <c r="O10" s="1025"/>
      <c r="P10" s="1025"/>
      <c r="Q10" s="1025"/>
      <c r="R10" s="1025"/>
      <c r="S10" s="1025"/>
      <c r="T10" s="1025"/>
      <c r="U10" s="1025"/>
      <c r="V10" s="1025"/>
      <c r="W10" s="1025"/>
      <c r="X10" s="1025"/>
      <c r="Y10" s="1025"/>
      <c r="Z10" s="1025"/>
      <c r="AA10" s="1025"/>
      <c r="AB10" s="1025"/>
      <c r="AC10" s="1025"/>
      <c r="AD10" s="1002"/>
      <c r="AE10" s="1002"/>
      <c r="AF10" s="1002"/>
      <c r="AG10" s="195">
        <f>AVERAGE(AG6:AG9)</f>
        <v>0.5</v>
      </c>
      <c r="AH10" s="195">
        <f>AVERAGE(AH6:AH9)</f>
        <v>0.25</v>
      </c>
      <c r="AI10" s="1003">
        <f>SUM(AI6:AI9)</f>
        <v>137965219</v>
      </c>
      <c r="AJ10" s="1003">
        <f>SUM(AJ6:AJ8)</f>
        <v>0</v>
      </c>
      <c r="AK10" s="195">
        <f>AJ10/AI10</f>
        <v>0</v>
      </c>
      <c r="AL10" s="1050"/>
      <c r="AM10" s="1050"/>
    </row>
    <row r="11" spans="1:39" ht="70.5" customHeight="1">
      <c r="A11" s="996" t="s">
        <v>47</v>
      </c>
      <c r="B11" s="1044" t="s">
        <v>82</v>
      </c>
      <c r="C11" s="1045"/>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6"/>
      <c r="AF11" s="1051" t="s">
        <v>45</v>
      </c>
      <c r="AG11" s="1051"/>
      <c r="AH11" s="1004"/>
      <c r="AI11" s="1041" t="s">
        <v>75</v>
      </c>
      <c r="AJ11" s="1042"/>
      <c r="AK11" s="1043"/>
      <c r="AL11" s="983" t="s">
        <v>43</v>
      </c>
      <c r="AM11" s="997">
        <v>0.3</v>
      </c>
    </row>
    <row r="12" spans="1:39" ht="38.25">
      <c r="A12" s="996" t="s">
        <v>42</v>
      </c>
      <c r="B12" s="139" t="s">
        <v>41</v>
      </c>
      <c r="C12" s="139" t="s">
        <v>40</v>
      </c>
      <c r="D12" s="139" t="s">
        <v>39</v>
      </c>
      <c r="E12" s="139" t="s">
        <v>38</v>
      </c>
      <c r="F12" s="139" t="s">
        <v>37</v>
      </c>
      <c r="G12" s="139" t="s">
        <v>36</v>
      </c>
      <c r="H12" s="139" t="s">
        <v>35</v>
      </c>
      <c r="I12" s="139" t="s">
        <v>34</v>
      </c>
      <c r="J12" s="139" t="s">
        <v>33</v>
      </c>
      <c r="K12" s="139" t="s">
        <v>32</v>
      </c>
      <c r="L12" s="139" t="s">
        <v>31</v>
      </c>
      <c r="M12" s="139" t="s">
        <v>30</v>
      </c>
      <c r="N12" s="139" t="s">
        <v>29</v>
      </c>
      <c r="O12" s="139" t="s">
        <v>28</v>
      </c>
      <c r="P12" s="139" t="s">
        <v>27</v>
      </c>
      <c r="Q12" s="139" t="s">
        <v>26</v>
      </c>
      <c r="R12" s="139" t="s">
        <v>25</v>
      </c>
      <c r="S12" s="139" t="s">
        <v>24</v>
      </c>
      <c r="T12" s="139" t="s">
        <v>76</v>
      </c>
      <c r="U12" s="139" t="s">
        <v>22</v>
      </c>
      <c r="V12" s="139" t="s">
        <v>21</v>
      </c>
      <c r="W12" s="139" t="s">
        <v>20</v>
      </c>
      <c r="X12" s="139" t="s">
        <v>19</v>
      </c>
      <c r="Y12" s="139" t="s">
        <v>18</v>
      </c>
      <c r="Z12" s="139" t="s">
        <v>17</v>
      </c>
      <c r="AA12" s="139" t="s">
        <v>16</v>
      </c>
      <c r="AB12" s="139" t="s">
        <v>15</v>
      </c>
      <c r="AC12" s="139" t="s">
        <v>14</v>
      </c>
      <c r="AD12" s="139" t="s">
        <v>13</v>
      </c>
      <c r="AE12" s="139" t="s">
        <v>12</v>
      </c>
      <c r="AF12" s="139" t="s">
        <v>11</v>
      </c>
      <c r="AG12" s="139" t="s">
        <v>83</v>
      </c>
      <c r="AH12" s="139"/>
      <c r="AI12" s="999" t="s">
        <v>8</v>
      </c>
      <c r="AJ12" s="999" t="s">
        <v>7</v>
      </c>
      <c r="AK12" s="139" t="s">
        <v>6</v>
      </c>
      <c r="AL12" s="1033" t="s">
        <v>5</v>
      </c>
      <c r="AM12" s="1033"/>
    </row>
    <row r="13" spans="1:39" ht="25.5">
      <c r="A13" s="984" t="s">
        <v>84</v>
      </c>
      <c r="B13" s="29">
        <v>43101</v>
      </c>
      <c r="C13" s="29">
        <v>43464</v>
      </c>
      <c r="D13" s="29" t="s">
        <v>85</v>
      </c>
      <c r="E13" s="209">
        <f>F13+H13+J13+L13+N13+P13+R13+T13+V13+X13+Z13+AB13</f>
        <v>4</v>
      </c>
      <c r="F13" s="202">
        <v>0</v>
      </c>
      <c r="G13" s="139">
        <v>0</v>
      </c>
      <c r="H13" s="202">
        <v>0</v>
      </c>
      <c r="I13" s="139"/>
      <c r="J13" s="202">
        <v>1</v>
      </c>
      <c r="K13" s="139"/>
      <c r="L13" s="202">
        <v>0</v>
      </c>
      <c r="M13" s="139"/>
      <c r="N13" s="202">
        <v>0</v>
      </c>
      <c r="O13" s="139"/>
      <c r="P13" s="202">
        <v>1</v>
      </c>
      <c r="Q13" s="139"/>
      <c r="R13" s="202">
        <v>0</v>
      </c>
      <c r="S13" s="139"/>
      <c r="T13" s="202">
        <v>0</v>
      </c>
      <c r="U13" s="139"/>
      <c r="V13" s="202">
        <v>1</v>
      </c>
      <c r="W13" s="139"/>
      <c r="X13" s="202">
        <v>0</v>
      </c>
      <c r="Y13" s="139"/>
      <c r="Z13" s="202">
        <v>1</v>
      </c>
      <c r="AA13" s="139"/>
      <c r="AB13" s="979">
        <v>0</v>
      </c>
      <c r="AC13" s="209"/>
      <c r="AD13" s="209">
        <f>F13+H13+J13+L13+N13+P13</f>
        <v>2</v>
      </c>
      <c r="AE13" s="209">
        <f>G13+I13+K13+M13+O13+Q13</f>
        <v>0</v>
      </c>
      <c r="AF13" s="209">
        <f>AE13-AD13</f>
        <v>-2</v>
      </c>
      <c r="AG13" s="33"/>
      <c r="AH13" s="33">
        <f>AE13/E13</f>
        <v>0</v>
      </c>
      <c r="AI13" s="1000">
        <v>0</v>
      </c>
      <c r="AJ13" s="141">
        <v>0</v>
      </c>
      <c r="AK13" s="195" t="e">
        <f>AJ13/AI13</f>
        <v>#DIV/0!</v>
      </c>
      <c r="AL13" s="1052"/>
      <c r="AM13" s="1052"/>
    </row>
    <row r="14" spans="1:39" ht="12.75">
      <c r="A14" s="1024" t="s">
        <v>1</v>
      </c>
      <c r="B14" s="1025"/>
      <c r="C14" s="1025"/>
      <c r="D14" s="1025"/>
      <c r="E14" s="1025"/>
      <c r="F14" s="1025"/>
      <c r="G14" s="1025"/>
      <c r="H14" s="1025"/>
      <c r="I14" s="1025"/>
      <c r="J14" s="1025"/>
      <c r="K14" s="1025"/>
      <c r="L14" s="1025"/>
      <c r="M14" s="1025"/>
      <c r="N14" s="1025"/>
      <c r="O14" s="1025"/>
      <c r="P14" s="1025"/>
      <c r="Q14" s="1025"/>
      <c r="R14" s="1025"/>
      <c r="S14" s="1025"/>
      <c r="T14" s="1025"/>
      <c r="U14" s="1025"/>
      <c r="V14" s="1025"/>
      <c r="W14" s="1025"/>
      <c r="X14" s="1025"/>
      <c r="Y14" s="1025"/>
      <c r="Z14" s="1025"/>
      <c r="AA14" s="1025"/>
      <c r="AB14" s="1025"/>
      <c r="AC14" s="1025"/>
      <c r="AD14" s="1002"/>
      <c r="AE14" s="1002"/>
      <c r="AF14" s="1002"/>
      <c r="AG14" s="195"/>
      <c r="AH14" s="33">
        <v>0</v>
      </c>
      <c r="AI14" s="1003">
        <f>SUM(AI13:AI13)</f>
        <v>0</v>
      </c>
      <c r="AJ14" s="1003">
        <f>SUM(AJ13:AJ13)</f>
        <v>0</v>
      </c>
      <c r="AK14" s="195" t="e">
        <f>AJ14/AI14</f>
        <v>#DIV/0!</v>
      </c>
      <c r="AL14" s="1050"/>
      <c r="AM14" s="1050"/>
    </row>
    <row r="15" spans="1:39" ht="83.25" customHeight="1">
      <c r="A15" s="996" t="s">
        <v>47</v>
      </c>
      <c r="B15" s="1044" t="s">
        <v>86</v>
      </c>
      <c r="C15" s="1045"/>
      <c r="D15" s="1045"/>
      <c r="E15" s="1045"/>
      <c r="F15" s="1045"/>
      <c r="G15" s="1045"/>
      <c r="H15" s="1045"/>
      <c r="I15" s="1045"/>
      <c r="J15" s="1045"/>
      <c r="K15" s="1045"/>
      <c r="L15" s="1045"/>
      <c r="M15" s="1045"/>
      <c r="N15" s="1045"/>
      <c r="O15" s="1045"/>
      <c r="P15" s="1045"/>
      <c r="Q15" s="1045"/>
      <c r="R15" s="1045"/>
      <c r="S15" s="1045"/>
      <c r="T15" s="1045"/>
      <c r="U15" s="1045"/>
      <c r="V15" s="1045"/>
      <c r="W15" s="1045"/>
      <c r="X15" s="1045"/>
      <c r="Y15" s="1045"/>
      <c r="Z15" s="1045"/>
      <c r="AA15" s="1045"/>
      <c r="AB15" s="1045"/>
      <c r="AC15" s="1045"/>
      <c r="AD15" s="1045"/>
      <c r="AE15" s="1046"/>
      <c r="AF15" s="1051" t="s">
        <v>45</v>
      </c>
      <c r="AG15" s="1051"/>
      <c r="AH15" s="1004"/>
      <c r="AI15" s="1028" t="s">
        <v>75</v>
      </c>
      <c r="AJ15" s="1029"/>
      <c r="AK15" s="1030"/>
      <c r="AL15" s="983" t="s">
        <v>43</v>
      </c>
      <c r="AM15" s="997">
        <v>0.3</v>
      </c>
    </row>
    <row r="16" spans="1:39" ht="38.25">
      <c r="A16" s="996" t="s">
        <v>42</v>
      </c>
      <c r="B16" s="139" t="s">
        <v>41</v>
      </c>
      <c r="C16" s="139" t="s">
        <v>40</v>
      </c>
      <c r="D16" s="139" t="s">
        <v>39</v>
      </c>
      <c r="E16" s="139" t="s">
        <v>38</v>
      </c>
      <c r="F16" s="139" t="s">
        <v>37</v>
      </c>
      <c r="G16" s="139" t="s">
        <v>36</v>
      </c>
      <c r="H16" s="139" t="s">
        <v>35</v>
      </c>
      <c r="I16" s="139" t="s">
        <v>34</v>
      </c>
      <c r="J16" s="139" t="s">
        <v>33</v>
      </c>
      <c r="K16" s="139" t="s">
        <v>32</v>
      </c>
      <c r="L16" s="139" t="s">
        <v>31</v>
      </c>
      <c r="M16" s="139" t="s">
        <v>30</v>
      </c>
      <c r="N16" s="139" t="s">
        <v>29</v>
      </c>
      <c r="O16" s="139" t="s">
        <v>28</v>
      </c>
      <c r="P16" s="139" t="s">
        <v>27</v>
      </c>
      <c r="Q16" s="139" t="s">
        <v>26</v>
      </c>
      <c r="R16" s="139" t="s">
        <v>25</v>
      </c>
      <c r="S16" s="139" t="s">
        <v>24</v>
      </c>
      <c r="T16" s="139" t="s">
        <v>76</v>
      </c>
      <c r="U16" s="139" t="s">
        <v>22</v>
      </c>
      <c r="V16" s="139" t="s">
        <v>21</v>
      </c>
      <c r="W16" s="139" t="s">
        <v>20</v>
      </c>
      <c r="X16" s="139" t="s">
        <v>19</v>
      </c>
      <c r="Y16" s="139" t="s">
        <v>18</v>
      </c>
      <c r="Z16" s="139" t="s">
        <v>17</v>
      </c>
      <c r="AA16" s="139" t="s">
        <v>16</v>
      </c>
      <c r="AB16" s="139" t="s">
        <v>15</v>
      </c>
      <c r="AC16" s="139" t="s">
        <v>14</v>
      </c>
      <c r="AD16" s="139" t="s">
        <v>13</v>
      </c>
      <c r="AE16" s="139" t="s">
        <v>12</v>
      </c>
      <c r="AF16" s="139" t="s">
        <v>11</v>
      </c>
      <c r="AG16" s="139" t="s">
        <v>83</v>
      </c>
      <c r="AH16" s="139"/>
      <c r="AI16" s="999" t="s">
        <v>8</v>
      </c>
      <c r="AJ16" s="999" t="s">
        <v>7</v>
      </c>
      <c r="AK16" s="139" t="s">
        <v>6</v>
      </c>
      <c r="AL16" s="1033" t="s">
        <v>5</v>
      </c>
      <c r="AM16" s="1033"/>
    </row>
    <row r="17" spans="1:39" ht="191.25">
      <c r="A17" s="165" t="s">
        <v>87</v>
      </c>
      <c r="B17" s="29">
        <v>43101</v>
      </c>
      <c r="C17" s="29">
        <v>43464</v>
      </c>
      <c r="D17" s="29" t="s">
        <v>81</v>
      </c>
      <c r="E17" s="209">
        <f>F17+H17+J17+L17+N17+P17+R17+T17+V17+X17+Z17+AB17</f>
        <v>12</v>
      </c>
      <c r="F17" s="202">
        <v>1</v>
      </c>
      <c r="G17" s="139">
        <v>0</v>
      </c>
      <c r="H17" s="202">
        <v>1</v>
      </c>
      <c r="I17" s="139">
        <v>0</v>
      </c>
      <c r="J17" s="202">
        <v>1</v>
      </c>
      <c r="K17" s="139"/>
      <c r="L17" s="202">
        <v>1</v>
      </c>
      <c r="M17" s="139"/>
      <c r="N17" s="202">
        <v>1</v>
      </c>
      <c r="O17" s="139">
        <v>1</v>
      </c>
      <c r="P17" s="202">
        <v>1</v>
      </c>
      <c r="Q17" s="139">
        <v>1</v>
      </c>
      <c r="R17" s="202">
        <v>1</v>
      </c>
      <c r="S17" s="139"/>
      <c r="T17" s="202">
        <v>1</v>
      </c>
      <c r="U17" s="139"/>
      <c r="V17" s="202">
        <v>1</v>
      </c>
      <c r="W17" s="139"/>
      <c r="X17" s="202">
        <v>1</v>
      </c>
      <c r="Y17" s="139"/>
      <c r="Z17" s="202">
        <v>1</v>
      </c>
      <c r="AA17" s="139"/>
      <c r="AB17" s="979">
        <v>1</v>
      </c>
      <c r="AC17" s="209"/>
      <c r="AD17" s="209">
        <f>F17+H17+J17+L17+N17+P17</f>
        <v>6</v>
      </c>
      <c r="AE17" s="209">
        <f>G17+I17+K17+M17+O17+Q17</f>
        <v>2</v>
      </c>
      <c r="AF17" s="209">
        <f>AE17-AD17</f>
        <v>-4</v>
      </c>
      <c r="AG17" s="33">
        <f>+AE17/AD17</f>
        <v>0.3333333333333333</v>
      </c>
      <c r="AH17" s="33">
        <f>AE17/E17</f>
        <v>0.16666666666666666</v>
      </c>
      <c r="AI17" s="1000">
        <v>0</v>
      </c>
      <c r="AJ17" s="141">
        <v>0</v>
      </c>
      <c r="AK17" s="195" t="e">
        <f>AJ17/AI17</f>
        <v>#DIV/0!</v>
      </c>
      <c r="AL17" s="1031"/>
      <c r="AM17" s="1032"/>
    </row>
    <row r="18" spans="1:39" ht="12.75">
      <c r="A18" s="1024" t="s">
        <v>1</v>
      </c>
      <c r="B18" s="1025"/>
      <c r="C18" s="1025"/>
      <c r="D18" s="1025"/>
      <c r="E18" s="1025"/>
      <c r="F18" s="1025"/>
      <c r="G18" s="1025"/>
      <c r="H18" s="1025"/>
      <c r="I18" s="1025"/>
      <c r="J18" s="1025"/>
      <c r="K18" s="1025"/>
      <c r="L18" s="1025"/>
      <c r="M18" s="1025"/>
      <c r="N18" s="1025"/>
      <c r="O18" s="1025"/>
      <c r="P18" s="1025"/>
      <c r="Q18" s="1025"/>
      <c r="R18" s="1025"/>
      <c r="S18" s="1025"/>
      <c r="T18" s="1025"/>
      <c r="U18" s="1025"/>
      <c r="V18" s="1025"/>
      <c r="W18" s="1025"/>
      <c r="X18" s="1025"/>
      <c r="Y18" s="1025"/>
      <c r="Z18" s="1025"/>
      <c r="AA18" s="1025"/>
      <c r="AB18" s="1025"/>
      <c r="AC18" s="1025"/>
      <c r="AD18" s="1002"/>
      <c r="AE18" s="1002"/>
      <c r="AF18" s="1002"/>
      <c r="AG18" s="195">
        <f>AVERAGE(AG17)</f>
        <v>0.3333333333333333</v>
      </c>
      <c r="AH18" s="195">
        <f>AVERAGE(AH17)</f>
        <v>0.16666666666666666</v>
      </c>
      <c r="AI18" s="1003">
        <f>SUM(AI17:AI17)</f>
        <v>0</v>
      </c>
      <c r="AJ18" s="1003">
        <f>SUM(AJ17:AJ17)</f>
        <v>0</v>
      </c>
      <c r="AK18" s="195" t="e">
        <f>AJ18/AI18</f>
        <v>#DIV/0!</v>
      </c>
      <c r="AL18" s="1050"/>
      <c r="AM18" s="1050"/>
    </row>
    <row r="19" spans="1:39" ht="25.5">
      <c r="A19" s="996" t="s">
        <v>54</v>
      </c>
      <c r="B19" s="1056" t="s">
        <v>88</v>
      </c>
      <c r="C19" s="1056"/>
      <c r="D19" s="1056"/>
      <c r="E19" s="1056"/>
      <c r="F19" s="1056"/>
      <c r="G19" s="1056"/>
      <c r="H19" s="1056"/>
      <c r="I19" s="1056"/>
      <c r="J19" s="1056"/>
      <c r="K19" s="1056"/>
      <c r="L19" s="1056"/>
      <c r="M19" s="1056"/>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6"/>
      <c r="AI19" s="1056"/>
      <c r="AJ19" s="1056"/>
      <c r="AK19" s="1056"/>
      <c r="AL19" s="1005" t="s">
        <v>43</v>
      </c>
      <c r="AM19" s="997"/>
    </row>
    <row r="20" spans="1:39" ht="25.5">
      <c r="A20" s="996" t="s">
        <v>52</v>
      </c>
      <c r="B20" s="1056"/>
      <c r="C20" s="1056"/>
      <c r="D20" s="1056"/>
      <c r="E20" s="1056"/>
      <c r="F20" s="1056"/>
      <c r="G20" s="1056"/>
      <c r="H20" s="1056"/>
      <c r="I20" s="1056"/>
      <c r="J20" s="1056"/>
      <c r="K20" s="1056"/>
      <c r="L20" s="1056"/>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6"/>
      <c r="AI20" s="1056"/>
      <c r="AJ20" s="1056"/>
      <c r="AK20" s="1056"/>
      <c r="AL20" s="1005" t="s">
        <v>43</v>
      </c>
      <c r="AM20" s="997"/>
    </row>
    <row r="21" spans="1:39" ht="50.25" customHeight="1">
      <c r="A21" s="996" t="s">
        <v>47</v>
      </c>
      <c r="B21" s="1044" t="s">
        <v>89</v>
      </c>
      <c r="C21" s="1053"/>
      <c r="D21" s="1053"/>
      <c r="E21" s="1053"/>
      <c r="F21" s="1053"/>
      <c r="G21" s="1053"/>
      <c r="H21" s="1053"/>
      <c r="I21" s="1053"/>
      <c r="J21" s="1053"/>
      <c r="K21" s="1053"/>
      <c r="L21" s="1053"/>
      <c r="M21" s="1053"/>
      <c r="N21" s="1053"/>
      <c r="O21" s="1053"/>
      <c r="P21" s="1053"/>
      <c r="Q21" s="1053"/>
      <c r="R21" s="1053"/>
      <c r="S21" s="1053"/>
      <c r="T21" s="1053"/>
      <c r="U21" s="1053"/>
      <c r="V21" s="1053"/>
      <c r="W21" s="1053"/>
      <c r="X21" s="1053"/>
      <c r="Y21" s="1053"/>
      <c r="Z21" s="1053"/>
      <c r="AA21" s="1053"/>
      <c r="AB21" s="1053"/>
      <c r="AC21" s="1053"/>
      <c r="AD21" s="1053"/>
      <c r="AE21" s="1054"/>
      <c r="AF21" s="1055" t="s">
        <v>45</v>
      </c>
      <c r="AG21" s="1055"/>
      <c r="AH21" s="998"/>
      <c r="AI21" s="1041" t="s">
        <v>75</v>
      </c>
      <c r="AJ21" s="1042"/>
      <c r="AK21" s="1043"/>
      <c r="AL21" s="1005" t="s">
        <v>43</v>
      </c>
      <c r="AM21" s="997">
        <v>0.4</v>
      </c>
    </row>
    <row r="22" spans="1:39" ht="38.25">
      <c r="A22" s="996" t="s">
        <v>42</v>
      </c>
      <c r="B22" s="139" t="s">
        <v>41</v>
      </c>
      <c r="C22" s="139" t="s">
        <v>40</v>
      </c>
      <c r="D22" s="139" t="s">
        <v>39</v>
      </c>
      <c r="E22" s="139" t="s">
        <v>38</v>
      </c>
      <c r="F22" s="139" t="s">
        <v>37</v>
      </c>
      <c r="G22" s="139" t="s">
        <v>36</v>
      </c>
      <c r="H22" s="139" t="s">
        <v>35</v>
      </c>
      <c r="I22" s="139" t="s">
        <v>34</v>
      </c>
      <c r="J22" s="139" t="s">
        <v>33</v>
      </c>
      <c r="K22" s="139" t="s">
        <v>32</v>
      </c>
      <c r="L22" s="139" t="s">
        <v>31</v>
      </c>
      <c r="M22" s="139" t="s">
        <v>30</v>
      </c>
      <c r="N22" s="139" t="s">
        <v>29</v>
      </c>
      <c r="O22" s="139" t="s">
        <v>28</v>
      </c>
      <c r="P22" s="139" t="s">
        <v>27</v>
      </c>
      <c r="Q22" s="139" t="s">
        <v>26</v>
      </c>
      <c r="R22" s="139" t="s">
        <v>25</v>
      </c>
      <c r="S22" s="139" t="s">
        <v>24</v>
      </c>
      <c r="T22" s="139" t="s">
        <v>23</v>
      </c>
      <c r="U22" s="139" t="s">
        <v>22</v>
      </c>
      <c r="V22" s="139" t="s">
        <v>21</v>
      </c>
      <c r="W22" s="139" t="s">
        <v>20</v>
      </c>
      <c r="X22" s="139" t="s">
        <v>19</v>
      </c>
      <c r="Y22" s="139" t="s">
        <v>18</v>
      </c>
      <c r="Z22" s="139" t="s">
        <v>17</v>
      </c>
      <c r="AA22" s="139" t="s">
        <v>16</v>
      </c>
      <c r="AB22" s="139" t="s">
        <v>15</v>
      </c>
      <c r="AC22" s="139" t="s">
        <v>14</v>
      </c>
      <c r="AD22" s="139" t="s">
        <v>13</v>
      </c>
      <c r="AE22" s="139" t="s">
        <v>12</v>
      </c>
      <c r="AF22" s="139" t="s">
        <v>11</v>
      </c>
      <c r="AG22" s="139" t="s">
        <v>83</v>
      </c>
      <c r="AH22" s="139"/>
      <c r="AI22" s="999" t="s">
        <v>8</v>
      </c>
      <c r="AJ22" s="999" t="s">
        <v>7</v>
      </c>
      <c r="AK22" s="139" t="s">
        <v>6</v>
      </c>
      <c r="AL22" s="1033" t="s">
        <v>5</v>
      </c>
      <c r="AM22" s="1033"/>
    </row>
    <row r="23" spans="1:39" ht="12.75">
      <c r="A23" s="1034"/>
      <c r="B23" s="1035"/>
      <c r="C23" s="1035"/>
      <c r="D23" s="1035"/>
      <c r="E23" s="1035"/>
      <c r="F23" s="1035"/>
      <c r="G23" s="1035"/>
      <c r="H23" s="1035"/>
      <c r="I23" s="1035"/>
      <c r="J23" s="1035"/>
      <c r="K23" s="1035"/>
      <c r="L23" s="1035"/>
      <c r="M23" s="1035"/>
      <c r="N23" s="1035"/>
      <c r="O23" s="1035"/>
      <c r="P23" s="1035"/>
      <c r="Q23" s="1035"/>
      <c r="R23" s="1035"/>
      <c r="S23" s="1035"/>
      <c r="T23" s="1035"/>
      <c r="U23" s="1035"/>
      <c r="V23" s="1035"/>
      <c r="W23" s="1035"/>
      <c r="X23" s="1035"/>
      <c r="Y23" s="1035"/>
      <c r="Z23" s="1035"/>
      <c r="AA23" s="1035"/>
      <c r="AB23" s="1035"/>
      <c r="AC23" s="1035"/>
      <c r="AD23" s="1035"/>
      <c r="AE23" s="1035"/>
      <c r="AF23" s="1035"/>
      <c r="AG23" s="1035"/>
      <c r="AH23" s="1035"/>
      <c r="AI23" s="1035"/>
      <c r="AJ23" s="1035"/>
      <c r="AK23" s="1035"/>
      <c r="AL23" s="1035"/>
      <c r="AM23" s="1036"/>
    </row>
    <row r="24" spans="1:39" ht="127.5">
      <c r="A24" s="45" t="s">
        <v>90</v>
      </c>
      <c r="B24" s="29">
        <v>43101</v>
      </c>
      <c r="C24" s="29">
        <v>43464</v>
      </c>
      <c r="D24" s="29" t="s">
        <v>81</v>
      </c>
      <c r="E24" s="209">
        <f>F24+H24+J24+L24+N24+P24+R24+T24+V24+X24+Z24+AB24</f>
        <v>1000</v>
      </c>
      <c r="F24" s="46">
        <v>60</v>
      </c>
      <c r="G24" s="139">
        <v>98</v>
      </c>
      <c r="H24" s="46">
        <v>88</v>
      </c>
      <c r="I24" s="139">
        <v>118</v>
      </c>
      <c r="J24" s="46">
        <v>88</v>
      </c>
      <c r="K24" s="139">
        <v>88</v>
      </c>
      <c r="L24" s="46">
        <v>88</v>
      </c>
      <c r="M24" s="139">
        <v>88</v>
      </c>
      <c r="N24" s="46">
        <v>88</v>
      </c>
      <c r="O24" s="139">
        <v>103</v>
      </c>
      <c r="P24" s="46">
        <v>88</v>
      </c>
      <c r="Q24" s="139">
        <v>98</v>
      </c>
      <c r="R24" s="46">
        <v>88</v>
      </c>
      <c r="S24" s="139"/>
      <c r="T24" s="46">
        <v>88</v>
      </c>
      <c r="U24" s="996"/>
      <c r="V24" s="46">
        <v>88</v>
      </c>
      <c r="W24" s="996"/>
      <c r="X24" s="46">
        <v>88</v>
      </c>
      <c r="Y24" s="996"/>
      <c r="Z24" s="46">
        <v>88</v>
      </c>
      <c r="AA24" s="996"/>
      <c r="AB24" s="46">
        <v>60</v>
      </c>
      <c r="AC24" s="996"/>
      <c r="AD24" s="209">
        <f>F24+H24+J24+L24+N24+P24</f>
        <v>500</v>
      </c>
      <c r="AE24" s="209">
        <f>G24+I24+K24+M24+O24+Q24</f>
        <v>593</v>
      </c>
      <c r="AF24" s="209">
        <f>AE24-AD24</f>
        <v>93</v>
      </c>
      <c r="AG24" s="33">
        <f>+AE24/AD24</f>
        <v>1.186</v>
      </c>
      <c r="AH24" s="33">
        <f>AE24/E24</f>
        <v>0.593</v>
      </c>
      <c r="AI24" s="1000">
        <v>0</v>
      </c>
      <c r="AJ24" s="141">
        <v>0</v>
      </c>
      <c r="AK24" s="195" t="e">
        <f>AJ24/AI24</f>
        <v>#DIV/0!</v>
      </c>
      <c r="AL24" s="1031"/>
      <c r="AM24" s="1032"/>
    </row>
    <row r="25" spans="1:39" ht="15" customHeight="1">
      <c r="A25" s="1034" t="s">
        <v>91</v>
      </c>
      <c r="B25" s="1035"/>
      <c r="C25" s="1035"/>
      <c r="D25" s="1035"/>
      <c r="E25" s="1035"/>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1035"/>
      <c r="AD25" s="1035"/>
      <c r="AE25" s="1035"/>
      <c r="AF25" s="1035"/>
      <c r="AG25" s="1035"/>
      <c r="AH25" s="1035"/>
      <c r="AI25" s="1035"/>
      <c r="AJ25" s="1035"/>
      <c r="AK25" s="1035"/>
      <c r="AL25" s="1035"/>
      <c r="AM25" s="1036"/>
    </row>
    <row r="26" spans="1:39" ht="12.75">
      <c r="A26" s="45" t="s">
        <v>92</v>
      </c>
      <c r="B26" s="29">
        <v>43101</v>
      </c>
      <c r="C26" s="29">
        <v>43464</v>
      </c>
      <c r="D26" s="29" t="s">
        <v>81</v>
      </c>
      <c r="E26" s="209">
        <f aca="true" t="shared" si="1" ref="E26:E33">F26+H26+J26+L26+N26+P26+R26+T26+V26+X26+Z26+AB26</f>
        <v>288</v>
      </c>
      <c r="F26" s="46">
        <v>24</v>
      </c>
      <c r="G26" s="139">
        <v>61</v>
      </c>
      <c r="H26" s="46">
        <v>24</v>
      </c>
      <c r="I26" s="139">
        <v>54</v>
      </c>
      <c r="J26" s="46">
        <v>24</v>
      </c>
      <c r="K26" s="139">
        <v>45</v>
      </c>
      <c r="L26" s="46">
        <v>24</v>
      </c>
      <c r="M26" s="139">
        <v>43</v>
      </c>
      <c r="N26" s="46">
        <v>24</v>
      </c>
      <c r="O26" s="139">
        <v>51</v>
      </c>
      <c r="P26" s="46">
        <v>24</v>
      </c>
      <c r="Q26" s="139">
        <v>48</v>
      </c>
      <c r="R26" s="46">
        <v>24</v>
      </c>
      <c r="S26" s="139"/>
      <c r="T26" s="46">
        <v>24</v>
      </c>
      <c r="U26" s="996"/>
      <c r="V26" s="46">
        <v>24</v>
      </c>
      <c r="W26" s="996"/>
      <c r="X26" s="46">
        <v>24</v>
      </c>
      <c r="Y26" s="996"/>
      <c r="Z26" s="46">
        <v>24</v>
      </c>
      <c r="AA26" s="996"/>
      <c r="AB26" s="46">
        <v>24</v>
      </c>
      <c r="AC26" s="996"/>
      <c r="AD26" s="209">
        <f aca="true" t="shared" si="2" ref="AD26:AD33">F26+H26+J26+L26+N26+P26</f>
        <v>144</v>
      </c>
      <c r="AE26" s="209">
        <f aca="true" t="shared" si="3" ref="AE26:AE33">G26+I26+K26+M26+O26+Q26</f>
        <v>302</v>
      </c>
      <c r="AF26" s="209">
        <f aca="true" t="shared" si="4" ref="AF26:AF33">AE26-AD26</f>
        <v>158</v>
      </c>
      <c r="AG26" s="33">
        <f aca="true" t="shared" si="5" ref="AG26:AG33">+AE26/AD26</f>
        <v>2.0972222222222223</v>
      </c>
      <c r="AH26" s="33">
        <f aca="true" t="shared" si="6" ref="AH26:AH33">AE26/E26</f>
        <v>1.0486111111111112</v>
      </c>
      <c r="AI26" s="1000">
        <v>0</v>
      </c>
      <c r="AJ26" s="141">
        <v>0</v>
      </c>
      <c r="AK26" s="195" t="e">
        <f aca="true" t="shared" si="7" ref="AK26:AK33">AJ26/AI26</f>
        <v>#DIV/0!</v>
      </c>
      <c r="AL26" s="1031"/>
      <c r="AM26" s="1032"/>
    </row>
    <row r="27" spans="1:39" ht="12.75">
      <c r="A27" s="45" t="s">
        <v>93</v>
      </c>
      <c r="B27" s="29">
        <v>43101</v>
      </c>
      <c r="C27" s="29">
        <v>43464</v>
      </c>
      <c r="D27" s="29" t="s">
        <v>81</v>
      </c>
      <c r="E27" s="209">
        <f t="shared" si="1"/>
        <v>192</v>
      </c>
      <c r="F27" s="46">
        <v>16</v>
      </c>
      <c r="G27" s="139">
        <v>18</v>
      </c>
      <c r="H27" s="46">
        <v>16</v>
      </c>
      <c r="I27" s="139">
        <v>33</v>
      </c>
      <c r="J27" s="46">
        <v>16</v>
      </c>
      <c r="K27" s="139">
        <v>36</v>
      </c>
      <c r="L27" s="46">
        <v>16</v>
      </c>
      <c r="M27" s="139">
        <v>4</v>
      </c>
      <c r="N27" s="46">
        <v>16</v>
      </c>
      <c r="O27" s="139">
        <v>37</v>
      </c>
      <c r="P27" s="46">
        <v>16</v>
      </c>
      <c r="Q27" s="139">
        <v>26</v>
      </c>
      <c r="R27" s="46">
        <v>16</v>
      </c>
      <c r="S27" s="139"/>
      <c r="T27" s="46">
        <v>16</v>
      </c>
      <c r="U27" s="996"/>
      <c r="V27" s="46">
        <v>16</v>
      </c>
      <c r="W27" s="996"/>
      <c r="X27" s="46">
        <v>16</v>
      </c>
      <c r="Y27" s="996"/>
      <c r="Z27" s="46">
        <v>16</v>
      </c>
      <c r="AA27" s="996"/>
      <c r="AB27" s="46">
        <v>16</v>
      </c>
      <c r="AC27" s="996"/>
      <c r="AD27" s="209">
        <f t="shared" si="2"/>
        <v>96</v>
      </c>
      <c r="AE27" s="209">
        <f t="shared" si="3"/>
        <v>154</v>
      </c>
      <c r="AF27" s="209">
        <f t="shared" si="4"/>
        <v>58</v>
      </c>
      <c r="AG27" s="33">
        <f t="shared" si="5"/>
        <v>1.6041666666666667</v>
      </c>
      <c r="AH27" s="33">
        <f t="shared" si="6"/>
        <v>0.8020833333333334</v>
      </c>
      <c r="AI27" s="1000">
        <v>0</v>
      </c>
      <c r="AJ27" s="141">
        <v>0</v>
      </c>
      <c r="AK27" s="195" t="e">
        <f t="shared" si="7"/>
        <v>#DIV/0!</v>
      </c>
      <c r="AL27" s="1031"/>
      <c r="AM27" s="1032"/>
    </row>
    <row r="28" spans="1:39" ht="12.75">
      <c r="A28" s="45" t="s">
        <v>94</v>
      </c>
      <c r="B28" s="29">
        <v>43101</v>
      </c>
      <c r="C28" s="29">
        <v>43464</v>
      </c>
      <c r="D28" s="29" t="s">
        <v>81</v>
      </c>
      <c r="E28" s="209">
        <f t="shared" si="1"/>
        <v>192</v>
      </c>
      <c r="F28" s="46">
        <v>16</v>
      </c>
      <c r="G28" s="139">
        <v>19</v>
      </c>
      <c r="H28" s="46">
        <v>16</v>
      </c>
      <c r="I28" s="139">
        <v>21</v>
      </c>
      <c r="J28" s="46">
        <v>16</v>
      </c>
      <c r="K28" s="139">
        <v>21</v>
      </c>
      <c r="L28" s="46">
        <v>16</v>
      </c>
      <c r="M28" s="139">
        <v>4</v>
      </c>
      <c r="N28" s="46">
        <v>16</v>
      </c>
      <c r="O28" s="139">
        <v>25</v>
      </c>
      <c r="P28" s="46">
        <v>16</v>
      </c>
      <c r="Q28" s="139">
        <v>21</v>
      </c>
      <c r="R28" s="46">
        <v>16</v>
      </c>
      <c r="S28" s="139"/>
      <c r="T28" s="46">
        <v>16</v>
      </c>
      <c r="U28" s="996"/>
      <c r="V28" s="46">
        <v>16</v>
      </c>
      <c r="W28" s="996"/>
      <c r="X28" s="46">
        <v>16</v>
      </c>
      <c r="Y28" s="996"/>
      <c r="Z28" s="46">
        <v>16</v>
      </c>
      <c r="AA28" s="996"/>
      <c r="AB28" s="46">
        <v>16</v>
      </c>
      <c r="AC28" s="996"/>
      <c r="AD28" s="209">
        <f t="shared" si="2"/>
        <v>96</v>
      </c>
      <c r="AE28" s="209">
        <f t="shared" si="3"/>
        <v>111</v>
      </c>
      <c r="AF28" s="209">
        <f t="shared" si="4"/>
        <v>15</v>
      </c>
      <c r="AG28" s="33">
        <f t="shared" si="5"/>
        <v>1.15625</v>
      </c>
      <c r="AH28" s="33">
        <f t="shared" si="6"/>
        <v>0.578125</v>
      </c>
      <c r="AI28" s="1000">
        <v>0</v>
      </c>
      <c r="AJ28" s="141">
        <v>0</v>
      </c>
      <c r="AK28" s="195" t="e">
        <f t="shared" si="7"/>
        <v>#DIV/0!</v>
      </c>
      <c r="AL28" s="1031"/>
      <c r="AM28" s="1032"/>
    </row>
    <row r="29" spans="1:39" ht="25.5">
      <c r="A29" s="55" t="s">
        <v>95</v>
      </c>
      <c r="B29" s="29">
        <v>43101</v>
      </c>
      <c r="C29" s="29">
        <v>43464</v>
      </c>
      <c r="D29" s="29" t="s">
        <v>81</v>
      </c>
      <c r="E29" s="209">
        <f t="shared" si="1"/>
        <v>192</v>
      </c>
      <c r="F29" s="46">
        <v>16</v>
      </c>
      <c r="G29" s="139">
        <v>20</v>
      </c>
      <c r="H29" s="46">
        <v>16</v>
      </c>
      <c r="I29" s="139">
        <v>27</v>
      </c>
      <c r="J29" s="46">
        <v>16</v>
      </c>
      <c r="K29" s="139">
        <v>17</v>
      </c>
      <c r="L29" s="46">
        <v>16</v>
      </c>
      <c r="M29" s="139">
        <v>4</v>
      </c>
      <c r="N29" s="46">
        <v>16</v>
      </c>
      <c r="O29" s="139">
        <v>25</v>
      </c>
      <c r="P29" s="46">
        <v>16</v>
      </c>
      <c r="Q29" s="139">
        <v>17</v>
      </c>
      <c r="R29" s="46">
        <v>16</v>
      </c>
      <c r="S29" s="139"/>
      <c r="T29" s="46">
        <v>16</v>
      </c>
      <c r="U29" s="996"/>
      <c r="V29" s="46">
        <v>16</v>
      </c>
      <c r="W29" s="996"/>
      <c r="X29" s="46">
        <v>16</v>
      </c>
      <c r="Y29" s="996"/>
      <c r="Z29" s="46">
        <v>16</v>
      </c>
      <c r="AA29" s="996"/>
      <c r="AB29" s="46">
        <v>16</v>
      </c>
      <c r="AC29" s="996"/>
      <c r="AD29" s="209">
        <f t="shared" si="2"/>
        <v>96</v>
      </c>
      <c r="AE29" s="209">
        <f t="shared" si="3"/>
        <v>110</v>
      </c>
      <c r="AF29" s="209">
        <f t="shared" si="4"/>
        <v>14</v>
      </c>
      <c r="AG29" s="33">
        <f t="shared" si="5"/>
        <v>1.1458333333333333</v>
      </c>
      <c r="AH29" s="33">
        <f t="shared" si="6"/>
        <v>0.5729166666666666</v>
      </c>
      <c r="AI29" s="1000">
        <v>0</v>
      </c>
      <c r="AJ29" s="141">
        <v>0</v>
      </c>
      <c r="AK29" s="195" t="e">
        <f t="shared" si="7"/>
        <v>#DIV/0!</v>
      </c>
      <c r="AL29" s="1031"/>
      <c r="AM29" s="1032"/>
    </row>
    <row r="30" spans="1:39" ht="25.5">
      <c r="A30" s="55" t="s">
        <v>96</v>
      </c>
      <c r="B30" s="29">
        <v>43101</v>
      </c>
      <c r="C30" s="29">
        <v>43464</v>
      </c>
      <c r="D30" s="29" t="s">
        <v>81</v>
      </c>
      <c r="E30" s="209">
        <f t="shared" si="1"/>
        <v>192</v>
      </c>
      <c r="F30" s="46">
        <v>16</v>
      </c>
      <c r="G30" s="139">
        <v>23</v>
      </c>
      <c r="H30" s="46">
        <v>16</v>
      </c>
      <c r="I30" s="139">
        <v>25</v>
      </c>
      <c r="J30" s="46">
        <v>16</v>
      </c>
      <c r="K30" s="139">
        <v>25</v>
      </c>
      <c r="L30" s="46">
        <v>16</v>
      </c>
      <c r="M30" s="139">
        <v>4</v>
      </c>
      <c r="N30" s="46">
        <v>16</v>
      </c>
      <c r="O30" s="139">
        <v>28</v>
      </c>
      <c r="P30" s="46">
        <v>16</v>
      </c>
      <c r="Q30" s="139">
        <v>31</v>
      </c>
      <c r="R30" s="46">
        <v>16</v>
      </c>
      <c r="S30" s="139"/>
      <c r="T30" s="46">
        <v>16</v>
      </c>
      <c r="U30" s="996"/>
      <c r="V30" s="46">
        <v>16</v>
      </c>
      <c r="W30" s="996"/>
      <c r="X30" s="46">
        <v>16</v>
      </c>
      <c r="Y30" s="996"/>
      <c r="Z30" s="46">
        <v>16</v>
      </c>
      <c r="AA30" s="996"/>
      <c r="AB30" s="46">
        <v>16</v>
      </c>
      <c r="AC30" s="996"/>
      <c r="AD30" s="209">
        <f t="shared" si="2"/>
        <v>96</v>
      </c>
      <c r="AE30" s="209">
        <f t="shared" si="3"/>
        <v>136</v>
      </c>
      <c r="AF30" s="209">
        <f t="shared" si="4"/>
        <v>40</v>
      </c>
      <c r="AG30" s="33">
        <f t="shared" si="5"/>
        <v>1.4166666666666667</v>
      </c>
      <c r="AH30" s="33">
        <f t="shared" si="6"/>
        <v>0.7083333333333334</v>
      </c>
      <c r="AI30" s="1000">
        <v>0</v>
      </c>
      <c r="AJ30" s="141">
        <v>0</v>
      </c>
      <c r="AK30" s="195" t="e">
        <f t="shared" si="7"/>
        <v>#DIV/0!</v>
      </c>
      <c r="AL30" s="1031"/>
      <c r="AM30" s="1032"/>
    </row>
    <row r="31" spans="1:39" ht="12.75">
      <c r="A31" s="45" t="s">
        <v>97</v>
      </c>
      <c r="B31" s="29">
        <v>43101</v>
      </c>
      <c r="C31" s="29">
        <v>43464</v>
      </c>
      <c r="D31" s="29" t="s">
        <v>81</v>
      </c>
      <c r="E31" s="209">
        <f t="shared" si="1"/>
        <v>60</v>
      </c>
      <c r="F31" s="46">
        <v>5</v>
      </c>
      <c r="G31" s="139">
        <v>13</v>
      </c>
      <c r="H31" s="46">
        <v>5</v>
      </c>
      <c r="I31" s="139">
        <v>32</v>
      </c>
      <c r="J31" s="46">
        <v>5</v>
      </c>
      <c r="K31" s="139">
        <v>13</v>
      </c>
      <c r="L31" s="46">
        <v>5</v>
      </c>
      <c r="M31" s="139">
        <v>4</v>
      </c>
      <c r="N31" s="46">
        <v>5</v>
      </c>
      <c r="O31" s="139">
        <v>17</v>
      </c>
      <c r="P31" s="46">
        <v>5</v>
      </c>
      <c r="Q31" s="139">
        <v>16</v>
      </c>
      <c r="R31" s="46">
        <v>5</v>
      </c>
      <c r="S31" s="139"/>
      <c r="T31" s="46">
        <v>5</v>
      </c>
      <c r="U31" s="996"/>
      <c r="V31" s="46">
        <v>5</v>
      </c>
      <c r="W31" s="996"/>
      <c r="X31" s="46">
        <v>5</v>
      </c>
      <c r="Y31" s="996"/>
      <c r="Z31" s="46">
        <v>5</v>
      </c>
      <c r="AA31" s="996"/>
      <c r="AB31" s="46">
        <v>5</v>
      </c>
      <c r="AC31" s="996"/>
      <c r="AD31" s="209">
        <f t="shared" si="2"/>
        <v>30</v>
      </c>
      <c r="AE31" s="209">
        <f t="shared" si="3"/>
        <v>95</v>
      </c>
      <c r="AF31" s="209">
        <f t="shared" si="4"/>
        <v>65</v>
      </c>
      <c r="AG31" s="33">
        <f t="shared" si="5"/>
        <v>3.1666666666666665</v>
      </c>
      <c r="AH31" s="33">
        <f t="shared" si="6"/>
        <v>1.5833333333333333</v>
      </c>
      <c r="AI31" s="1000">
        <v>0</v>
      </c>
      <c r="AJ31" s="141">
        <v>0</v>
      </c>
      <c r="AK31" s="195" t="e">
        <f t="shared" si="7"/>
        <v>#DIV/0!</v>
      </c>
      <c r="AL31" s="1031"/>
      <c r="AM31" s="1032"/>
    </row>
    <row r="32" spans="1:39" ht="12.75">
      <c r="A32" s="55" t="s">
        <v>98</v>
      </c>
      <c r="B32" s="29">
        <v>43101</v>
      </c>
      <c r="C32" s="29">
        <v>43464</v>
      </c>
      <c r="D32" s="29" t="s">
        <v>81</v>
      </c>
      <c r="E32" s="209">
        <f t="shared" si="1"/>
        <v>252</v>
      </c>
      <c r="F32" s="46">
        <v>21</v>
      </c>
      <c r="G32" s="139">
        <v>18</v>
      </c>
      <c r="H32" s="46">
        <v>21</v>
      </c>
      <c r="I32" s="139">
        <v>18</v>
      </c>
      <c r="J32" s="46">
        <v>21</v>
      </c>
      <c r="K32" s="139">
        <v>13</v>
      </c>
      <c r="L32" s="46">
        <v>21</v>
      </c>
      <c r="M32" s="139">
        <v>5</v>
      </c>
      <c r="N32" s="46">
        <v>21</v>
      </c>
      <c r="O32" s="139">
        <v>17</v>
      </c>
      <c r="P32" s="46">
        <v>21</v>
      </c>
      <c r="Q32" s="139">
        <v>15</v>
      </c>
      <c r="R32" s="46">
        <v>21</v>
      </c>
      <c r="S32" s="139"/>
      <c r="T32" s="46">
        <v>21</v>
      </c>
      <c r="U32" s="996"/>
      <c r="V32" s="46">
        <v>21</v>
      </c>
      <c r="W32" s="996"/>
      <c r="X32" s="46">
        <v>21</v>
      </c>
      <c r="Y32" s="996"/>
      <c r="Z32" s="46">
        <v>21</v>
      </c>
      <c r="AA32" s="996"/>
      <c r="AB32" s="46">
        <v>21</v>
      </c>
      <c r="AC32" s="996"/>
      <c r="AD32" s="209">
        <f t="shared" si="2"/>
        <v>126</v>
      </c>
      <c r="AE32" s="209">
        <f t="shared" si="3"/>
        <v>86</v>
      </c>
      <c r="AF32" s="209">
        <f t="shared" si="4"/>
        <v>-40</v>
      </c>
      <c r="AG32" s="33">
        <f t="shared" si="5"/>
        <v>0.6825396825396826</v>
      </c>
      <c r="AH32" s="33">
        <f t="shared" si="6"/>
        <v>0.3412698412698413</v>
      </c>
      <c r="AI32" s="1000">
        <v>0</v>
      </c>
      <c r="AJ32" s="141">
        <v>0</v>
      </c>
      <c r="AK32" s="195" t="e">
        <f t="shared" si="7"/>
        <v>#DIV/0!</v>
      </c>
      <c r="AL32" s="1031"/>
      <c r="AM32" s="1032"/>
    </row>
    <row r="33" spans="1:39" ht="12.75">
      <c r="A33" s="894" t="s">
        <v>99</v>
      </c>
      <c r="B33" s="29">
        <v>43101</v>
      </c>
      <c r="C33" s="29">
        <v>43464</v>
      </c>
      <c r="D33" s="29" t="s">
        <v>81</v>
      </c>
      <c r="E33" s="209">
        <f t="shared" si="1"/>
        <v>168</v>
      </c>
      <c r="F33" s="46">
        <v>14</v>
      </c>
      <c r="G33" s="139">
        <v>6</v>
      </c>
      <c r="H33" s="46">
        <v>14</v>
      </c>
      <c r="I33" s="139">
        <v>14</v>
      </c>
      <c r="J33" s="46">
        <v>14</v>
      </c>
      <c r="K33" s="139">
        <v>5</v>
      </c>
      <c r="L33" s="46">
        <v>14</v>
      </c>
      <c r="M33" s="139">
        <v>10</v>
      </c>
      <c r="N33" s="46">
        <v>14</v>
      </c>
      <c r="O33" s="139">
        <v>11</v>
      </c>
      <c r="P33" s="46">
        <v>14</v>
      </c>
      <c r="Q33" s="139">
        <v>7</v>
      </c>
      <c r="R33" s="46">
        <v>14</v>
      </c>
      <c r="S33" s="139"/>
      <c r="T33" s="46">
        <v>14</v>
      </c>
      <c r="U33" s="996"/>
      <c r="V33" s="46">
        <v>14</v>
      </c>
      <c r="W33" s="996"/>
      <c r="X33" s="46">
        <v>14</v>
      </c>
      <c r="Y33" s="996"/>
      <c r="Z33" s="46">
        <v>14</v>
      </c>
      <c r="AA33" s="996"/>
      <c r="AB33" s="46">
        <v>14</v>
      </c>
      <c r="AC33" s="996"/>
      <c r="AD33" s="209">
        <f t="shared" si="2"/>
        <v>84</v>
      </c>
      <c r="AE33" s="209">
        <f t="shared" si="3"/>
        <v>53</v>
      </c>
      <c r="AF33" s="209">
        <f t="shared" si="4"/>
        <v>-31</v>
      </c>
      <c r="AG33" s="33">
        <f t="shared" si="5"/>
        <v>0.6309523809523809</v>
      </c>
      <c r="AH33" s="33">
        <f t="shared" si="6"/>
        <v>0.31547619047619047</v>
      </c>
      <c r="AI33" s="1000">
        <v>0</v>
      </c>
      <c r="AJ33" s="141">
        <v>0</v>
      </c>
      <c r="AK33" s="195" t="e">
        <f t="shared" si="7"/>
        <v>#DIV/0!</v>
      </c>
      <c r="AL33" s="1031"/>
      <c r="AM33" s="1032"/>
    </row>
    <row r="34" spans="1:39" ht="12.75">
      <c r="A34" s="1034" t="s">
        <v>100</v>
      </c>
      <c r="B34" s="1035"/>
      <c r="C34" s="1035"/>
      <c r="D34" s="1035"/>
      <c r="E34" s="1035"/>
      <c r="F34" s="1035"/>
      <c r="G34" s="1035"/>
      <c r="H34" s="1035"/>
      <c r="I34" s="1035"/>
      <c r="J34" s="1035"/>
      <c r="K34" s="1035"/>
      <c r="L34" s="1035"/>
      <c r="M34" s="1035"/>
      <c r="N34" s="1035"/>
      <c r="O34" s="1035"/>
      <c r="P34" s="1035"/>
      <c r="Q34" s="1035"/>
      <c r="R34" s="1035"/>
      <c r="S34" s="1035"/>
      <c r="T34" s="1035"/>
      <c r="U34" s="1035"/>
      <c r="V34" s="1035"/>
      <c r="W34" s="1035"/>
      <c r="X34" s="1035"/>
      <c r="Y34" s="1035"/>
      <c r="Z34" s="1035"/>
      <c r="AA34" s="1035"/>
      <c r="AB34" s="1035"/>
      <c r="AC34" s="1035"/>
      <c r="AD34" s="1035"/>
      <c r="AE34" s="1035"/>
      <c r="AF34" s="1035"/>
      <c r="AG34" s="1035"/>
      <c r="AH34" s="1035"/>
      <c r="AI34" s="1035"/>
      <c r="AJ34" s="1035"/>
      <c r="AK34" s="1035"/>
      <c r="AL34" s="1035"/>
      <c r="AM34" s="1036"/>
    </row>
    <row r="35" spans="1:39" ht="12.75">
      <c r="A35" s="55" t="s">
        <v>101</v>
      </c>
      <c r="B35" s="29">
        <v>43101</v>
      </c>
      <c r="C35" s="29">
        <v>43464</v>
      </c>
      <c r="D35" s="29" t="s">
        <v>81</v>
      </c>
      <c r="E35" s="209">
        <f>F35+H35+J35+L35+N35+P35+R35+T35+V35+X35+Z35+AB35</f>
        <v>72</v>
      </c>
      <c r="F35" s="46">
        <v>6</v>
      </c>
      <c r="G35" s="139">
        <v>2</v>
      </c>
      <c r="H35" s="46">
        <v>6</v>
      </c>
      <c r="I35" s="139">
        <v>50</v>
      </c>
      <c r="J35" s="46">
        <v>6</v>
      </c>
      <c r="K35" s="139">
        <v>32</v>
      </c>
      <c r="L35" s="46">
        <v>6</v>
      </c>
      <c r="M35" s="139">
        <v>3</v>
      </c>
      <c r="N35" s="46">
        <v>6</v>
      </c>
      <c r="O35" s="139">
        <v>19</v>
      </c>
      <c r="P35" s="46">
        <v>6</v>
      </c>
      <c r="Q35" s="139">
        <v>16</v>
      </c>
      <c r="R35" s="46">
        <v>6</v>
      </c>
      <c r="S35" s="139"/>
      <c r="T35" s="46">
        <v>6</v>
      </c>
      <c r="U35" s="996"/>
      <c r="V35" s="46">
        <v>6</v>
      </c>
      <c r="W35" s="996"/>
      <c r="X35" s="46">
        <v>6</v>
      </c>
      <c r="Y35" s="996"/>
      <c r="Z35" s="46">
        <v>6</v>
      </c>
      <c r="AA35" s="996"/>
      <c r="AB35" s="46">
        <v>6</v>
      </c>
      <c r="AC35" s="996"/>
      <c r="AD35" s="209">
        <f>F35+H35+J35+L35+N35+P35</f>
        <v>36</v>
      </c>
      <c r="AE35" s="209">
        <f>G35+I35+K35+M35+O35+Q35</f>
        <v>122</v>
      </c>
      <c r="AF35" s="209">
        <f>AE35-AD35</f>
        <v>86</v>
      </c>
      <c r="AG35" s="33">
        <f>+AE35/AD35</f>
        <v>3.388888888888889</v>
      </c>
      <c r="AH35" s="33">
        <f>AE35/E35</f>
        <v>1.6944444444444444</v>
      </c>
      <c r="AI35" s="1000">
        <v>0</v>
      </c>
      <c r="AJ35" s="141">
        <v>0</v>
      </c>
      <c r="AK35" s="195" t="e">
        <f>AJ35/AI35</f>
        <v>#DIV/0!</v>
      </c>
      <c r="AL35" s="1031"/>
      <c r="AM35" s="1032"/>
    </row>
    <row r="36" spans="1:39" ht="25.5">
      <c r="A36" s="894" t="s">
        <v>102</v>
      </c>
      <c r="B36" s="29">
        <v>43101</v>
      </c>
      <c r="C36" s="29">
        <v>43464</v>
      </c>
      <c r="D36" s="29" t="s">
        <v>81</v>
      </c>
      <c r="E36" s="209">
        <f>F36+H36+J36+L36+N36+P36+R36+T36+V36+X36+Z36+AB36</f>
        <v>18000</v>
      </c>
      <c r="F36" s="46">
        <v>1500</v>
      </c>
      <c r="G36" s="139">
        <v>10204</v>
      </c>
      <c r="H36" s="46">
        <v>1500</v>
      </c>
      <c r="I36" s="139">
        <v>24366</v>
      </c>
      <c r="J36" s="46">
        <v>1500</v>
      </c>
      <c r="K36" s="139">
        <v>8198</v>
      </c>
      <c r="L36" s="46">
        <v>1500</v>
      </c>
      <c r="M36" s="139">
        <v>3</v>
      </c>
      <c r="N36" s="46">
        <v>1500</v>
      </c>
      <c r="O36" s="139">
        <v>7214</v>
      </c>
      <c r="P36" s="46">
        <v>1500</v>
      </c>
      <c r="Q36" s="139">
        <v>6536</v>
      </c>
      <c r="R36" s="46">
        <v>1500</v>
      </c>
      <c r="S36" s="139"/>
      <c r="T36" s="46">
        <v>1500</v>
      </c>
      <c r="U36" s="996"/>
      <c r="V36" s="46">
        <v>1500</v>
      </c>
      <c r="W36" s="996"/>
      <c r="X36" s="46">
        <v>1500</v>
      </c>
      <c r="Y36" s="996"/>
      <c r="Z36" s="46">
        <v>1500</v>
      </c>
      <c r="AA36" s="996"/>
      <c r="AB36" s="46">
        <v>1500</v>
      </c>
      <c r="AC36" s="996"/>
      <c r="AD36" s="209">
        <f>F36+H36+J36+L36+N36+P36</f>
        <v>9000</v>
      </c>
      <c r="AE36" s="209">
        <f>G36+I36+K36+M36+O36+Q36</f>
        <v>56521</v>
      </c>
      <c r="AF36" s="209">
        <f>AE36-AD36</f>
        <v>47521</v>
      </c>
      <c r="AG36" s="33">
        <f>+AE36/AD36</f>
        <v>6.280111111111111</v>
      </c>
      <c r="AH36" s="33">
        <f>AE36/E36</f>
        <v>3.1400555555555556</v>
      </c>
      <c r="AI36" s="1000">
        <v>0</v>
      </c>
      <c r="AJ36" s="141">
        <v>0</v>
      </c>
      <c r="AK36" s="195" t="e">
        <f>AJ36/AI36</f>
        <v>#DIV/0!</v>
      </c>
      <c r="AL36" s="1031"/>
      <c r="AM36" s="1032"/>
    </row>
    <row r="37" spans="1:39" ht="15" customHeight="1">
      <c r="A37" s="1034" t="s">
        <v>103</v>
      </c>
      <c r="B37" s="1035"/>
      <c r="C37" s="1035"/>
      <c r="D37" s="1035"/>
      <c r="E37" s="1035"/>
      <c r="F37" s="1035"/>
      <c r="G37" s="1035"/>
      <c r="H37" s="1035"/>
      <c r="I37" s="1035"/>
      <c r="J37" s="1035"/>
      <c r="K37" s="1035"/>
      <c r="L37" s="1035"/>
      <c r="M37" s="1035"/>
      <c r="N37" s="1035"/>
      <c r="O37" s="1035"/>
      <c r="P37" s="1035"/>
      <c r="Q37" s="1035"/>
      <c r="R37" s="1035"/>
      <c r="S37" s="1035"/>
      <c r="T37" s="1035"/>
      <c r="U37" s="1035"/>
      <c r="V37" s="1035"/>
      <c r="W37" s="1035"/>
      <c r="X37" s="1035"/>
      <c r="Y37" s="1035"/>
      <c r="Z37" s="1035"/>
      <c r="AA37" s="1035"/>
      <c r="AB37" s="1035"/>
      <c r="AC37" s="1035"/>
      <c r="AD37" s="1035"/>
      <c r="AE37" s="1035"/>
      <c r="AF37" s="1035"/>
      <c r="AG37" s="1035"/>
      <c r="AH37" s="1035"/>
      <c r="AI37" s="1035"/>
      <c r="AJ37" s="1035"/>
      <c r="AK37" s="1035"/>
      <c r="AL37" s="1035"/>
      <c r="AM37" s="1036"/>
    </row>
    <row r="38" spans="1:39" ht="12.75">
      <c r="A38" s="894" t="s">
        <v>104</v>
      </c>
      <c r="B38" s="29">
        <v>43101</v>
      </c>
      <c r="C38" s="29">
        <v>43464</v>
      </c>
      <c r="D38" s="29" t="s">
        <v>81</v>
      </c>
      <c r="E38" s="209">
        <f>F38+H38+J38+L38+N38+P38+R38+T38+V38+X38+Z38+AB38</f>
        <v>4512</v>
      </c>
      <c r="F38" s="46">
        <v>376</v>
      </c>
      <c r="G38" s="139">
        <v>1659</v>
      </c>
      <c r="H38" s="46">
        <v>376</v>
      </c>
      <c r="I38" s="139">
        <v>955</v>
      </c>
      <c r="J38" s="46">
        <v>376</v>
      </c>
      <c r="K38" s="139">
        <v>253</v>
      </c>
      <c r="L38" s="46">
        <v>376</v>
      </c>
      <c r="M38" s="139">
        <v>3</v>
      </c>
      <c r="N38" s="46">
        <v>376</v>
      </c>
      <c r="O38" s="139">
        <v>3216</v>
      </c>
      <c r="P38" s="46">
        <v>376</v>
      </c>
      <c r="Q38" s="139">
        <v>141</v>
      </c>
      <c r="R38" s="46">
        <v>376</v>
      </c>
      <c r="S38" s="139"/>
      <c r="T38" s="46">
        <v>376</v>
      </c>
      <c r="U38" s="996"/>
      <c r="V38" s="46">
        <v>376</v>
      </c>
      <c r="W38" s="996"/>
      <c r="X38" s="46">
        <v>376</v>
      </c>
      <c r="Y38" s="996"/>
      <c r="Z38" s="46">
        <v>376</v>
      </c>
      <c r="AA38" s="996"/>
      <c r="AB38" s="46">
        <v>376</v>
      </c>
      <c r="AC38" s="996"/>
      <c r="AD38" s="209">
        <f>F38+H38+J38+L38+N38+P38</f>
        <v>2256</v>
      </c>
      <c r="AE38" s="209">
        <f>G38+I38+K38+M38+O38+Q38</f>
        <v>6227</v>
      </c>
      <c r="AF38" s="209">
        <f>AE38-AD38</f>
        <v>3971</v>
      </c>
      <c r="AG38" s="33">
        <f>+AE38/AD38</f>
        <v>2.7601950354609928</v>
      </c>
      <c r="AH38" s="33">
        <f>AE38/E38</f>
        <v>1.3800975177304964</v>
      </c>
      <c r="AI38" s="1000">
        <v>0</v>
      </c>
      <c r="AJ38" s="141">
        <v>0</v>
      </c>
      <c r="AK38" s="195" t="e">
        <f>AJ38/AI38</f>
        <v>#DIV/0!</v>
      </c>
      <c r="AL38" s="1031"/>
      <c r="AM38" s="1032"/>
    </row>
    <row r="39" spans="1:39" ht="12.75">
      <c r="A39" s="1057" t="s">
        <v>105</v>
      </c>
      <c r="B39" s="1058"/>
      <c r="C39" s="1058"/>
      <c r="D39" s="1058"/>
      <c r="E39" s="1058"/>
      <c r="F39" s="1058"/>
      <c r="G39" s="1058"/>
      <c r="H39" s="1058"/>
      <c r="I39" s="1058"/>
      <c r="J39" s="1058"/>
      <c r="K39" s="1058"/>
      <c r="L39" s="1058"/>
      <c r="M39" s="1058"/>
      <c r="N39" s="1058"/>
      <c r="O39" s="1058"/>
      <c r="P39" s="1058"/>
      <c r="Q39" s="1058"/>
      <c r="R39" s="1058"/>
      <c r="S39" s="1058"/>
      <c r="T39" s="1058"/>
      <c r="U39" s="1058"/>
      <c r="V39" s="1058"/>
      <c r="W39" s="1058"/>
      <c r="X39" s="1058"/>
      <c r="Y39" s="1058"/>
      <c r="Z39" s="1058"/>
      <c r="AA39" s="1058"/>
      <c r="AB39" s="1058"/>
      <c r="AC39" s="1058"/>
      <c r="AD39" s="1058"/>
      <c r="AE39" s="1058"/>
      <c r="AF39" s="1058"/>
      <c r="AG39" s="1058"/>
      <c r="AH39" s="1058"/>
      <c r="AI39" s="1058"/>
      <c r="AJ39" s="1058"/>
      <c r="AK39" s="1058"/>
      <c r="AL39" s="1058"/>
      <c r="AM39" s="1059"/>
    </row>
    <row r="40" spans="1:39" ht="12.75">
      <c r="A40" s="168" t="s">
        <v>106</v>
      </c>
      <c r="B40" s="29">
        <v>43101</v>
      </c>
      <c r="C40" s="29">
        <v>43464</v>
      </c>
      <c r="D40" s="29" t="s">
        <v>81</v>
      </c>
      <c r="E40" s="209">
        <f aca="true" t="shared" si="8" ref="E40:E45">F40+H40+J40+L40+N40+P40+R40+T40+V40+X40+Z40+AB40</f>
        <v>96</v>
      </c>
      <c r="F40" s="46">
        <v>8</v>
      </c>
      <c r="G40" s="139">
        <v>8</v>
      </c>
      <c r="H40" s="46">
        <v>8</v>
      </c>
      <c r="I40" s="139">
        <v>12</v>
      </c>
      <c r="J40" s="46">
        <v>8</v>
      </c>
      <c r="K40" s="139">
        <v>2</v>
      </c>
      <c r="L40" s="46">
        <v>8</v>
      </c>
      <c r="M40" s="139">
        <v>2</v>
      </c>
      <c r="N40" s="46">
        <v>8</v>
      </c>
      <c r="O40" s="139">
        <v>10</v>
      </c>
      <c r="P40" s="46">
        <v>8</v>
      </c>
      <c r="Q40" s="139">
        <v>10</v>
      </c>
      <c r="R40" s="46">
        <v>8</v>
      </c>
      <c r="S40" s="139"/>
      <c r="T40" s="46">
        <v>8</v>
      </c>
      <c r="U40" s="139"/>
      <c r="V40" s="46">
        <v>8</v>
      </c>
      <c r="W40" s="139"/>
      <c r="X40" s="46">
        <v>8</v>
      </c>
      <c r="Y40" s="139"/>
      <c r="Z40" s="46">
        <v>8</v>
      </c>
      <c r="AA40" s="894"/>
      <c r="AB40" s="46">
        <v>8</v>
      </c>
      <c r="AC40" s="894"/>
      <c r="AD40" s="209">
        <f aca="true" t="shared" si="9" ref="AD40:AD51">F40+H40+J40+L40+N40+P40</f>
        <v>48</v>
      </c>
      <c r="AE40" s="209">
        <f aca="true" t="shared" si="10" ref="AE40:AE51">G40+I40+K40+M40+O40+Q40</f>
        <v>44</v>
      </c>
      <c r="AF40" s="209">
        <f aca="true" t="shared" si="11" ref="AF40:AF48">AE40-AD40</f>
        <v>-4</v>
      </c>
      <c r="AG40" s="33">
        <f aca="true" t="shared" si="12" ref="AG40:AG48">+AE40/AD40</f>
        <v>0.9166666666666666</v>
      </c>
      <c r="AH40" s="33">
        <f aca="true" t="shared" si="13" ref="AH40:AH48">AE40/E40</f>
        <v>0.4583333333333333</v>
      </c>
      <c r="AI40" s="1000">
        <v>0</v>
      </c>
      <c r="AJ40" s="141">
        <v>0</v>
      </c>
      <c r="AK40" s="195" t="e">
        <f aca="true" t="shared" si="14" ref="AK40:AK48">AJ40/AI40</f>
        <v>#DIV/0!</v>
      </c>
      <c r="AL40" s="1031"/>
      <c r="AM40" s="1032"/>
    </row>
    <row r="41" spans="1:39" ht="25.5">
      <c r="A41" s="6" t="s">
        <v>107</v>
      </c>
      <c r="B41" s="29">
        <v>43101</v>
      </c>
      <c r="C41" s="29">
        <v>43464</v>
      </c>
      <c r="D41" s="29" t="s">
        <v>81</v>
      </c>
      <c r="E41" s="209">
        <f t="shared" si="8"/>
        <v>1</v>
      </c>
      <c r="F41" s="202">
        <v>0</v>
      </c>
      <c r="G41" s="139"/>
      <c r="H41" s="202">
        <v>0</v>
      </c>
      <c r="I41" s="139"/>
      <c r="J41" s="202">
        <v>0</v>
      </c>
      <c r="K41" s="139"/>
      <c r="L41" s="202">
        <v>0</v>
      </c>
      <c r="M41" s="139"/>
      <c r="N41" s="202">
        <v>0</v>
      </c>
      <c r="O41" s="139"/>
      <c r="P41" s="202">
        <v>0</v>
      </c>
      <c r="Q41" s="139"/>
      <c r="R41" s="202">
        <v>0</v>
      </c>
      <c r="S41" s="139"/>
      <c r="T41" s="202">
        <v>0</v>
      </c>
      <c r="U41" s="139"/>
      <c r="V41" s="202">
        <v>0</v>
      </c>
      <c r="W41" s="139"/>
      <c r="X41" s="202">
        <v>0</v>
      </c>
      <c r="Y41" s="139"/>
      <c r="Z41" s="202">
        <v>1</v>
      </c>
      <c r="AA41" s="894"/>
      <c r="AB41" s="202">
        <v>0</v>
      </c>
      <c r="AC41" s="894"/>
      <c r="AD41" s="209">
        <f t="shared" si="9"/>
        <v>0</v>
      </c>
      <c r="AE41" s="209">
        <f t="shared" si="10"/>
        <v>0</v>
      </c>
      <c r="AF41" s="209">
        <f t="shared" si="11"/>
        <v>0</v>
      </c>
      <c r="AG41" s="33"/>
      <c r="AH41" s="33"/>
      <c r="AI41" s="1000">
        <v>0</v>
      </c>
      <c r="AJ41" s="141">
        <v>0</v>
      </c>
      <c r="AK41" s="195" t="e">
        <f t="shared" si="14"/>
        <v>#DIV/0!</v>
      </c>
      <c r="AL41" s="1031"/>
      <c r="AM41" s="1032"/>
    </row>
    <row r="42" spans="1:39" ht="51">
      <c r="A42" s="6" t="s">
        <v>108</v>
      </c>
      <c r="B42" s="29">
        <v>43101</v>
      </c>
      <c r="C42" s="29">
        <v>43464</v>
      </c>
      <c r="D42" s="29" t="s">
        <v>81</v>
      </c>
      <c r="E42" s="209">
        <f t="shared" si="8"/>
        <v>250</v>
      </c>
      <c r="F42" s="46">
        <v>8</v>
      </c>
      <c r="G42" s="139">
        <v>13</v>
      </c>
      <c r="H42" s="46">
        <v>10</v>
      </c>
      <c r="I42" s="139">
        <v>30</v>
      </c>
      <c r="J42" s="46">
        <v>24</v>
      </c>
      <c r="K42" s="139">
        <v>15</v>
      </c>
      <c r="L42" s="46">
        <v>24</v>
      </c>
      <c r="M42" s="139">
        <v>34</v>
      </c>
      <c r="N42" s="46">
        <v>24</v>
      </c>
      <c r="O42" s="139">
        <v>35</v>
      </c>
      <c r="P42" s="46">
        <v>24</v>
      </c>
      <c r="Q42" s="139">
        <v>30</v>
      </c>
      <c r="R42" s="46">
        <v>24</v>
      </c>
      <c r="S42" s="139"/>
      <c r="T42" s="46">
        <v>24</v>
      </c>
      <c r="U42" s="139"/>
      <c r="V42" s="46">
        <v>24</v>
      </c>
      <c r="W42" s="139"/>
      <c r="X42" s="46">
        <v>24</v>
      </c>
      <c r="Y42" s="139"/>
      <c r="Z42" s="46">
        <v>24</v>
      </c>
      <c r="AA42" s="894"/>
      <c r="AB42" s="46">
        <v>16</v>
      </c>
      <c r="AC42" s="894"/>
      <c r="AD42" s="209">
        <f t="shared" si="9"/>
        <v>114</v>
      </c>
      <c r="AE42" s="209">
        <f t="shared" si="10"/>
        <v>157</v>
      </c>
      <c r="AF42" s="209">
        <f t="shared" si="11"/>
        <v>43</v>
      </c>
      <c r="AG42" s="33">
        <f t="shared" si="12"/>
        <v>1.3771929824561404</v>
      </c>
      <c r="AH42" s="33">
        <f t="shared" si="13"/>
        <v>0.628</v>
      </c>
      <c r="AI42" s="1000">
        <v>0</v>
      </c>
      <c r="AJ42" s="141">
        <v>0</v>
      </c>
      <c r="AK42" s="195" t="e">
        <f t="shared" si="14"/>
        <v>#DIV/0!</v>
      </c>
      <c r="AL42" s="1031"/>
      <c r="AM42" s="1032"/>
    </row>
    <row r="43" spans="1:39" ht="12.75">
      <c r="A43" s="133" t="s">
        <v>109</v>
      </c>
      <c r="B43" s="29">
        <v>43101</v>
      </c>
      <c r="C43" s="29">
        <v>43464</v>
      </c>
      <c r="D43" s="29" t="s">
        <v>81</v>
      </c>
      <c r="E43" s="209">
        <f t="shared" si="8"/>
        <v>20</v>
      </c>
      <c r="F43" s="46">
        <v>0</v>
      </c>
      <c r="G43" s="139"/>
      <c r="H43" s="46">
        <v>2</v>
      </c>
      <c r="I43" s="139">
        <v>2</v>
      </c>
      <c r="J43" s="46">
        <v>2</v>
      </c>
      <c r="K43" s="139">
        <v>2</v>
      </c>
      <c r="L43" s="46">
        <v>2</v>
      </c>
      <c r="M43" s="139"/>
      <c r="N43" s="46">
        <v>2</v>
      </c>
      <c r="O43" s="139">
        <v>1</v>
      </c>
      <c r="P43" s="46">
        <v>2</v>
      </c>
      <c r="Q43" s="139">
        <v>2</v>
      </c>
      <c r="R43" s="46">
        <v>2</v>
      </c>
      <c r="S43" s="139"/>
      <c r="T43" s="46">
        <v>2</v>
      </c>
      <c r="U43" s="139"/>
      <c r="V43" s="46">
        <v>2</v>
      </c>
      <c r="W43" s="139"/>
      <c r="X43" s="46">
        <v>2</v>
      </c>
      <c r="Y43" s="139"/>
      <c r="Z43" s="46">
        <v>2</v>
      </c>
      <c r="AA43" s="894"/>
      <c r="AB43" s="46">
        <v>0</v>
      </c>
      <c r="AC43" s="894"/>
      <c r="AD43" s="209">
        <f t="shared" si="9"/>
        <v>10</v>
      </c>
      <c r="AE43" s="209">
        <f t="shared" si="10"/>
        <v>7</v>
      </c>
      <c r="AF43" s="209">
        <f t="shared" si="11"/>
        <v>-3</v>
      </c>
      <c r="AG43" s="33">
        <f t="shared" si="12"/>
        <v>0.7</v>
      </c>
      <c r="AH43" s="33">
        <f t="shared" si="13"/>
        <v>0.35</v>
      </c>
      <c r="AI43" s="1000">
        <v>0</v>
      </c>
      <c r="AJ43" s="141">
        <v>0</v>
      </c>
      <c r="AK43" s="195" t="e">
        <f t="shared" si="14"/>
        <v>#DIV/0!</v>
      </c>
      <c r="AL43" s="1031"/>
      <c r="AM43" s="1032"/>
    </row>
    <row r="44" spans="1:39" ht="12.75">
      <c r="A44" s="133" t="s">
        <v>110</v>
      </c>
      <c r="B44" s="29">
        <v>43101</v>
      </c>
      <c r="C44" s="29">
        <v>43464</v>
      </c>
      <c r="D44" s="29" t="s">
        <v>81</v>
      </c>
      <c r="E44" s="209">
        <f t="shared" si="8"/>
        <v>32</v>
      </c>
      <c r="F44" s="46">
        <v>2</v>
      </c>
      <c r="G44" s="139">
        <v>2</v>
      </c>
      <c r="H44" s="46">
        <v>3</v>
      </c>
      <c r="I44" s="139">
        <v>5</v>
      </c>
      <c r="J44" s="46">
        <v>3</v>
      </c>
      <c r="K44" s="139">
        <v>1</v>
      </c>
      <c r="L44" s="46">
        <v>3</v>
      </c>
      <c r="M44" s="139">
        <v>3</v>
      </c>
      <c r="N44" s="46">
        <v>3</v>
      </c>
      <c r="O44" s="139">
        <v>8</v>
      </c>
      <c r="P44" s="46">
        <v>3</v>
      </c>
      <c r="Q44" s="139">
        <v>8</v>
      </c>
      <c r="R44" s="46">
        <v>3</v>
      </c>
      <c r="S44" s="139"/>
      <c r="T44" s="46">
        <v>3</v>
      </c>
      <c r="U44" s="139"/>
      <c r="V44" s="46">
        <v>3</v>
      </c>
      <c r="W44" s="139"/>
      <c r="X44" s="46">
        <v>3</v>
      </c>
      <c r="Y44" s="139"/>
      <c r="Z44" s="46">
        <v>3</v>
      </c>
      <c r="AA44" s="894"/>
      <c r="AB44" s="46">
        <v>0</v>
      </c>
      <c r="AC44" s="894"/>
      <c r="AD44" s="209">
        <f t="shared" si="9"/>
        <v>17</v>
      </c>
      <c r="AE44" s="209">
        <f t="shared" si="10"/>
        <v>27</v>
      </c>
      <c r="AF44" s="209">
        <f t="shared" si="11"/>
        <v>10</v>
      </c>
      <c r="AG44" s="33">
        <f t="shared" si="12"/>
        <v>1.588235294117647</v>
      </c>
      <c r="AH44" s="33">
        <f t="shared" si="13"/>
        <v>0.84375</v>
      </c>
      <c r="AI44" s="1000">
        <v>0</v>
      </c>
      <c r="AJ44" s="141">
        <v>0</v>
      </c>
      <c r="AK44" s="195" t="e">
        <f t="shared" si="14"/>
        <v>#DIV/0!</v>
      </c>
      <c r="AL44" s="1031"/>
      <c r="AM44" s="1032"/>
    </row>
    <row r="45" spans="1:39" ht="12.75">
      <c r="A45" s="133" t="s">
        <v>1003</v>
      </c>
      <c r="B45" s="29">
        <v>43101</v>
      </c>
      <c r="C45" s="29">
        <v>43464</v>
      </c>
      <c r="D45" s="29" t="s">
        <v>81</v>
      </c>
      <c r="E45" s="209">
        <f t="shared" si="8"/>
        <v>96</v>
      </c>
      <c r="F45" s="46">
        <v>8</v>
      </c>
      <c r="G45" s="139">
        <v>0</v>
      </c>
      <c r="H45" s="46">
        <v>8</v>
      </c>
      <c r="I45" s="139">
        <v>0</v>
      </c>
      <c r="J45" s="46">
        <v>8</v>
      </c>
      <c r="K45" s="139"/>
      <c r="L45" s="46">
        <v>8</v>
      </c>
      <c r="M45" s="139"/>
      <c r="N45" s="46">
        <v>8</v>
      </c>
      <c r="O45" s="139">
        <v>2</v>
      </c>
      <c r="P45" s="46">
        <v>8</v>
      </c>
      <c r="Q45" s="139">
        <v>2</v>
      </c>
      <c r="R45" s="46">
        <v>8</v>
      </c>
      <c r="S45" s="139"/>
      <c r="T45" s="46">
        <v>8</v>
      </c>
      <c r="U45" s="139"/>
      <c r="V45" s="46">
        <v>8</v>
      </c>
      <c r="W45" s="139"/>
      <c r="X45" s="46">
        <v>8</v>
      </c>
      <c r="Y45" s="139"/>
      <c r="Z45" s="46">
        <v>8</v>
      </c>
      <c r="AA45" s="894"/>
      <c r="AB45" s="46">
        <v>8</v>
      </c>
      <c r="AC45" s="894"/>
      <c r="AD45" s="209">
        <f t="shared" si="9"/>
        <v>48</v>
      </c>
      <c r="AE45" s="209">
        <f t="shared" si="10"/>
        <v>4</v>
      </c>
      <c r="AF45" s="209">
        <f t="shared" si="11"/>
        <v>-44</v>
      </c>
      <c r="AG45" s="33">
        <f t="shared" si="12"/>
        <v>0.08333333333333333</v>
      </c>
      <c r="AH45" s="33">
        <f t="shared" si="13"/>
        <v>0.041666666666666664</v>
      </c>
      <c r="AI45" s="1000">
        <v>0</v>
      </c>
      <c r="AJ45" s="141">
        <v>0</v>
      </c>
      <c r="AK45" s="195" t="e">
        <f t="shared" si="14"/>
        <v>#DIV/0!</v>
      </c>
      <c r="AL45" s="1031"/>
      <c r="AM45" s="1032"/>
    </row>
    <row r="46" spans="1:39" ht="25.5">
      <c r="A46" s="133" t="s">
        <v>1004</v>
      </c>
      <c r="B46" s="29">
        <v>43101</v>
      </c>
      <c r="C46" s="29">
        <v>43464</v>
      </c>
      <c r="D46" s="29" t="s">
        <v>81</v>
      </c>
      <c r="E46" s="209" t="s">
        <v>1005</v>
      </c>
      <c r="F46" s="46"/>
      <c r="G46" s="139"/>
      <c r="H46" s="46"/>
      <c r="I46" s="139"/>
      <c r="J46" s="46"/>
      <c r="K46" s="139"/>
      <c r="L46" s="46"/>
      <c r="M46" s="139"/>
      <c r="N46" s="46"/>
      <c r="O46" s="139"/>
      <c r="P46" s="46"/>
      <c r="Q46" s="139"/>
      <c r="R46" s="46"/>
      <c r="S46" s="139"/>
      <c r="T46" s="46"/>
      <c r="U46" s="139"/>
      <c r="V46" s="46"/>
      <c r="W46" s="139"/>
      <c r="X46" s="46"/>
      <c r="Y46" s="139"/>
      <c r="Z46" s="46"/>
      <c r="AA46" s="894"/>
      <c r="AB46" s="46"/>
      <c r="AC46" s="894"/>
      <c r="AD46" s="209">
        <f t="shared" si="9"/>
        <v>0</v>
      </c>
      <c r="AE46" s="209">
        <f t="shared" si="10"/>
        <v>0</v>
      </c>
      <c r="AF46" s="209">
        <f t="shared" si="11"/>
        <v>0</v>
      </c>
      <c r="AG46" s="33"/>
      <c r="AH46" s="33"/>
      <c r="AI46" s="1000">
        <v>0</v>
      </c>
      <c r="AJ46" s="141">
        <v>0</v>
      </c>
      <c r="AK46" s="195" t="e">
        <f t="shared" si="14"/>
        <v>#DIV/0!</v>
      </c>
      <c r="AL46" s="1031"/>
      <c r="AM46" s="1032"/>
    </row>
    <row r="47" spans="1:255" ht="12.75">
      <c r="A47" s="894" t="s">
        <v>111</v>
      </c>
      <c r="B47" s="29">
        <v>43101</v>
      </c>
      <c r="C47" s="29">
        <v>43464</v>
      </c>
      <c r="D47" s="29" t="s">
        <v>81</v>
      </c>
      <c r="E47" s="209">
        <f>F47+H47+J47+L47+N47+P47+R47+T47+V47+X47+Z47+AB47</f>
        <v>12</v>
      </c>
      <c r="F47" s="202">
        <v>1</v>
      </c>
      <c r="G47" s="139">
        <v>0</v>
      </c>
      <c r="H47" s="202">
        <v>1</v>
      </c>
      <c r="I47" s="139">
        <v>3</v>
      </c>
      <c r="J47" s="202">
        <v>1</v>
      </c>
      <c r="K47" s="139"/>
      <c r="L47" s="202">
        <v>1</v>
      </c>
      <c r="M47" s="139"/>
      <c r="N47" s="202">
        <v>1</v>
      </c>
      <c r="O47" s="139"/>
      <c r="P47" s="202">
        <v>1</v>
      </c>
      <c r="Q47" s="139">
        <v>2</v>
      </c>
      <c r="R47" s="202">
        <v>1</v>
      </c>
      <c r="S47" s="139"/>
      <c r="T47" s="202">
        <v>1</v>
      </c>
      <c r="U47" s="1006"/>
      <c r="V47" s="202">
        <v>1</v>
      </c>
      <c r="W47" s="1006"/>
      <c r="X47" s="202">
        <v>1</v>
      </c>
      <c r="Y47" s="1006"/>
      <c r="Z47" s="202">
        <v>1</v>
      </c>
      <c r="AA47" s="1007"/>
      <c r="AB47" s="202">
        <v>1</v>
      </c>
      <c r="AC47" s="1007"/>
      <c r="AD47" s="209">
        <f t="shared" si="9"/>
        <v>6</v>
      </c>
      <c r="AE47" s="209">
        <f t="shared" si="10"/>
        <v>5</v>
      </c>
      <c r="AF47" s="209">
        <f t="shared" si="11"/>
        <v>-1</v>
      </c>
      <c r="AG47" s="33">
        <f t="shared" si="12"/>
        <v>0.8333333333333334</v>
      </c>
      <c r="AH47" s="33">
        <f t="shared" si="13"/>
        <v>0.4166666666666667</v>
      </c>
      <c r="AI47" s="1000">
        <v>0</v>
      </c>
      <c r="AJ47" s="141">
        <v>0</v>
      </c>
      <c r="AK47" s="195" t="e">
        <f t="shared" si="14"/>
        <v>#DIV/0!</v>
      </c>
      <c r="AL47" s="1031"/>
      <c r="AM47" s="1032"/>
      <c r="AO47" s="1008"/>
      <c r="AP47" s="1008"/>
      <c r="AQ47" s="1008"/>
      <c r="AR47" s="1008"/>
      <c r="AS47" s="1008"/>
      <c r="AT47" s="1008"/>
      <c r="AU47" s="1008"/>
      <c r="AV47" s="1008"/>
      <c r="AW47" s="1008"/>
      <c r="AX47" s="1008"/>
      <c r="AY47" s="1008"/>
      <c r="AZ47" s="1008"/>
      <c r="BA47" s="1008"/>
      <c r="BB47" s="1008"/>
      <c r="BC47" s="1008"/>
      <c r="BD47" s="1008"/>
      <c r="BE47" s="1008"/>
      <c r="BF47" s="1008"/>
      <c r="BG47" s="1008"/>
      <c r="BH47" s="1008"/>
      <c r="BI47" s="1008"/>
      <c r="BJ47" s="1008"/>
      <c r="BK47" s="1008"/>
      <c r="BL47" s="1008"/>
      <c r="BM47" s="1008"/>
      <c r="BN47" s="1008"/>
      <c r="BO47" s="1008"/>
      <c r="BP47" s="1008"/>
      <c r="BQ47" s="1008"/>
      <c r="BR47" s="1008"/>
      <c r="BS47" s="1008"/>
      <c r="BT47" s="1008"/>
      <c r="BU47" s="1008"/>
      <c r="BV47" s="1008"/>
      <c r="BW47" s="1008"/>
      <c r="BX47" s="1008"/>
      <c r="BY47" s="1008"/>
      <c r="BZ47" s="1008"/>
      <c r="CA47" s="1008"/>
      <c r="CB47" s="1008"/>
      <c r="CC47" s="1008"/>
      <c r="CD47" s="1008"/>
      <c r="CE47" s="1008"/>
      <c r="CF47" s="1008"/>
      <c r="CG47" s="1008"/>
      <c r="CH47" s="1008"/>
      <c r="CI47" s="1008"/>
      <c r="CJ47" s="1008"/>
      <c r="CK47" s="1008"/>
      <c r="CL47" s="1008"/>
      <c r="CM47" s="1008"/>
      <c r="CN47" s="1008"/>
      <c r="CO47" s="1008"/>
      <c r="CP47" s="1008"/>
      <c r="CQ47" s="1008"/>
      <c r="CR47" s="1008"/>
      <c r="CS47" s="1008"/>
      <c r="CT47" s="1008"/>
      <c r="CU47" s="1008"/>
      <c r="CV47" s="1008"/>
      <c r="CW47" s="1008"/>
      <c r="CX47" s="1008"/>
      <c r="CY47" s="1008"/>
      <c r="CZ47" s="1008"/>
      <c r="DA47" s="1008"/>
      <c r="DB47" s="1008"/>
      <c r="DC47" s="1008"/>
      <c r="DD47" s="1008"/>
      <c r="DE47" s="1008"/>
      <c r="DF47" s="1008"/>
      <c r="DG47" s="1008"/>
      <c r="DH47" s="1008"/>
      <c r="DI47" s="1008"/>
      <c r="DJ47" s="1008"/>
      <c r="DK47" s="1008"/>
      <c r="DL47" s="1008"/>
      <c r="DM47" s="1008"/>
      <c r="DN47" s="1008"/>
      <c r="DO47" s="1008"/>
      <c r="DP47" s="1008"/>
      <c r="DQ47" s="1008"/>
      <c r="DR47" s="1008"/>
      <c r="DS47" s="1008"/>
      <c r="DT47" s="1008"/>
      <c r="DU47" s="1008"/>
      <c r="DV47" s="1008"/>
      <c r="DW47" s="1008"/>
      <c r="DX47" s="1008"/>
      <c r="DY47" s="1008"/>
      <c r="DZ47" s="1008"/>
      <c r="EA47" s="1008"/>
      <c r="EB47" s="1008"/>
      <c r="EC47" s="1008"/>
      <c r="ED47" s="1008"/>
      <c r="EE47" s="1008"/>
      <c r="EF47" s="1008"/>
      <c r="EG47" s="1008"/>
      <c r="EH47" s="1008"/>
      <c r="EI47" s="1008"/>
      <c r="EJ47" s="1008"/>
      <c r="EK47" s="1008"/>
      <c r="EL47" s="1008"/>
      <c r="EM47" s="1008"/>
      <c r="EN47" s="1008"/>
      <c r="EO47" s="1008"/>
      <c r="EP47" s="1008"/>
      <c r="EQ47" s="1008"/>
      <c r="ER47" s="1008"/>
      <c r="ES47" s="1008"/>
      <c r="ET47" s="1008"/>
      <c r="EU47" s="1008"/>
      <c r="EV47" s="1008"/>
      <c r="EW47" s="1008"/>
      <c r="EX47" s="1008"/>
      <c r="EY47" s="1008"/>
      <c r="EZ47" s="1008"/>
      <c r="FA47" s="1008"/>
      <c r="FB47" s="1008"/>
      <c r="FC47" s="1008"/>
      <c r="FD47" s="1008"/>
      <c r="FE47" s="1008"/>
      <c r="FF47" s="1008"/>
      <c r="FG47" s="1008"/>
      <c r="FH47" s="1008"/>
      <c r="FI47" s="1008"/>
      <c r="FJ47" s="1008"/>
      <c r="FK47" s="1008"/>
      <c r="FL47" s="1008"/>
      <c r="FM47" s="1008"/>
      <c r="FN47" s="1008"/>
      <c r="FO47" s="1008"/>
      <c r="FP47" s="1008"/>
      <c r="FQ47" s="1008"/>
      <c r="FR47" s="1008"/>
      <c r="FS47" s="1008"/>
      <c r="FT47" s="1008"/>
      <c r="FU47" s="1008"/>
      <c r="FV47" s="1008"/>
      <c r="FW47" s="1008"/>
      <c r="FX47" s="1008"/>
      <c r="FY47" s="1008"/>
      <c r="FZ47" s="1008"/>
      <c r="GA47" s="1008"/>
      <c r="GB47" s="1008"/>
      <c r="GC47" s="1008"/>
      <c r="GD47" s="1008"/>
      <c r="GE47" s="1008"/>
      <c r="GF47" s="1008"/>
      <c r="GG47" s="1008"/>
      <c r="GH47" s="1008"/>
      <c r="GI47" s="1008"/>
      <c r="GJ47" s="1008"/>
      <c r="GK47" s="1008"/>
      <c r="GL47" s="1008"/>
      <c r="GM47" s="1008"/>
      <c r="GN47" s="1008"/>
      <c r="GO47" s="1008"/>
      <c r="GP47" s="1008"/>
      <c r="GQ47" s="1008"/>
      <c r="GR47" s="1008"/>
      <c r="GS47" s="1008"/>
      <c r="GT47" s="1008"/>
      <c r="GU47" s="1008"/>
      <c r="GV47" s="1008"/>
      <c r="GW47" s="1008"/>
      <c r="GX47" s="1008"/>
      <c r="GY47" s="1008"/>
      <c r="GZ47" s="1008"/>
      <c r="HA47" s="1008"/>
      <c r="HB47" s="1008"/>
      <c r="HC47" s="1008"/>
      <c r="HD47" s="1008"/>
      <c r="HE47" s="1008"/>
      <c r="HF47" s="1008"/>
      <c r="HG47" s="1008"/>
      <c r="HH47" s="1008"/>
      <c r="HI47" s="1008"/>
      <c r="HJ47" s="1008"/>
      <c r="HK47" s="1008"/>
      <c r="HL47" s="1008"/>
      <c r="HM47" s="1008"/>
      <c r="HN47" s="1008"/>
      <c r="HO47" s="1008"/>
      <c r="HP47" s="1008"/>
      <c r="HQ47" s="1008"/>
      <c r="HR47" s="1008"/>
      <c r="HS47" s="1008"/>
      <c r="HT47" s="1008"/>
      <c r="HU47" s="1008"/>
      <c r="HV47" s="1008"/>
      <c r="HW47" s="1008"/>
      <c r="HX47" s="1008"/>
      <c r="HY47" s="1008"/>
      <c r="HZ47" s="1008"/>
      <c r="IA47" s="1008"/>
      <c r="IB47" s="1008"/>
      <c r="IC47" s="1008"/>
      <c r="ID47" s="1008"/>
      <c r="IE47" s="1008"/>
      <c r="IF47" s="1008"/>
      <c r="IG47" s="1008"/>
      <c r="IH47" s="1008"/>
      <c r="II47" s="1008"/>
      <c r="IJ47" s="1008"/>
      <c r="IK47" s="1008"/>
      <c r="IL47" s="1008"/>
      <c r="IM47" s="1008"/>
      <c r="IN47" s="1008"/>
      <c r="IO47" s="1008"/>
      <c r="IP47" s="1008"/>
      <c r="IQ47" s="1008"/>
      <c r="IR47" s="1008"/>
      <c r="IS47" s="1008"/>
      <c r="IT47" s="1008"/>
      <c r="IU47" s="1008"/>
    </row>
    <row r="48" spans="1:39" ht="12.75">
      <c r="A48" s="169" t="s">
        <v>112</v>
      </c>
      <c r="B48" s="1009">
        <v>43101</v>
      </c>
      <c r="C48" s="1009">
        <v>43464</v>
      </c>
      <c r="D48" s="1009" t="s">
        <v>81</v>
      </c>
      <c r="E48" s="209">
        <f>F48+H48+J48+L48+N48+P48+R48+T48+V48+X48+Z48+AB48</f>
        <v>12</v>
      </c>
      <c r="F48" s="1010">
        <v>1</v>
      </c>
      <c r="G48" s="1011">
        <v>0</v>
      </c>
      <c r="H48" s="1010">
        <v>1</v>
      </c>
      <c r="I48" s="1011"/>
      <c r="J48" s="1010">
        <v>1</v>
      </c>
      <c r="K48" s="1011"/>
      <c r="L48" s="1010">
        <v>1</v>
      </c>
      <c r="M48" s="1011"/>
      <c r="N48" s="1010">
        <v>1</v>
      </c>
      <c r="O48" s="1011"/>
      <c r="P48" s="1010">
        <v>1</v>
      </c>
      <c r="Q48" s="1011"/>
      <c r="R48" s="1010">
        <v>1</v>
      </c>
      <c r="S48" s="1011"/>
      <c r="T48" s="1010">
        <v>1</v>
      </c>
      <c r="U48" s="1012"/>
      <c r="V48" s="1010">
        <v>1</v>
      </c>
      <c r="W48" s="1012"/>
      <c r="X48" s="1010">
        <v>1</v>
      </c>
      <c r="Y48" s="1012"/>
      <c r="Z48" s="1010">
        <v>1</v>
      </c>
      <c r="AA48" s="1013"/>
      <c r="AB48" s="1010">
        <v>1</v>
      </c>
      <c r="AC48" s="1014"/>
      <c r="AD48" s="209">
        <f t="shared" si="9"/>
        <v>6</v>
      </c>
      <c r="AE48" s="209">
        <f t="shared" si="10"/>
        <v>0</v>
      </c>
      <c r="AF48" s="1015">
        <f t="shared" si="11"/>
        <v>-6</v>
      </c>
      <c r="AG48" s="1016">
        <f t="shared" si="12"/>
        <v>0</v>
      </c>
      <c r="AH48" s="1016">
        <f t="shared" si="13"/>
        <v>0</v>
      </c>
      <c r="AI48" s="1017"/>
      <c r="AJ48" s="142">
        <v>0</v>
      </c>
      <c r="AK48" s="21" t="e">
        <f t="shared" si="14"/>
        <v>#DIV/0!</v>
      </c>
      <c r="AL48" s="1018"/>
      <c r="AM48" s="1019"/>
    </row>
    <row r="49" spans="1:39" ht="12.75">
      <c r="A49" s="894" t="s">
        <v>113</v>
      </c>
      <c r="B49" s="29">
        <v>43101</v>
      </c>
      <c r="C49" s="29">
        <v>43435</v>
      </c>
      <c r="D49" s="29" t="s">
        <v>81</v>
      </c>
      <c r="E49" s="209">
        <f>F49+H49+J49+L49+N49+P49+R49+T49+V49+X49+Z49+AB49</f>
        <v>33</v>
      </c>
      <c r="F49" s="46"/>
      <c r="G49" s="139"/>
      <c r="H49" s="46">
        <v>3</v>
      </c>
      <c r="I49" s="139"/>
      <c r="J49" s="46">
        <v>3</v>
      </c>
      <c r="K49" s="139"/>
      <c r="L49" s="46">
        <v>3</v>
      </c>
      <c r="M49" s="139">
        <v>1</v>
      </c>
      <c r="N49" s="46">
        <v>3</v>
      </c>
      <c r="O49" s="139"/>
      <c r="P49" s="46">
        <v>3</v>
      </c>
      <c r="Q49" s="139"/>
      <c r="R49" s="46">
        <v>3</v>
      </c>
      <c r="S49" s="139"/>
      <c r="T49" s="46">
        <v>3</v>
      </c>
      <c r="U49" s="996"/>
      <c r="V49" s="46">
        <v>3</v>
      </c>
      <c r="W49" s="996"/>
      <c r="X49" s="46">
        <v>3</v>
      </c>
      <c r="Y49" s="996"/>
      <c r="Z49" s="46">
        <v>3</v>
      </c>
      <c r="AA49" s="996"/>
      <c r="AB49" s="46">
        <v>3</v>
      </c>
      <c r="AC49" s="996"/>
      <c r="AD49" s="209">
        <f t="shared" si="9"/>
        <v>15</v>
      </c>
      <c r="AE49" s="209">
        <f t="shared" si="10"/>
        <v>1</v>
      </c>
      <c r="AF49" s="209">
        <f>AE49-AD49</f>
        <v>-14</v>
      </c>
      <c r="AG49" s="33">
        <f>+AE49/AD49</f>
        <v>0.06666666666666667</v>
      </c>
      <c r="AH49" s="33">
        <f>AE49/E49</f>
        <v>0.030303030303030304</v>
      </c>
      <c r="AI49" s="1000">
        <v>0</v>
      </c>
      <c r="AJ49" s="141">
        <v>0</v>
      </c>
      <c r="AK49" s="195" t="e">
        <f>AJ49/AI49</f>
        <v>#DIV/0!</v>
      </c>
      <c r="AL49" s="1031"/>
      <c r="AM49" s="1032"/>
    </row>
    <row r="50" spans="1:39" ht="12.75">
      <c r="A50" s="894" t="s">
        <v>114</v>
      </c>
      <c r="B50" s="29">
        <v>43101</v>
      </c>
      <c r="C50" s="29">
        <v>43435</v>
      </c>
      <c r="D50" s="29" t="s">
        <v>81</v>
      </c>
      <c r="E50" s="209">
        <f>F50+H50+J50+L50+N50+P50+R50+T50+V50+X50+Z50+AB50</f>
        <v>12</v>
      </c>
      <c r="F50" s="46">
        <v>1</v>
      </c>
      <c r="G50" s="139">
        <v>0</v>
      </c>
      <c r="H50" s="46">
        <v>1</v>
      </c>
      <c r="I50" s="139"/>
      <c r="J50" s="46">
        <v>1</v>
      </c>
      <c r="K50" s="139"/>
      <c r="L50" s="46">
        <v>1</v>
      </c>
      <c r="M50" s="139"/>
      <c r="N50" s="46">
        <v>1</v>
      </c>
      <c r="O50" s="139"/>
      <c r="P50" s="46">
        <v>1</v>
      </c>
      <c r="Q50" s="139"/>
      <c r="R50" s="46">
        <v>1</v>
      </c>
      <c r="S50" s="139"/>
      <c r="T50" s="46">
        <v>1</v>
      </c>
      <c r="U50" s="996"/>
      <c r="V50" s="46">
        <v>1</v>
      </c>
      <c r="W50" s="996"/>
      <c r="X50" s="46">
        <v>1</v>
      </c>
      <c r="Y50" s="996"/>
      <c r="Z50" s="46">
        <v>1</v>
      </c>
      <c r="AA50" s="996"/>
      <c r="AB50" s="46">
        <v>1</v>
      </c>
      <c r="AC50" s="996"/>
      <c r="AD50" s="209">
        <f t="shared" si="9"/>
        <v>6</v>
      </c>
      <c r="AE50" s="209">
        <f t="shared" si="10"/>
        <v>0</v>
      </c>
      <c r="AF50" s="1015">
        <f>AE50-AD50</f>
        <v>-6</v>
      </c>
      <c r="AG50" s="1016">
        <f>+AE50/AD50</f>
        <v>0</v>
      </c>
      <c r="AH50" s="1016">
        <f>AE50/E50</f>
        <v>0</v>
      </c>
      <c r="AI50" s="1017"/>
      <c r="AJ50" s="142">
        <v>0</v>
      </c>
      <c r="AK50" s="21" t="e">
        <f>AJ50/AI50</f>
        <v>#DIV/0!</v>
      </c>
      <c r="AL50" s="1018"/>
      <c r="AM50" s="1019"/>
    </row>
    <row r="51" spans="1:39" ht="25.5">
      <c r="A51" s="1020" t="s">
        <v>1006</v>
      </c>
      <c r="B51" s="29">
        <v>43101</v>
      </c>
      <c r="C51" s="29">
        <v>43435</v>
      </c>
      <c r="D51" s="29" t="s">
        <v>81</v>
      </c>
      <c r="E51" s="209">
        <f>F51+H51+J51+L51+N51+P51+R51+T51+V51+X51+Z51+AB51</f>
        <v>24</v>
      </c>
      <c r="F51" s="46">
        <v>2</v>
      </c>
      <c r="G51" s="139">
        <v>0</v>
      </c>
      <c r="H51" s="46">
        <v>2</v>
      </c>
      <c r="I51" s="139"/>
      <c r="J51" s="46">
        <v>2</v>
      </c>
      <c r="K51" s="139">
        <v>2</v>
      </c>
      <c r="L51" s="46">
        <v>2</v>
      </c>
      <c r="M51" s="139"/>
      <c r="N51" s="46">
        <v>2</v>
      </c>
      <c r="O51" s="139">
        <v>10</v>
      </c>
      <c r="P51" s="46">
        <v>2</v>
      </c>
      <c r="Q51" s="139"/>
      <c r="R51" s="46">
        <v>2</v>
      </c>
      <c r="S51" s="139"/>
      <c r="T51" s="46">
        <v>2</v>
      </c>
      <c r="U51" s="996"/>
      <c r="V51" s="46">
        <v>2</v>
      </c>
      <c r="W51" s="996"/>
      <c r="X51" s="46">
        <v>2</v>
      </c>
      <c r="Y51" s="996"/>
      <c r="Z51" s="46">
        <v>2</v>
      </c>
      <c r="AA51" s="996"/>
      <c r="AB51" s="46">
        <v>2</v>
      </c>
      <c r="AC51" s="996"/>
      <c r="AD51" s="209">
        <f t="shared" si="9"/>
        <v>12</v>
      </c>
      <c r="AE51" s="209">
        <f t="shared" si="10"/>
        <v>12</v>
      </c>
      <c r="AF51" s="1015">
        <f>AE51-AD51</f>
        <v>0</v>
      </c>
      <c r="AG51" s="1016">
        <f>+AE51/AD51</f>
        <v>1</v>
      </c>
      <c r="AH51" s="1016">
        <f>AE51/E51</f>
        <v>0.5</v>
      </c>
      <c r="AI51" s="1017"/>
      <c r="AJ51" s="142">
        <v>0</v>
      </c>
      <c r="AK51" s="21" t="e">
        <f>AJ51/AI51</f>
        <v>#DIV/0!</v>
      </c>
      <c r="AL51" s="1018"/>
      <c r="AM51" s="1019"/>
    </row>
    <row r="52" spans="1:39" ht="12.75">
      <c r="A52" s="1024" t="s">
        <v>1</v>
      </c>
      <c r="B52" s="1025"/>
      <c r="C52" s="1025"/>
      <c r="D52" s="1025"/>
      <c r="E52" s="1025"/>
      <c r="F52" s="1025"/>
      <c r="G52" s="1025"/>
      <c r="H52" s="1025"/>
      <c r="I52" s="1025"/>
      <c r="J52" s="1025"/>
      <c r="K52" s="1025"/>
      <c r="L52" s="1025"/>
      <c r="M52" s="1025"/>
      <c r="N52" s="1025"/>
      <c r="O52" s="1025"/>
      <c r="P52" s="1025"/>
      <c r="Q52" s="1025"/>
      <c r="R52" s="1025"/>
      <c r="S52" s="1025"/>
      <c r="T52" s="1025"/>
      <c r="U52" s="1025"/>
      <c r="V52" s="1025"/>
      <c r="W52" s="1025"/>
      <c r="X52" s="1025"/>
      <c r="Y52" s="1025"/>
      <c r="Z52" s="1025"/>
      <c r="AA52" s="1025"/>
      <c r="AB52" s="1025"/>
      <c r="AC52" s="1025"/>
      <c r="AD52" s="1002"/>
      <c r="AE52" s="1002"/>
      <c r="AF52" s="1002" t="s">
        <v>1177</v>
      </c>
      <c r="AG52" s="195">
        <f>AVERAGE(AG24:AG51)</f>
        <v>1.4582236786855634</v>
      </c>
      <c r="AH52" s="195">
        <f>AVERAGE(AH24:AH51)</f>
        <v>0.7284757283738181</v>
      </c>
      <c r="AI52" s="1003">
        <f>AI10</f>
        <v>137965219</v>
      </c>
      <c r="AJ52" s="1003">
        <f>SUM(AJ47:AJ49)</f>
        <v>0</v>
      </c>
      <c r="AK52" s="195">
        <f>AJ52/AI52</f>
        <v>0</v>
      </c>
      <c r="AL52" s="1026"/>
      <c r="AM52" s="1027"/>
    </row>
    <row r="53" spans="32:34" ht="12.75">
      <c r="AF53" s="995" t="s">
        <v>1178</v>
      </c>
      <c r="AG53" s="195">
        <f>(AG10+AG18+AG52)/3</f>
        <v>0.7638523373396322</v>
      </c>
      <c r="AH53" s="195">
        <f>(AH10+AH18+AH52)/3</f>
        <v>0.38171413168016155</v>
      </c>
    </row>
    <row r="55" spans="32:34" ht="12.75">
      <c r="AF55" s="995" t="s">
        <v>1179</v>
      </c>
      <c r="AG55" s="195">
        <f>(AG10+AG2)/2</f>
        <v>0.25</v>
      </c>
      <c r="AH55" s="195">
        <f>(AH10+AH2)/2</f>
        <v>0.125</v>
      </c>
    </row>
  </sheetData>
  <sheetProtection/>
  <mergeCells count="62">
    <mergeCell ref="AL49:AM49"/>
    <mergeCell ref="AL45:AM45"/>
    <mergeCell ref="AL38:AM38"/>
    <mergeCell ref="A39:AM39"/>
    <mergeCell ref="AL40:AM40"/>
    <mergeCell ref="AL41:AM41"/>
    <mergeCell ref="AL42:AM42"/>
    <mergeCell ref="AL43:AM43"/>
    <mergeCell ref="AL46:AM46"/>
    <mergeCell ref="AL47:AM47"/>
    <mergeCell ref="AL30:AM30"/>
    <mergeCell ref="AL31:AM31"/>
    <mergeCell ref="AL32:AM32"/>
    <mergeCell ref="AL33:AM33"/>
    <mergeCell ref="A34:AM34"/>
    <mergeCell ref="AL35:AM35"/>
    <mergeCell ref="AL36:AM36"/>
    <mergeCell ref="A37:AM37"/>
    <mergeCell ref="AL44:AM44"/>
    <mergeCell ref="AL18:AM18"/>
    <mergeCell ref="B19:AK19"/>
    <mergeCell ref="B20:AK20"/>
    <mergeCell ref="AL28:AM28"/>
    <mergeCell ref="AL29:AM29"/>
    <mergeCell ref="AL26:AM26"/>
    <mergeCell ref="AL27:AM27"/>
    <mergeCell ref="AL9:AM9"/>
    <mergeCell ref="AL12:AM12"/>
    <mergeCell ref="B21:AE21"/>
    <mergeCell ref="AF21:AG21"/>
    <mergeCell ref="AI21:AK21"/>
    <mergeCell ref="AL6:AM6"/>
    <mergeCell ref="AL7:AM7"/>
    <mergeCell ref="AL8:AM8"/>
    <mergeCell ref="A10:AC10"/>
    <mergeCell ref="AL10:AM10"/>
    <mergeCell ref="AI11:AK11"/>
    <mergeCell ref="A14:AC14"/>
    <mergeCell ref="AL14:AM14"/>
    <mergeCell ref="B15:AE15"/>
    <mergeCell ref="AF15:AG15"/>
    <mergeCell ref="AL13:AM13"/>
    <mergeCell ref="B11:AE11"/>
    <mergeCell ref="AF11:AG11"/>
    <mergeCell ref="AL5:AM5"/>
    <mergeCell ref="B1:AK1"/>
    <mergeCell ref="AL1:AM1"/>
    <mergeCell ref="B2:AK2"/>
    <mergeCell ref="B3:AK3"/>
    <mergeCell ref="B4:AE4"/>
    <mergeCell ref="AF4:AG4"/>
    <mergeCell ref="AI4:AK4"/>
    <mergeCell ref="A52:AC52"/>
    <mergeCell ref="AL52:AM52"/>
    <mergeCell ref="AI15:AK15"/>
    <mergeCell ref="AL17:AM17"/>
    <mergeCell ref="AL16:AM16"/>
    <mergeCell ref="AL22:AM22"/>
    <mergeCell ref="A23:AM23"/>
    <mergeCell ref="AL24:AM24"/>
    <mergeCell ref="A25:AM25"/>
    <mergeCell ref="A18:AC18"/>
  </mergeCells>
  <printOptions horizontalCentered="1"/>
  <pageMargins left="0.1968503937007874" right="0.1968503937007874" top="0.7480314960629921" bottom="0.7480314960629921" header="0.31496062992125984" footer="0.31496062992125984"/>
  <pageSetup horizontalDpi="600" verticalDpi="600" orientation="portrait" scale="80"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AR118"/>
  <sheetViews>
    <sheetView zoomScale="130" zoomScaleNormal="130" zoomScalePageLayoutView="0" workbookViewId="0" topLeftCell="D26">
      <selection activeCell="AD30" sqref="AD30"/>
    </sheetView>
  </sheetViews>
  <sheetFormatPr defaultColWidth="11.421875" defaultRowHeight="15"/>
  <cols>
    <col min="1" max="1" width="34.421875" style="541" customWidth="1"/>
    <col min="2" max="2" width="11.421875" style="7" customWidth="1"/>
    <col min="3" max="3" width="16.28125" style="7" customWidth="1"/>
    <col min="4" max="4" width="12.421875" style="7" customWidth="1"/>
    <col min="5" max="5" width="11.28125" style="7" bestFit="1" customWidth="1"/>
    <col min="6" max="17" width="6.140625" style="7" customWidth="1"/>
    <col min="18" max="29" width="6.140625" style="7" hidden="1" customWidth="1"/>
    <col min="30" max="34" width="11.421875" style="7" customWidth="1"/>
    <col min="35" max="35" width="18.140625" style="494" customWidth="1"/>
    <col min="36" max="37" width="16.421875" style="7" customWidth="1"/>
    <col min="38" max="16384" width="11.421875" style="7" customWidth="1"/>
  </cols>
  <sheetData>
    <row r="1" spans="1:39" ht="115.5" customHeight="1">
      <c r="A1" s="509"/>
      <c r="B1" s="1151" t="s">
        <v>55</v>
      </c>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c r="AF1" s="1152"/>
      <c r="AG1" s="1152"/>
      <c r="AH1" s="1152"/>
      <c r="AI1" s="1152"/>
      <c r="AJ1" s="1152"/>
      <c r="AK1" s="1153"/>
      <c r="AL1" s="1154" t="s">
        <v>335</v>
      </c>
      <c r="AM1" s="1154"/>
    </row>
    <row r="2" spans="1:39" ht="45.75" customHeight="1">
      <c r="A2" s="239" t="s">
        <v>54</v>
      </c>
      <c r="B2" s="1171" t="s">
        <v>72</v>
      </c>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1171"/>
      <c r="AL2" s="457" t="s">
        <v>43</v>
      </c>
      <c r="AM2" s="383"/>
    </row>
    <row r="3" spans="1:39" ht="46.5" customHeight="1">
      <c r="A3" s="239" t="s">
        <v>52</v>
      </c>
      <c r="B3" s="1171" t="s">
        <v>336</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c r="AJ3" s="1171"/>
      <c r="AK3" s="1171"/>
      <c r="AL3" s="457" t="s">
        <v>43</v>
      </c>
      <c r="AM3" s="383"/>
    </row>
    <row r="4" spans="1:39" ht="54.75" customHeight="1">
      <c r="A4" s="239" t="s">
        <v>47</v>
      </c>
      <c r="B4" s="1155" t="s">
        <v>337</v>
      </c>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7"/>
      <c r="AF4" s="1172" t="s">
        <v>45</v>
      </c>
      <c r="AG4" s="1172"/>
      <c r="AH4" s="547"/>
      <c r="AI4" s="1155" t="s">
        <v>338</v>
      </c>
      <c r="AJ4" s="1156"/>
      <c r="AK4" s="1157"/>
      <c r="AL4" s="457" t="s">
        <v>43</v>
      </c>
      <c r="AM4" s="383"/>
    </row>
    <row r="5" spans="1:39" ht="33.75">
      <c r="A5" s="239" t="s">
        <v>42</v>
      </c>
      <c r="B5" s="239" t="s">
        <v>41</v>
      </c>
      <c r="C5" s="239" t="s">
        <v>40</v>
      </c>
      <c r="D5" s="161" t="s">
        <v>39</v>
      </c>
      <c r="E5" s="161" t="s">
        <v>38</v>
      </c>
      <c r="F5" s="9" t="s">
        <v>339</v>
      </c>
      <c r="G5" s="9" t="s">
        <v>134</v>
      </c>
      <c r="H5" s="9" t="s">
        <v>135</v>
      </c>
      <c r="I5" s="9" t="s">
        <v>34</v>
      </c>
      <c r="J5" s="9" t="s">
        <v>136</v>
      </c>
      <c r="K5" s="9" t="s">
        <v>137</v>
      </c>
      <c r="L5" s="9" t="s">
        <v>138</v>
      </c>
      <c r="M5" s="9" t="s">
        <v>139</v>
      </c>
      <c r="N5" s="9" t="s">
        <v>140</v>
      </c>
      <c r="O5" s="9" t="s">
        <v>141</v>
      </c>
      <c r="P5" s="9" t="s">
        <v>142</v>
      </c>
      <c r="Q5" s="9" t="s">
        <v>143</v>
      </c>
      <c r="R5" s="9" t="s">
        <v>144</v>
      </c>
      <c r="S5" s="9" t="s">
        <v>145</v>
      </c>
      <c r="T5" s="9" t="s">
        <v>340</v>
      </c>
      <c r="U5" s="9" t="s">
        <v>22</v>
      </c>
      <c r="V5" s="9" t="s">
        <v>21</v>
      </c>
      <c r="W5" s="9" t="s">
        <v>20</v>
      </c>
      <c r="X5" s="9" t="s">
        <v>19</v>
      </c>
      <c r="Y5" s="9" t="s">
        <v>18</v>
      </c>
      <c r="Z5" s="9" t="s">
        <v>17</v>
      </c>
      <c r="AA5" s="9" t="s">
        <v>16</v>
      </c>
      <c r="AB5" s="9" t="s">
        <v>15</v>
      </c>
      <c r="AC5" s="9" t="s">
        <v>14</v>
      </c>
      <c r="AD5" s="161" t="s">
        <v>13</v>
      </c>
      <c r="AE5" s="161" t="s">
        <v>12</v>
      </c>
      <c r="AF5" s="161" t="s">
        <v>11</v>
      </c>
      <c r="AG5" s="161" t="s">
        <v>10</v>
      </c>
      <c r="AH5" s="161" t="s">
        <v>9</v>
      </c>
      <c r="AI5" s="118" t="s">
        <v>8</v>
      </c>
      <c r="AJ5" s="239" t="s">
        <v>7</v>
      </c>
      <c r="AK5" s="239" t="s">
        <v>6</v>
      </c>
      <c r="AL5" s="1113" t="s">
        <v>5</v>
      </c>
      <c r="AM5" s="1113"/>
    </row>
    <row r="6" spans="1:39" ht="31.5" customHeight="1">
      <c r="A6" s="1226" t="s">
        <v>341</v>
      </c>
      <c r="B6" s="1227"/>
      <c r="C6" s="1227"/>
      <c r="D6" s="1227"/>
      <c r="E6" s="1227"/>
      <c r="F6" s="1227"/>
      <c r="G6" s="1227"/>
      <c r="H6" s="1227"/>
      <c r="I6" s="1227"/>
      <c r="J6" s="1227"/>
      <c r="K6" s="1227"/>
      <c r="L6" s="1227"/>
      <c r="M6" s="1227"/>
      <c r="N6" s="1227"/>
      <c r="O6" s="1227"/>
      <c r="P6" s="1227"/>
      <c r="Q6" s="1227"/>
      <c r="R6" s="1227"/>
      <c r="S6" s="1227"/>
      <c r="T6" s="1227"/>
      <c r="U6" s="1227"/>
      <c r="V6" s="1227"/>
      <c r="W6" s="1227"/>
      <c r="X6" s="1227"/>
      <c r="Y6" s="1227"/>
      <c r="Z6" s="1227"/>
      <c r="AA6" s="1227"/>
      <c r="AB6" s="1227"/>
      <c r="AC6" s="1227"/>
      <c r="AD6" s="1227"/>
      <c r="AE6" s="1227"/>
      <c r="AF6" s="1227"/>
      <c r="AG6" s="1227"/>
      <c r="AH6" s="1227"/>
      <c r="AI6" s="1227"/>
      <c r="AJ6" s="1227"/>
      <c r="AK6" s="1227"/>
      <c r="AL6" s="1227"/>
      <c r="AM6" s="1228"/>
    </row>
    <row r="7" spans="1:39" ht="30" customHeight="1">
      <c r="A7" s="1223" t="s">
        <v>342</v>
      </c>
      <c r="B7" s="1224"/>
      <c r="C7" s="1224"/>
      <c r="D7" s="1224"/>
      <c r="E7" s="1224"/>
      <c r="F7" s="1224"/>
      <c r="G7" s="1224"/>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4"/>
      <c r="AG7" s="1224"/>
      <c r="AH7" s="1224"/>
      <c r="AI7" s="1224"/>
      <c r="AJ7" s="1224"/>
      <c r="AK7" s="1224"/>
      <c r="AL7" s="1224"/>
      <c r="AM7" s="1225"/>
    </row>
    <row r="8" spans="1:39" ht="22.5">
      <c r="A8" s="456" t="s">
        <v>343</v>
      </c>
      <c r="B8" s="363">
        <v>43252</v>
      </c>
      <c r="C8" s="363">
        <v>43451</v>
      </c>
      <c r="D8" s="1229"/>
      <c r="E8" s="138">
        <f>T8+V8+X8+Z8+AB8+R8+P8+N8+L8+J8+H8+F8</f>
        <v>1</v>
      </c>
      <c r="F8" s="244"/>
      <c r="G8" s="161"/>
      <c r="H8" s="244"/>
      <c r="I8" s="161"/>
      <c r="J8" s="244"/>
      <c r="K8" s="161"/>
      <c r="L8" s="244"/>
      <c r="M8" s="161"/>
      <c r="N8" s="244"/>
      <c r="O8" s="161"/>
      <c r="P8" s="244">
        <v>1</v>
      </c>
      <c r="Q8" s="161">
        <v>1</v>
      </c>
      <c r="R8" s="452"/>
      <c r="S8" s="161"/>
      <c r="T8" s="244"/>
      <c r="U8" s="161"/>
      <c r="V8" s="244"/>
      <c r="W8" s="161"/>
      <c r="X8" s="244"/>
      <c r="Y8" s="161"/>
      <c r="Z8" s="244"/>
      <c r="AA8" s="161"/>
      <c r="AB8" s="452"/>
      <c r="AC8" s="453"/>
      <c r="AD8" s="453">
        <f aca="true" t="shared" si="0" ref="AD8:AE12">F8+H8+J8+L8+N8+P8</f>
        <v>1</v>
      </c>
      <c r="AE8" s="453">
        <f t="shared" si="0"/>
        <v>1</v>
      </c>
      <c r="AF8" s="453">
        <f>AE8-AD8</f>
        <v>0</v>
      </c>
      <c r="AG8" s="425"/>
      <c r="AH8" s="425">
        <f>AE8/E8</f>
        <v>1</v>
      </c>
      <c r="AI8" s="454">
        <v>500000</v>
      </c>
      <c r="AJ8" s="510">
        <v>0</v>
      </c>
      <c r="AK8" s="328">
        <f>AJ8/AI8</f>
        <v>0</v>
      </c>
      <c r="AL8" s="1169"/>
      <c r="AM8" s="1169"/>
    </row>
    <row r="9" spans="1:39" ht="11.25">
      <c r="A9" s="456" t="s">
        <v>344</v>
      </c>
      <c r="B9" s="363">
        <v>43252</v>
      </c>
      <c r="C9" s="363">
        <v>43435</v>
      </c>
      <c r="D9" s="1230"/>
      <c r="E9" s="138">
        <f>T9+V9+X9+Z9+AB9+R9+P9+N9+L9+J9+H9+F9</f>
        <v>4</v>
      </c>
      <c r="F9" s="244"/>
      <c r="G9" s="161"/>
      <c r="H9" s="244"/>
      <c r="I9" s="161"/>
      <c r="J9" s="244"/>
      <c r="K9" s="161"/>
      <c r="L9" s="244"/>
      <c r="M9" s="161"/>
      <c r="N9" s="244"/>
      <c r="O9" s="161"/>
      <c r="P9" s="244">
        <v>1</v>
      </c>
      <c r="Q9" s="161">
        <v>1</v>
      </c>
      <c r="R9" s="452"/>
      <c r="S9" s="161"/>
      <c r="T9" s="244">
        <v>1</v>
      </c>
      <c r="U9" s="161"/>
      <c r="V9" s="244"/>
      <c r="W9" s="161"/>
      <c r="X9" s="244">
        <v>1</v>
      </c>
      <c r="Y9" s="161"/>
      <c r="Z9" s="244"/>
      <c r="AA9" s="161"/>
      <c r="AB9" s="452">
        <v>1</v>
      </c>
      <c r="AC9" s="453"/>
      <c r="AD9" s="453">
        <f t="shared" si="0"/>
        <v>1</v>
      </c>
      <c r="AE9" s="453">
        <f t="shared" si="0"/>
        <v>1</v>
      </c>
      <c r="AF9" s="453">
        <f>AE9-AD9</f>
        <v>0</v>
      </c>
      <c r="AG9" s="425"/>
      <c r="AH9" s="425">
        <f>AE9/E9</f>
        <v>0.25</v>
      </c>
      <c r="AI9" s="454">
        <v>1000000</v>
      </c>
      <c r="AJ9" s="510">
        <v>0</v>
      </c>
      <c r="AK9" s="328">
        <f>AJ9/AI9</f>
        <v>0</v>
      </c>
      <c r="AL9" s="1169"/>
      <c r="AM9" s="1169"/>
    </row>
    <row r="10" spans="1:39" ht="11.25">
      <c r="A10" s="456" t="s">
        <v>345</v>
      </c>
      <c r="B10" s="363">
        <v>43313</v>
      </c>
      <c r="C10" s="363">
        <v>43435</v>
      </c>
      <c r="D10" s="1230"/>
      <c r="E10" s="138">
        <f>T10+V10+X10+Z10+AB10+R10+P10+N10+L10+J10+H10+F10</f>
        <v>3</v>
      </c>
      <c r="F10" s="324"/>
      <c r="G10" s="330"/>
      <c r="H10" s="324"/>
      <c r="I10" s="330"/>
      <c r="J10" s="324"/>
      <c r="K10" s="330"/>
      <c r="L10" s="324"/>
      <c r="M10" s="330"/>
      <c r="N10" s="324"/>
      <c r="O10" s="330"/>
      <c r="P10" s="324"/>
      <c r="Q10" s="330"/>
      <c r="R10" s="324"/>
      <c r="S10" s="330"/>
      <c r="T10" s="324">
        <v>1</v>
      </c>
      <c r="U10" s="330"/>
      <c r="V10" s="452"/>
      <c r="W10" s="330"/>
      <c r="X10" s="324">
        <v>1</v>
      </c>
      <c r="Y10" s="330"/>
      <c r="Z10" s="324"/>
      <c r="AA10" s="330"/>
      <c r="AB10" s="324">
        <v>1</v>
      </c>
      <c r="AC10" s="330"/>
      <c r="AD10" s="453">
        <f t="shared" si="0"/>
        <v>0</v>
      </c>
      <c r="AE10" s="453">
        <f t="shared" si="0"/>
        <v>0</v>
      </c>
      <c r="AF10" s="453">
        <f>AE10-AD10</f>
        <v>0</v>
      </c>
      <c r="AG10" s="425"/>
      <c r="AH10" s="425">
        <f>AE10/E10</f>
        <v>0</v>
      </c>
      <c r="AI10" s="454">
        <v>10000000</v>
      </c>
      <c r="AJ10" s="510">
        <v>0</v>
      </c>
      <c r="AK10" s="328">
        <f>AJ10/AI10</f>
        <v>0</v>
      </c>
      <c r="AL10" s="1169"/>
      <c r="AM10" s="1169"/>
    </row>
    <row r="11" spans="1:39" ht="11.25">
      <c r="A11" s="456" t="s">
        <v>346</v>
      </c>
      <c r="B11" s="363">
        <v>43344</v>
      </c>
      <c r="C11" s="363">
        <v>43435</v>
      </c>
      <c r="D11" s="1230"/>
      <c r="E11" s="138">
        <f>T11+V11+X11+Z11+AB11+R11+P11+N11+L11+J11+H11+F11</f>
        <v>3</v>
      </c>
      <c r="F11" s="324"/>
      <c r="G11" s="330"/>
      <c r="H11" s="324"/>
      <c r="I11" s="330"/>
      <c r="J11" s="324"/>
      <c r="K11" s="330"/>
      <c r="L11" s="324"/>
      <c r="M11" s="330"/>
      <c r="N11" s="324"/>
      <c r="O11" s="330"/>
      <c r="P11" s="324"/>
      <c r="Q11" s="330"/>
      <c r="R11" s="324"/>
      <c r="S11" s="330"/>
      <c r="T11" s="324">
        <v>1</v>
      </c>
      <c r="U11" s="330"/>
      <c r="V11" s="324"/>
      <c r="W11" s="330"/>
      <c r="X11" s="324">
        <v>1</v>
      </c>
      <c r="Y11" s="330"/>
      <c r="Z11" s="452"/>
      <c r="AA11" s="330"/>
      <c r="AB11" s="324">
        <v>1</v>
      </c>
      <c r="AC11" s="330"/>
      <c r="AD11" s="453">
        <f t="shared" si="0"/>
        <v>0</v>
      </c>
      <c r="AE11" s="453">
        <f t="shared" si="0"/>
        <v>0</v>
      </c>
      <c r="AF11" s="453">
        <f>AE11-AD11</f>
        <v>0</v>
      </c>
      <c r="AG11" s="425"/>
      <c r="AH11" s="425">
        <f>AE11/E11</f>
        <v>0</v>
      </c>
      <c r="AI11" s="454">
        <v>6500000</v>
      </c>
      <c r="AJ11" s="510">
        <v>0</v>
      </c>
      <c r="AK11" s="328">
        <f>AJ11/AI11</f>
        <v>0</v>
      </c>
      <c r="AL11" s="1169"/>
      <c r="AM11" s="1169"/>
    </row>
    <row r="12" spans="1:39" ht="11.25">
      <c r="A12" s="456" t="s">
        <v>70</v>
      </c>
      <c r="B12" s="363">
        <v>43435</v>
      </c>
      <c r="C12" s="363">
        <v>43435</v>
      </c>
      <c r="D12" s="1231"/>
      <c r="E12" s="138">
        <f>T12+V12+X12+Z12+AB12+R12+P12+N12+L12+J12+H12+F12</f>
        <v>1</v>
      </c>
      <c r="F12" s="324"/>
      <c r="G12" s="330"/>
      <c r="H12" s="324"/>
      <c r="I12" s="330"/>
      <c r="J12" s="324"/>
      <c r="K12" s="330"/>
      <c r="L12" s="324"/>
      <c r="M12" s="330"/>
      <c r="N12" s="324"/>
      <c r="O12" s="330"/>
      <c r="P12" s="324"/>
      <c r="Q12" s="330"/>
      <c r="R12" s="324"/>
      <c r="S12" s="330"/>
      <c r="T12" s="324"/>
      <c r="U12" s="330"/>
      <c r="V12" s="324"/>
      <c r="W12" s="330"/>
      <c r="X12" s="324"/>
      <c r="Y12" s="330"/>
      <c r="Z12" s="324"/>
      <c r="AA12" s="330"/>
      <c r="AB12" s="452">
        <v>1</v>
      </c>
      <c r="AC12" s="330"/>
      <c r="AD12" s="453">
        <f t="shared" si="0"/>
        <v>0</v>
      </c>
      <c r="AE12" s="453">
        <f t="shared" si="0"/>
        <v>0</v>
      </c>
      <c r="AF12" s="453">
        <f>AE12-AD12</f>
        <v>0</v>
      </c>
      <c r="AG12" s="425"/>
      <c r="AH12" s="425">
        <f>AE12/E12</f>
        <v>0</v>
      </c>
      <c r="AI12" s="454">
        <v>6200000</v>
      </c>
      <c r="AJ12" s="510">
        <v>0</v>
      </c>
      <c r="AK12" s="328">
        <f>AJ12/AI12</f>
        <v>0</v>
      </c>
      <c r="AL12" s="1169"/>
      <c r="AM12" s="1169"/>
    </row>
    <row r="13" spans="1:39" ht="24.75" customHeight="1">
      <c r="A13" s="1223" t="s">
        <v>347</v>
      </c>
      <c r="B13" s="1224"/>
      <c r="C13" s="1224"/>
      <c r="D13" s="1224"/>
      <c r="E13" s="1224"/>
      <c r="F13" s="1224"/>
      <c r="G13" s="1224"/>
      <c r="H13" s="1224"/>
      <c r="I13" s="1224"/>
      <c r="J13" s="1224"/>
      <c r="K13" s="1224"/>
      <c r="L13" s="1224"/>
      <c r="M13" s="1224"/>
      <c r="N13" s="1224"/>
      <c r="O13" s="1224"/>
      <c r="P13" s="1224"/>
      <c r="Q13" s="1224"/>
      <c r="R13" s="1224"/>
      <c r="S13" s="1224"/>
      <c r="T13" s="1224"/>
      <c r="U13" s="1224"/>
      <c r="V13" s="1224"/>
      <c r="W13" s="1224"/>
      <c r="X13" s="1224"/>
      <c r="Y13" s="1224"/>
      <c r="Z13" s="1224"/>
      <c r="AA13" s="1224"/>
      <c r="AB13" s="1224"/>
      <c r="AC13" s="1224"/>
      <c r="AD13" s="1224"/>
      <c r="AE13" s="1224"/>
      <c r="AF13" s="1225"/>
      <c r="AG13" s="358"/>
      <c r="AH13" s="358">
        <f>AVERAGE(AH8:AH12)</f>
        <v>0.25</v>
      </c>
      <c r="AI13" s="513">
        <f>AI8+AI9+AI10+AI11+AI12</f>
        <v>24200000</v>
      </c>
      <c r="AJ13" s="512"/>
      <c r="AK13" s="512"/>
      <c r="AL13" s="512"/>
      <c r="AM13" s="514"/>
    </row>
    <row r="14" spans="1:39" ht="36.75" customHeight="1">
      <c r="A14" s="456" t="s">
        <v>343</v>
      </c>
      <c r="B14" s="363">
        <v>43252</v>
      </c>
      <c r="C14" s="363">
        <v>43451</v>
      </c>
      <c r="D14" s="1229"/>
      <c r="E14" s="138">
        <f>T14+V14+X14+Z14+AB14+R14+P14+N14+L14+J14+H14+F14</f>
        <v>1</v>
      </c>
      <c r="F14" s="244"/>
      <c r="G14" s="161"/>
      <c r="H14" s="244"/>
      <c r="I14" s="161"/>
      <c r="J14" s="244"/>
      <c r="K14" s="161"/>
      <c r="L14" s="244"/>
      <c r="M14" s="161"/>
      <c r="N14" s="244"/>
      <c r="O14" s="161"/>
      <c r="P14" s="244">
        <v>1</v>
      </c>
      <c r="Q14" s="161">
        <v>1</v>
      </c>
      <c r="R14" s="452"/>
      <c r="S14" s="161"/>
      <c r="T14" s="244"/>
      <c r="U14" s="161"/>
      <c r="V14" s="244"/>
      <c r="W14" s="161"/>
      <c r="X14" s="244"/>
      <c r="Y14" s="161"/>
      <c r="Z14" s="244"/>
      <c r="AA14" s="161"/>
      <c r="AB14" s="452"/>
      <c r="AC14" s="330"/>
      <c r="AD14" s="453">
        <f aca="true" t="shared" si="1" ref="AD14:AE18">F14+H14+J14+L14+N14+P14</f>
        <v>1</v>
      </c>
      <c r="AE14" s="453">
        <f t="shared" si="1"/>
        <v>1</v>
      </c>
      <c r="AF14" s="453">
        <f>AE14-AD14</f>
        <v>0</v>
      </c>
      <c r="AG14" s="425"/>
      <c r="AH14" s="425">
        <f>AE14/E14</f>
        <v>1</v>
      </c>
      <c r="AI14" s="454">
        <v>500000</v>
      </c>
      <c r="AJ14" s="510">
        <v>0</v>
      </c>
      <c r="AK14" s="328">
        <f>AJ14/AI14</f>
        <v>0</v>
      </c>
      <c r="AL14" s="1169"/>
      <c r="AM14" s="1169"/>
    </row>
    <row r="15" spans="1:39" ht="19.5" customHeight="1">
      <c r="A15" s="456" t="s">
        <v>344</v>
      </c>
      <c r="B15" s="363">
        <v>43252</v>
      </c>
      <c r="C15" s="363">
        <v>43435</v>
      </c>
      <c r="D15" s="1230"/>
      <c r="E15" s="138">
        <f>T15+V15+X15+Z15+AB15+R15+P15+N15+L15+J15+H15+F15</f>
        <v>4</v>
      </c>
      <c r="F15" s="244"/>
      <c r="G15" s="161"/>
      <c r="H15" s="244"/>
      <c r="I15" s="161"/>
      <c r="J15" s="244"/>
      <c r="K15" s="161"/>
      <c r="L15" s="244"/>
      <c r="M15" s="161"/>
      <c r="N15" s="244"/>
      <c r="O15" s="161"/>
      <c r="P15" s="244">
        <v>1</v>
      </c>
      <c r="Q15" s="161">
        <v>1</v>
      </c>
      <c r="R15" s="452"/>
      <c r="S15" s="161"/>
      <c r="T15" s="244">
        <v>1</v>
      </c>
      <c r="U15" s="161"/>
      <c r="V15" s="244"/>
      <c r="W15" s="161"/>
      <c r="X15" s="244">
        <v>1</v>
      </c>
      <c r="Y15" s="161"/>
      <c r="Z15" s="244"/>
      <c r="AA15" s="161"/>
      <c r="AB15" s="452">
        <v>1</v>
      </c>
      <c r="AC15" s="330"/>
      <c r="AD15" s="453">
        <f t="shared" si="1"/>
        <v>1</v>
      </c>
      <c r="AE15" s="453">
        <f t="shared" si="1"/>
        <v>1</v>
      </c>
      <c r="AF15" s="453">
        <f>AE15-AD15</f>
        <v>0</v>
      </c>
      <c r="AG15" s="425"/>
      <c r="AH15" s="425">
        <f>AE15/E15</f>
        <v>0.25</v>
      </c>
      <c r="AI15" s="454">
        <v>500000</v>
      </c>
      <c r="AJ15" s="510">
        <v>0</v>
      </c>
      <c r="AK15" s="328">
        <f>AJ15/AI15</f>
        <v>0</v>
      </c>
      <c r="AL15" s="1169"/>
      <c r="AM15" s="1169"/>
    </row>
    <row r="16" spans="1:39" ht="16.5" customHeight="1">
      <c r="A16" s="456" t="s">
        <v>345</v>
      </c>
      <c r="B16" s="363">
        <v>43313</v>
      </c>
      <c r="C16" s="363">
        <v>43435</v>
      </c>
      <c r="D16" s="1230"/>
      <c r="E16" s="138">
        <f>T16+V16+X16+Z16+AB16+R16+P16+N16+L16+J16+H16+F16</f>
        <v>3</v>
      </c>
      <c r="F16" s="324"/>
      <c r="G16" s="330"/>
      <c r="H16" s="324"/>
      <c r="I16" s="330"/>
      <c r="J16" s="324"/>
      <c r="K16" s="330"/>
      <c r="L16" s="324"/>
      <c r="M16" s="330"/>
      <c r="N16" s="324"/>
      <c r="O16" s="330"/>
      <c r="P16" s="324"/>
      <c r="Q16" s="330"/>
      <c r="R16" s="324"/>
      <c r="S16" s="330"/>
      <c r="T16" s="324">
        <v>1</v>
      </c>
      <c r="U16" s="330"/>
      <c r="V16" s="452"/>
      <c r="W16" s="330"/>
      <c r="X16" s="324">
        <v>1</v>
      </c>
      <c r="Y16" s="330"/>
      <c r="Z16" s="324"/>
      <c r="AA16" s="330"/>
      <c r="AB16" s="324">
        <v>1</v>
      </c>
      <c r="AC16" s="330"/>
      <c r="AD16" s="453">
        <f t="shared" si="1"/>
        <v>0</v>
      </c>
      <c r="AE16" s="453">
        <f t="shared" si="1"/>
        <v>0</v>
      </c>
      <c r="AF16" s="453">
        <f>AE16-AD16</f>
        <v>0</v>
      </c>
      <c r="AG16" s="425"/>
      <c r="AH16" s="425">
        <f>AE16/E16</f>
        <v>0</v>
      </c>
      <c r="AI16" s="454">
        <v>2500000</v>
      </c>
      <c r="AJ16" s="510">
        <v>0</v>
      </c>
      <c r="AK16" s="328">
        <f>AJ16/AI16</f>
        <v>0</v>
      </c>
      <c r="AL16" s="1169"/>
      <c r="AM16" s="1169"/>
    </row>
    <row r="17" spans="1:39" ht="11.25">
      <c r="A17" s="456" t="s">
        <v>346</v>
      </c>
      <c r="B17" s="363">
        <v>43344</v>
      </c>
      <c r="C17" s="363">
        <v>43435</v>
      </c>
      <c r="D17" s="1230"/>
      <c r="E17" s="138">
        <f>T17+V17+X17+Z17+AB17+R17+P17+N17+L17+J17+H17+F17</f>
        <v>3</v>
      </c>
      <c r="F17" s="324"/>
      <c r="G17" s="330"/>
      <c r="H17" s="324"/>
      <c r="I17" s="330"/>
      <c r="J17" s="324"/>
      <c r="K17" s="330"/>
      <c r="L17" s="324"/>
      <c r="M17" s="330"/>
      <c r="N17" s="324"/>
      <c r="O17" s="330"/>
      <c r="P17" s="324"/>
      <c r="Q17" s="330"/>
      <c r="R17" s="324"/>
      <c r="S17" s="330"/>
      <c r="T17" s="324">
        <v>1</v>
      </c>
      <c r="U17" s="330"/>
      <c r="V17" s="324"/>
      <c r="W17" s="330"/>
      <c r="X17" s="324">
        <v>1</v>
      </c>
      <c r="Y17" s="330"/>
      <c r="Z17" s="452"/>
      <c r="AA17" s="330"/>
      <c r="AB17" s="324">
        <v>1</v>
      </c>
      <c r="AC17" s="330"/>
      <c r="AD17" s="453">
        <f t="shared" si="1"/>
        <v>0</v>
      </c>
      <c r="AE17" s="453">
        <f t="shared" si="1"/>
        <v>0</v>
      </c>
      <c r="AF17" s="453">
        <f>AE17-AD17</f>
        <v>0</v>
      </c>
      <c r="AG17" s="425"/>
      <c r="AH17" s="425">
        <f>AE17/E17</f>
        <v>0</v>
      </c>
      <c r="AI17" s="454">
        <v>4500000</v>
      </c>
      <c r="AJ17" s="510">
        <v>0</v>
      </c>
      <c r="AK17" s="328">
        <f>AJ17/AI17</f>
        <v>0</v>
      </c>
      <c r="AL17" s="1169"/>
      <c r="AM17" s="1169"/>
    </row>
    <row r="18" spans="1:39" ht="11.25">
      <c r="A18" s="456" t="s">
        <v>70</v>
      </c>
      <c r="B18" s="363">
        <v>43435</v>
      </c>
      <c r="C18" s="363">
        <v>43435</v>
      </c>
      <c r="D18" s="1231"/>
      <c r="E18" s="138">
        <f>T18+V18+X18+Z18+AB18+R18+P18+N18+L18+J18+H18+F18</f>
        <v>1</v>
      </c>
      <c r="F18" s="324"/>
      <c r="G18" s="330"/>
      <c r="H18" s="324"/>
      <c r="I18" s="330"/>
      <c r="J18" s="324"/>
      <c r="K18" s="330"/>
      <c r="L18" s="324"/>
      <c r="M18" s="330"/>
      <c r="N18" s="324"/>
      <c r="O18" s="330"/>
      <c r="P18" s="324"/>
      <c r="Q18" s="330"/>
      <c r="R18" s="324"/>
      <c r="S18" s="330"/>
      <c r="T18" s="324"/>
      <c r="U18" s="330"/>
      <c r="V18" s="324"/>
      <c r="W18" s="330"/>
      <c r="X18" s="324"/>
      <c r="Y18" s="330"/>
      <c r="Z18" s="324"/>
      <c r="AA18" s="330"/>
      <c r="AB18" s="452">
        <v>1</v>
      </c>
      <c r="AC18" s="330"/>
      <c r="AD18" s="453">
        <f t="shared" si="1"/>
        <v>0</v>
      </c>
      <c r="AE18" s="453">
        <f t="shared" si="1"/>
        <v>0</v>
      </c>
      <c r="AF18" s="453">
        <f>AE18-AD18</f>
        <v>0</v>
      </c>
      <c r="AG18" s="425"/>
      <c r="AH18" s="425">
        <f>AE18/E18</f>
        <v>0</v>
      </c>
      <c r="AI18" s="454">
        <v>2800000</v>
      </c>
      <c r="AJ18" s="510">
        <v>0</v>
      </c>
      <c r="AK18" s="328">
        <f>AJ18/AI18</f>
        <v>0</v>
      </c>
      <c r="AL18" s="1169"/>
      <c r="AM18" s="1169"/>
    </row>
    <row r="19" spans="1:39" ht="24" customHeight="1">
      <c r="A19" s="511" t="s">
        <v>348</v>
      </c>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358"/>
      <c r="AH19" s="358">
        <f>AVERAGE(AH14:AH18)</f>
        <v>0.25</v>
      </c>
      <c r="AI19" s="513">
        <f>AI14+AI15+AI16+AI17+AI18</f>
        <v>10800000</v>
      </c>
      <c r="AJ19" s="512"/>
      <c r="AK19" s="512"/>
      <c r="AL19" s="512"/>
      <c r="AM19" s="514"/>
    </row>
    <row r="20" spans="1:39" ht="25.5" customHeight="1">
      <c r="A20" s="456" t="s">
        <v>349</v>
      </c>
      <c r="B20" s="363">
        <v>43132</v>
      </c>
      <c r="C20" s="363">
        <v>43451</v>
      </c>
      <c r="D20" s="1232"/>
      <c r="E20" s="138">
        <f>T20+V20+X20+Z20+AB20+R20+P20+N20+L20+J20+H20+F20</f>
        <v>7</v>
      </c>
      <c r="F20" s="244">
        <v>1</v>
      </c>
      <c r="G20" s="161">
        <v>1</v>
      </c>
      <c r="H20" s="244">
        <v>1</v>
      </c>
      <c r="I20" s="161">
        <v>1</v>
      </c>
      <c r="J20" s="244">
        <v>1</v>
      </c>
      <c r="K20" s="161">
        <v>1</v>
      </c>
      <c r="L20" s="244">
        <v>1</v>
      </c>
      <c r="M20" s="161">
        <v>1</v>
      </c>
      <c r="N20" s="244"/>
      <c r="O20" s="161"/>
      <c r="P20" s="244"/>
      <c r="Q20" s="161"/>
      <c r="R20" s="452"/>
      <c r="S20" s="161"/>
      <c r="T20" s="244">
        <v>1</v>
      </c>
      <c r="U20" s="161"/>
      <c r="V20" s="244">
        <v>1</v>
      </c>
      <c r="W20" s="161"/>
      <c r="X20" s="244">
        <v>1</v>
      </c>
      <c r="Y20" s="161"/>
      <c r="Z20" s="244"/>
      <c r="AA20" s="161"/>
      <c r="AB20" s="452"/>
      <c r="AC20" s="330"/>
      <c r="AD20" s="453">
        <f aca="true" t="shared" si="2" ref="AD20:AE22">F20+H20+J20+L20+N20+P20</f>
        <v>4</v>
      </c>
      <c r="AE20" s="453">
        <f t="shared" si="2"/>
        <v>4</v>
      </c>
      <c r="AF20" s="453">
        <f>AE20-AD20</f>
        <v>0</v>
      </c>
      <c r="AG20" s="425">
        <f>+AE20/AD20</f>
        <v>1</v>
      </c>
      <c r="AH20" s="425">
        <f>AE20/E20</f>
        <v>0.5714285714285714</v>
      </c>
      <c r="AI20" s="454">
        <v>5000000</v>
      </c>
      <c r="AJ20" s="510">
        <v>0</v>
      </c>
      <c r="AK20" s="328">
        <f>AJ20/AI20</f>
        <v>0</v>
      </c>
      <c r="AL20" s="1216"/>
      <c r="AM20" s="1217"/>
    </row>
    <row r="21" spans="1:39" ht="25.5" customHeight="1">
      <c r="A21" s="456" t="s">
        <v>1111</v>
      </c>
      <c r="B21" s="363"/>
      <c r="C21" s="363"/>
      <c r="D21" s="1232"/>
      <c r="E21" s="138">
        <v>1</v>
      </c>
      <c r="F21" s="244"/>
      <c r="G21" s="161"/>
      <c r="H21" s="244"/>
      <c r="I21" s="161"/>
      <c r="J21" s="244"/>
      <c r="K21" s="161"/>
      <c r="L21" s="244"/>
      <c r="M21" s="161"/>
      <c r="N21" s="244"/>
      <c r="O21" s="161"/>
      <c r="P21" s="244"/>
      <c r="Q21" s="161"/>
      <c r="R21" s="452"/>
      <c r="S21" s="161"/>
      <c r="T21" s="244"/>
      <c r="U21" s="161"/>
      <c r="V21" s="244"/>
      <c r="W21" s="161"/>
      <c r="X21" s="244"/>
      <c r="Y21" s="161"/>
      <c r="Z21" s="244"/>
      <c r="AA21" s="161"/>
      <c r="AB21" s="452"/>
      <c r="AC21" s="330"/>
      <c r="AD21" s="453">
        <f t="shared" si="2"/>
        <v>0</v>
      </c>
      <c r="AE21" s="453">
        <f t="shared" si="2"/>
        <v>0</v>
      </c>
      <c r="AF21" s="453"/>
      <c r="AG21" s="425"/>
      <c r="AH21" s="425"/>
      <c r="AI21" s="454">
        <v>500000</v>
      </c>
      <c r="AJ21" s="510"/>
      <c r="AK21" s="328"/>
      <c r="AL21" s="335"/>
      <c r="AM21" s="336"/>
    </row>
    <row r="22" spans="1:39" ht="11.25">
      <c r="A22" s="456" t="s">
        <v>70</v>
      </c>
      <c r="B22" s="363">
        <v>43221</v>
      </c>
      <c r="C22" s="363">
        <v>43435</v>
      </c>
      <c r="D22" s="1232"/>
      <c r="E22" s="138">
        <f>T22+V22+X22+Z22+AB22+R22+P22+N22+L22+J22+H22+F22</f>
        <v>2</v>
      </c>
      <c r="F22" s="244"/>
      <c r="G22" s="161"/>
      <c r="H22" s="244"/>
      <c r="I22" s="161"/>
      <c r="J22" s="244"/>
      <c r="K22" s="161"/>
      <c r="L22" s="244"/>
      <c r="M22" s="161"/>
      <c r="N22" s="244">
        <v>1</v>
      </c>
      <c r="O22" s="161">
        <v>1</v>
      </c>
      <c r="P22" s="244"/>
      <c r="Q22" s="161"/>
      <c r="R22" s="452"/>
      <c r="S22" s="161"/>
      <c r="T22" s="244"/>
      <c r="U22" s="161"/>
      <c r="V22" s="244"/>
      <c r="W22" s="161"/>
      <c r="X22" s="244"/>
      <c r="Y22" s="161"/>
      <c r="Z22" s="244"/>
      <c r="AA22" s="161"/>
      <c r="AB22" s="452">
        <v>1</v>
      </c>
      <c r="AC22" s="330"/>
      <c r="AD22" s="453">
        <f t="shared" si="2"/>
        <v>1</v>
      </c>
      <c r="AE22" s="453">
        <f t="shared" si="2"/>
        <v>1</v>
      </c>
      <c r="AF22" s="453">
        <f>AE22-AD22</f>
        <v>0</v>
      </c>
      <c r="AG22" s="425"/>
      <c r="AH22" s="425">
        <f>AE22/E22</f>
        <v>0.5</v>
      </c>
      <c r="AI22" s="454">
        <v>2000000</v>
      </c>
      <c r="AJ22" s="510">
        <v>0</v>
      </c>
      <c r="AK22" s="328">
        <f>AJ22/AI22</f>
        <v>0</v>
      </c>
      <c r="AL22" s="1216"/>
      <c r="AM22" s="1217"/>
    </row>
    <row r="23" spans="1:39" ht="25.5" customHeight="1">
      <c r="A23" s="515" t="s">
        <v>350</v>
      </c>
      <c r="B23" s="515"/>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358"/>
      <c r="AH23" s="358">
        <f>AVERAGE(AH20:AH22)</f>
        <v>0.5357142857142857</v>
      </c>
      <c r="AI23" s="516"/>
      <c r="AJ23" s="515"/>
      <c r="AK23" s="515"/>
      <c r="AL23" s="515"/>
      <c r="AM23" s="515"/>
    </row>
    <row r="24" spans="1:39" ht="22.5">
      <c r="A24" s="456" t="s">
        <v>351</v>
      </c>
      <c r="B24" s="363">
        <v>43160</v>
      </c>
      <c r="C24" s="363">
        <v>43435</v>
      </c>
      <c r="D24" s="1229"/>
      <c r="E24" s="138">
        <v>4</v>
      </c>
      <c r="F24" s="324"/>
      <c r="G24" s="330"/>
      <c r="H24" s="324"/>
      <c r="I24" s="330"/>
      <c r="J24" s="324">
        <v>1</v>
      </c>
      <c r="K24" s="330">
        <v>1</v>
      </c>
      <c r="L24" s="324"/>
      <c r="M24" s="330"/>
      <c r="N24" s="324">
        <v>1</v>
      </c>
      <c r="O24" s="330">
        <v>1</v>
      </c>
      <c r="P24" s="324"/>
      <c r="Q24" s="330"/>
      <c r="R24" s="324"/>
      <c r="S24" s="330"/>
      <c r="T24" s="324">
        <v>1</v>
      </c>
      <c r="U24" s="330"/>
      <c r="V24" s="324"/>
      <c r="W24" s="330"/>
      <c r="X24" s="324">
        <v>1</v>
      </c>
      <c r="Y24" s="330"/>
      <c r="Z24" s="324"/>
      <c r="AA24" s="330"/>
      <c r="AB24" s="324"/>
      <c r="AC24" s="330"/>
      <c r="AD24" s="453">
        <f aca="true" t="shared" si="3" ref="AD24:AD32">F24+H24+J24+L24+N24+P24</f>
        <v>2</v>
      </c>
      <c r="AE24" s="453">
        <f aca="true" t="shared" si="4" ref="AE24:AE32">G24+I24+K24+M24+O24+Q24</f>
        <v>2</v>
      </c>
      <c r="AF24" s="453">
        <f aca="true" t="shared" si="5" ref="AF24:AF31">AE24-AD24</f>
        <v>0</v>
      </c>
      <c r="AG24" s="425"/>
      <c r="AH24" s="425">
        <f aca="true" t="shared" si="6" ref="AH24:AH31">AE24/E24</f>
        <v>0.5</v>
      </c>
      <c r="AI24" s="454">
        <v>1500000</v>
      </c>
      <c r="AJ24" s="510">
        <v>0</v>
      </c>
      <c r="AK24" s="328">
        <f aca="true" t="shared" si="7" ref="AK24:AK31">AJ24/AI24</f>
        <v>0</v>
      </c>
      <c r="AL24" s="1216"/>
      <c r="AM24" s="1217"/>
    </row>
    <row r="25" spans="1:39" ht="33.75">
      <c r="A25" s="456" t="s">
        <v>352</v>
      </c>
      <c r="B25" s="363">
        <v>43191</v>
      </c>
      <c r="C25" s="363">
        <v>43435</v>
      </c>
      <c r="D25" s="1230"/>
      <c r="E25" s="138">
        <v>3</v>
      </c>
      <c r="F25" s="324"/>
      <c r="G25" s="330"/>
      <c r="H25" s="324"/>
      <c r="I25" s="330"/>
      <c r="J25" s="324"/>
      <c r="K25" s="330"/>
      <c r="L25" s="324">
        <v>1</v>
      </c>
      <c r="M25" s="330">
        <v>1</v>
      </c>
      <c r="N25" s="324"/>
      <c r="O25" s="330"/>
      <c r="P25" s="324"/>
      <c r="Q25" s="330"/>
      <c r="R25" s="324"/>
      <c r="S25" s="330"/>
      <c r="T25" s="324">
        <v>1</v>
      </c>
      <c r="U25" s="330"/>
      <c r="V25" s="324"/>
      <c r="W25" s="330"/>
      <c r="X25" s="324">
        <v>1</v>
      </c>
      <c r="Y25" s="330"/>
      <c r="Z25" s="324"/>
      <c r="AA25" s="330"/>
      <c r="AB25" s="324"/>
      <c r="AC25" s="330"/>
      <c r="AD25" s="453">
        <f t="shared" si="3"/>
        <v>1</v>
      </c>
      <c r="AE25" s="453">
        <f t="shared" si="4"/>
        <v>1</v>
      </c>
      <c r="AF25" s="453">
        <f t="shared" si="5"/>
        <v>0</v>
      </c>
      <c r="AG25" s="425"/>
      <c r="AH25" s="425">
        <f t="shared" si="6"/>
        <v>0.3333333333333333</v>
      </c>
      <c r="AI25" s="454">
        <v>7000000</v>
      </c>
      <c r="AJ25" s="510">
        <v>0</v>
      </c>
      <c r="AK25" s="328">
        <f t="shared" si="7"/>
        <v>0</v>
      </c>
      <c r="AL25" s="1216"/>
      <c r="AM25" s="1217"/>
    </row>
    <row r="26" spans="1:39" ht="33.75">
      <c r="A26" s="456" t="s">
        <v>353</v>
      </c>
      <c r="B26" s="363">
        <v>43160</v>
      </c>
      <c r="C26" s="363">
        <v>43435</v>
      </c>
      <c r="D26" s="1230"/>
      <c r="E26" s="138">
        <v>80</v>
      </c>
      <c r="F26" s="324"/>
      <c r="G26" s="330"/>
      <c r="H26" s="324">
        <v>40</v>
      </c>
      <c r="I26" s="330">
        <v>40</v>
      </c>
      <c r="J26" s="324"/>
      <c r="K26" s="330"/>
      <c r="L26" s="324"/>
      <c r="M26" s="330"/>
      <c r="N26" s="324"/>
      <c r="O26" s="330"/>
      <c r="P26" s="324"/>
      <c r="Q26" s="330"/>
      <c r="R26" s="324"/>
      <c r="S26" s="330"/>
      <c r="T26" s="324">
        <v>40</v>
      </c>
      <c r="U26" s="330"/>
      <c r="V26" s="324"/>
      <c r="W26" s="330"/>
      <c r="X26" s="324"/>
      <c r="Y26" s="330"/>
      <c r="Z26" s="324"/>
      <c r="AA26" s="330"/>
      <c r="AB26" s="324"/>
      <c r="AC26" s="330"/>
      <c r="AD26" s="453">
        <f t="shared" si="3"/>
        <v>40</v>
      </c>
      <c r="AE26" s="453">
        <f t="shared" si="4"/>
        <v>40</v>
      </c>
      <c r="AF26" s="453">
        <f t="shared" si="5"/>
        <v>0</v>
      </c>
      <c r="AG26" s="425">
        <f>+AE26/AD26</f>
        <v>1</v>
      </c>
      <c r="AH26" s="425">
        <f t="shared" si="6"/>
        <v>0.5</v>
      </c>
      <c r="AI26" s="454">
        <v>0</v>
      </c>
      <c r="AJ26" s="510">
        <v>0</v>
      </c>
      <c r="AK26" s="328" t="e">
        <f t="shared" si="7"/>
        <v>#DIV/0!</v>
      </c>
      <c r="AL26" s="1216"/>
      <c r="AM26" s="1217"/>
    </row>
    <row r="27" spans="1:39" ht="22.5">
      <c r="A27" s="456" t="s">
        <v>354</v>
      </c>
      <c r="B27" s="363">
        <v>43132</v>
      </c>
      <c r="C27" s="363">
        <v>43435</v>
      </c>
      <c r="D27" s="1230"/>
      <c r="E27" s="138">
        <f>T27+V27+X27+Z27+AB27+R27+P27+N27+L27+J27+H27+F27</f>
        <v>80</v>
      </c>
      <c r="F27" s="324"/>
      <c r="G27" s="330"/>
      <c r="H27" s="324"/>
      <c r="I27" s="330"/>
      <c r="J27" s="324">
        <v>40</v>
      </c>
      <c r="K27" s="330">
        <v>40</v>
      </c>
      <c r="L27" s="324"/>
      <c r="M27" s="330"/>
      <c r="N27" s="324"/>
      <c r="O27" s="330"/>
      <c r="P27" s="324"/>
      <c r="Q27" s="330"/>
      <c r="R27" s="324"/>
      <c r="S27" s="330"/>
      <c r="T27" s="324"/>
      <c r="U27" s="330"/>
      <c r="V27" s="324">
        <v>40</v>
      </c>
      <c r="W27" s="330"/>
      <c r="X27" s="324"/>
      <c r="Y27" s="330"/>
      <c r="Z27" s="324"/>
      <c r="AA27" s="330"/>
      <c r="AB27" s="324"/>
      <c r="AC27" s="330"/>
      <c r="AD27" s="453">
        <f t="shared" si="3"/>
        <v>40</v>
      </c>
      <c r="AE27" s="453">
        <f t="shared" si="4"/>
        <v>40</v>
      </c>
      <c r="AF27" s="453">
        <f t="shared" si="5"/>
        <v>0</v>
      </c>
      <c r="AG27" s="425"/>
      <c r="AH27" s="425">
        <f t="shared" si="6"/>
        <v>0.5</v>
      </c>
      <c r="AI27" s="454">
        <v>0</v>
      </c>
      <c r="AJ27" s="510">
        <v>0</v>
      </c>
      <c r="AK27" s="328" t="e">
        <f t="shared" si="7"/>
        <v>#DIV/0!</v>
      </c>
      <c r="AL27" s="335"/>
      <c r="AM27" s="336"/>
    </row>
    <row r="28" spans="1:39" ht="11.25">
      <c r="A28" s="456" t="s">
        <v>355</v>
      </c>
      <c r="B28" s="363">
        <v>43132</v>
      </c>
      <c r="C28" s="363">
        <v>43435</v>
      </c>
      <c r="D28" s="1230"/>
      <c r="E28" s="138">
        <f>T28+V28+X28+Z28+AB28+R28+P28+N28+L28+J28+H28+F28</f>
        <v>4</v>
      </c>
      <c r="F28" s="324"/>
      <c r="G28" s="330"/>
      <c r="H28" s="324">
        <v>1</v>
      </c>
      <c r="I28" s="330">
        <v>1</v>
      </c>
      <c r="J28" s="324"/>
      <c r="K28" s="330"/>
      <c r="L28" s="324">
        <v>1</v>
      </c>
      <c r="M28" s="330">
        <v>1</v>
      </c>
      <c r="N28" s="324"/>
      <c r="O28" s="330"/>
      <c r="P28" s="324"/>
      <c r="Q28" s="330"/>
      <c r="R28" s="324">
        <v>1</v>
      </c>
      <c r="S28" s="330"/>
      <c r="T28" s="324"/>
      <c r="U28" s="330"/>
      <c r="V28" s="324"/>
      <c r="W28" s="330"/>
      <c r="X28" s="324">
        <v>1</v>
      </c>
      <c r="Y28" s="330"/>
      <c r="Z28" s="324"/>
      <c r="AA28" s="330"/>
      <c r="AB28" s="324"/>
      <c r="AC28" s="330"/>
      <c r="AD28" s="453">
        <f t="shared" si="3"/>
        <v>2</v>
      </c>
      <c r="AE28" s="453">
        <f t="shared" si="4"/>
        <v>2</v>
      </c>
      <c r="AF28" s="453">
        <f t="shared" si="5"/>
        <v>0</v>
      </c>
      <c r="AG28" s="425">
        <f>+AE28/AD28</f>
        <v>1</v>
      </c>
      <c r="AH28" s="425">
        <f t="shared" si="6"/>
        <v>0.5</v>
      </c>
      <c r="AI28" s="454">
        <v>1500000</v>
      </c>
      <c r="AJ28" s="510">
        <v>0</v>
      </c>
      <c r="AK28" s="328">
        <f t="shared" si="7"/>
        <v>0</v>
      </c>
      <c r="AL28" s="1169"/>
      <c r="AM28" s="1169"/>
    </row>
    <row r="29" spans="1:39" ht="22.5">
      <c r="A29" s="456" t="s">
        <v>1113</v>
      </c>
      <c r="B29" s="363">
        <v>43101</v>
      </c>
      <c r="C29" s="363">
        <v>43435</v>
      </c>
      <c r="D29" s="1230"/>
      <c r="E29" s="138">
        <v>3</v>
      </c>
      <c r="F29" s="324"/>
      <c r="G29" s="330"/>
      <c r="H29" s="324"/>
      <c r="I29" s="330"/>
      <c r="J29" s="324"/>
      <c r="K29" s="330"/>
      <c r="L29" s="324"/>
      <c r="M29" s="330"/>
      <c r="N29" s="324"/>
      <c r="O29" s="330"/>
      <c r="P29" s="324"/>
      <c r="Q29" s="330"/>
      <c r="R29" s="324"/>
      <c r="S29" s="330"/>
      <c r="T29" s="324"/>
      <c r="U29" s="330"/>
      <c r="V29" s="324"/>
      <c r="W29" s="330"/>
      <c r="X29" s="324">
        <v>1</v>
      </c>
      <c r="Y29" s="330"/>
      <c r="Z29" s="324">
        <v>1</v>
      </c>
      <c r="AA29" s="330"/>
      <c r="AB29" s="324">
        <v>1</v>
      </c>
      <c r="AC29" s="330"/>
      <c r="AD29" s="453">
        <f t="shared" si="3"/>
        <v>0</v>
      </c>
      <c r="AE29" s="453">
        <f t="shared" si="4"/>
        <v>0</v>
      </c>
      <c r="AF29" s="453">
        <f t="shared" si="5"/>
        <v>0</v>
      </c>
      <c r="AG29" s="425"/>
      <c r="AH29" s="425">
        <f t="shared" si="6"/>
        <v>0</v>
      </c>
      <c r="AI29" s="351">
        <v>60000000</v>
      </c>
      <c r="AJ29" s="510">
        <v>0</v>
      </c>
      <c r="AK29" s="328">
        <f t="shared" si="7"/>
        <v>0</v>
      </c>
      <c r="AL29" s="1169"/>
      <c r="AM29" s="1169"/>
    </row>
    <row r="30" spans="1:39" ht="22.5">
      <c r="A30" s="517" t="s">
        <v>356</v>
      </c>
      <c r="B30" s="363">
        <v>43132</v>
      </c>
      <c r="C30" s="363">
        <v>43435</v>
      </c>
      <c r="D30" s="1230"/>
      <c r="E30" s="138">
        <f>T30+V30+X30+Z30+AB30+R30+P30+N30+L30+J30+H30+F30</f>
        <v>4</v>
      </c>
      <c r="F30" s="324"/>
      <c r="G30" s="366"/>
      <c r="H30" s="369">
        <v>1</v>
      </c>
      <c r="I30" s="366">
        <v>1</v>
      </c>
      <c r="J30" s="369"/>
      <c r="K30" s="366"/>
      <c r="L30" s="369"/>
      <c r="M30" s="366"/>
      <c r="N30" s="369">
        <v>1</v>
      </c>
      <c r="O30" s="366">
        <v>1</v>
      </c>
      <c r="P30" s="369"/>
      <c r="Q30" s="366"/>
      <c r="R30" s="369">
        <v>1</v>
      </c>
      <c r="S30" s="366"/>
      <c r="T30" s="369"/>
      <c r="U30" s="366"/>
      <c r="V30" s="369"/>
      <c r="W30" s="366"/>
      <c r="X30" s="369">
        <v>1</v>
      </c>
      <c r="Y30" s="366"/>
      <c r="Z30" s="369"/>
      <c r="AA30" s="366"/>
      <c r="AB30" s="369"/>
      <c r="AC30" s="366"/>
      <c r="AD30" s="453">
        <f t="shared" si="3"/>
        <v>2</v>
      </c>
      <c r="AE30" s="453">
        <f t="shared" si="4"/>
        <v>2</v>
      </c>
      <c r="AF30" s="453">
        <f t="shared" si="5"/>
        <v>0</v>
      </c>
      <c r="AG30" s="425"/>
      <c r="AH30" s="425">
        <f t="shared" si="6"/>
        <v>0.5</v>
      </c>
      <c r="AI30" s="518">
        <v>5000000</v>
      </c>
      <c r="AJ30" s="510">
        <v>0</v>
      </c>
      <c r="AK30" s="328">
        <f t="shared" si="7"/>
        <v>0</v>
      </c>
      <c r="AL30" s="339"/>
      <c r="AM30" s="339"/>
    </row>
    <row r="31" spans="1:39" ht="11.25">
      <c r="A31" s="519" t="s">
        <v>357</v>
      </c>
      <c r="B31" s="363">
        <v>43101</v>
      </c>
      <c r="C31" s="363">
        <v>43435</v>
      </c>
      <c r="D31" s="1230"/>
      <c r="E31" s="138">
        <f>T31+V31+X31+Z31+AB31+R31+P31+N31+L31+J31+H31+F31</f>
        <v>12</v>
      </c>
      <c r="F31" s="324">
        <v>1</v>
      </c>
      <c r="G31" s="366">
        <v>1</v>
      </c>
      <c r="H31" s="369">
        <v>1</v>
      </c>
      <c r="I31" s="366">
        <v>1</v>
      </c>
      <c r="J31" s="369">
        <v>1</v>
      </c>
      <c r="K31" s="366">
        <v>1</v>
      </c>
      <c r="L31" s="369">
        <v>1</v>
      </c>
      <c r="M31" s="366">
        <v>1</v>
      </c>
      <c r="N31" s="369">
        <v>1</v>
      </c>
      <c r="O31" s="366">
        <v>1</v>
      </c>
      <c r="P31" s="369">
        <v>1</v>
      </c>
      <c r="Q31" s="366">
        <v>1</v>
      </c>
      <c r="R31" s="369">
        <v>1</v>
      </c>
      <c r="S31" s="366"/>
      <c r="T31" s="369">
        <v>1</v>
      </c>
      <c r="U31" s="366"/>
      <c r="V31" s="369">
        <v>1</v>
      </c>
      <c r="W31" s="366"/>
      <c r="X31" s="369">
        <v>1</v>
      </c>
      <c r="Y31" s="366"/>
      <c r="Z31" s="369">
        <v>1</v>
      </c>
      <c r="AA31" s="366"/>
      <c r="AB31" s="369">
        <v>1</v>
      </c>
      <c r="AC31" s="366"/>
      <c r="AD31" s="453">
        <f t="shared" si="3"/>
        <v>6</v>
      </c>
      <c r="AE31" s="453">
        <f t="shared" si="4"/>
        <v>6</v>
      </c>
      <c r="AF31" s="453">
        <f t="shared" si="5"/>
        <v>0</v>
      </c>
      <c r="AG31" s="425">
        <f>+AE31/AD31</f>
        <v>1</v>
      </c>
      <c r="AH31" s="425">
        <f t="shared" si="6"/>
        <v>0.5</v>
      </c>
      <c r="AI31" s="518">
        <v>5000000</v>
      </c>
      <c r="AJ31" s="510">
        <v>0</v>
      </c>
      <c r="AK31" s="328">
        <f t="shared" si="7"/>
        <v>0</v>
      </c>
      <c r="AL31" s="1169"/>
      <c r="AM31" s="1169"/>
    </row>
    <row r="32" spans="1:39" ht="48.75" customHeight="1">
      <c r="A32" s="520" t="s">
        <v>1109</v>
      </c>
      <c r="B32" s="363">
        <v>43101</v>
      </c>
      <c r="C32" s="363">
        <v>43435</v>
      </c>
      <c r="D32" s="521"/>
      <c r="E32" s="138">
        <v>10</v>
      </c>
      <c r="F32" s="324">
        <v>1</v>
      </c>
      <c r="G32" s="330">
        <v>1</v>
      </c>
      <c r="H32" s="324">
        <v>1</v>
      </c>
      <c r="I32" s="330">
        <v>1</v>
      </c>
      <c r="J32" s="324">
        <v>1</v>
      </c>
      <c r="K32" s="330">
        <v>1</v>
      </c>
      <c r="L32" s="324">
        <v>1</v>
      </c>
      <c r="M32" s="330">
        <v>1</v>
      </c>
      <c r="N32" s="324">
        <v>1</v>
      </c>
      <c r="O32" s="330">
        <v>1</v>
      </c>
      <c r="P32" s="324"/>
      <c r="Q32" s="330"/>
      <c r="R32" s="324">
        <v>1</v>
      </c>
      <c r="S32" s="330"/>
      <c r="T32" s="324">
        <v>1</v>
      </c>
      <c r="U32" s="330"/>
      <c r="V32" s="324">
        <v>1</v>
      </c>
      <c r="W32" s="330"/>
      <c r="X32" s="324">
        <v>1</v>
      </c>
      <c r="Y32" s="330"/>
      <c r="Z32" s="324">
        <v>1</v>
      </c>
      <c r="AA32" s="330"/>
      <c r="AB32" s="324"/>
      <c r="AC32" s="330"/>
      <c r="AD32" s="453">
        <f t="shared" si="3"/>
        <v>5</v>
      </c>
      <c r="AE32" s="453">
        <f t="shared" si="4"/>
        <v>5</v>
      </c>
      <c r="AF32" s="453"/>
      <c r="AG32" s="425"/>
      <c r="AH32" s="425"/>
      <c r="AI32" s="522"/>
      <c r="AJ32" s="523"/>
      <c r="AK32" s="524"/>
      <c r="AL32" s="525"/>
      <c r="AM32" s="525"/>
    </row>
    <row r="33" spans="1:39" ht="38.25" customHeight="1">
      <c r="A33" s="356" t="s">
        <v>358</v>
      </c>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8"/>
      <c r="AH33" s="358"/>
      <c r="AI33" s="526">
        <f>AI20+AI22+AI24+AI25+AI28+AI29+AI30++AI31</f>
        <v>87000000</v>
      </c>
      <c r="AJ33" s="356"/>
      <c r="AK33" s="356"/>
      <c r="AL33" s="356"/>
      <c r="AM33" s="356"/>
    </row>
    <row r="34" spans="1:39" ht="11.25">
      <c r="A34" s="456" t="s">
        <v>359</v>
      </c>
      <c r="B34" s="363">
        <v>43132</v>
      </c>
      <c r="C34" s="363">
        <v>43405</v>
      </c>
      <c r="D34" s="1229"/>
      <c r="E34" s="138">
        <f aca="true" t="shared" si="8" ref="E34:E46">T34+V34+X34+Z34+AB34+R34+P34+N34+L34+J34+H34+F34</f>
        <v>10</v>
      </c>
      <c r="F34" s="324"/>
      <c r="G34" s="330"/>
      <c r="H34" s="324">
        <v>1</v>
      </c>
      <c r="I34" s="330">
        <v>1</v>
      </c>
      <c r="J34" s="324">
        <v>1</v>
      </c>
      <c r="K34" s="330">
        <v>1</v>
      </c>
      <c r="L34" s="324">
        <v>1</v>
      </c>
      <c r="M34" s="330">
        <v>1</v>
      </c>
      <c r="N34" s="324">
        <v>1</v>
      </c>
      <c r="O34" s="330">
        <v>1</v>
      </c>
      <c r="P34" s="324">
        <v>1</v>
      </c>
      <c r="Q34" s="330">
        <v>1</v>
      </c>
      <c r="R34" s="324">
        <v>1</v>
      </c>
      <c r="S34" s="330"/>
      <c r="T34" s="324">
        <v>1</v>
      </c>
      <c r="U34" s="330"/>
      <c r="V34" s="324">
        <v>1</v>
      </c>
      <c r="W34" s="330"/>
      <c r="X34" s="324">
        <v>1</v>
      </c>
      <c r="Y34" s="330"/>
      <c r="Z34" s="324">
        <v>1</v>
      </c>
      <c r="AA34" s="330"/>
      <c r="AB34" s="324"/>
      <c r="AC34" s="330"/>
      <c r="AD34" s="453">
        <f aca="true" t="shared" si="9" ref="AD34:AD48">F34+H34+J34+L34+N34+P34</f>
        <v>5</v>
      </c>
      <c r="AE34" s="453">
        <f aca="true" t="shared" si="10" ref="AE34:AE48">G34+I34+K34+M34+O34+Q34</f>
        <v>5</v>
      </c>
      <c r="AF34" s="453">
        <f aca="true" t="shared" si="11" ref="AF34:AF48">AE34-AD34</f>
        <v>0</v>
      </c>
      <c r="AG34" s="425">
        <f aca="true" t="shared" si="12" ref="AG34:AG45">+AE34/AD34</f>
        <v>1</v>
      </c>
      <c r="AH34" s="425">
        <f aca="true" t="shared" si="13" ref="AH34:AH48">AE34/E34</f>
        <v>0.5</v>
      </c>
      <c r="AI34" s="454">
        <v>0</v>
      </c>
      <c r="AJ34" s="510">
        <v>0</v>
      </c>
      <c r="AK34" s="328" t="e">
        <f aca="true" t="shared" si="14" ref="AK34:AK48">AJ34/AI34</f>
        <v>#DIV/0!</v>
      </c>
      <c r="AL34" s="1169"/>
      <c r="AM34" s="1169"/>
    </row>
    <row r="35" spans="1:39" ht="22.5">
      <c r="A35" s="456" t="s">
        <v>360</v>
      </c>
      <c r="B35" s="363">
        <v>43160</v>
      </c>
      <c r="C35" s="363">
        <v>43435</v>
      </c>
      <c r="D35" s="1230"/>
      <c r="E35" s="138">
        <f t="shared" si="8"/>
        <v>3</v>
      </c>
      <c r="F35" s="369"/>
      <c r="G35" s="366"/>
      <c r="H35" s="369"/>
      <c r="I35" s="366"/>
      <c r="J35" s="369">
        <v>1</v>
      </c>
      <c r="K35" s="366"/>
      <c r="L35" s="369"/>
      <c r="M35" s="366"/>
      <c r="N35" s="369"/>
      <c r="O35" s="366"/>
      <c r="P35" s="369">
        <v>1</v>
      </c>
      <c r="Q35" s="366">
        <v>1</v>
      </c>
      <c r="R35" s="369"/>
      <c r="S35" s="366"/>
      <c r="T35" s="369"/>
      <c r="U35" s="366"/>
      <c r="V35" s="369"/>
      <c r="W35" s="366"/>
      <c r="X35" s="369">
        <v>1</v>
      </c>
      <c r="Y35" s="366"/>
      <c r="Z35" s="369"/>
      <c r="AA35" s="366"/>
      <c r="AB35" s="369"/>
      <c r="AC35" s="330"/>
      <c r="AD35" s="453">
        <f t="shared" si="9"/>
        <v>2</v>
      </c>
      <c r="AE35" s="453">
        <f t="shared" si="10"/>
        <v>1</v>
      </c>
      <c r="AF35" s="453">
        <f t="shared" si="11"/>
        <v>-1</v>
      </c>
      <c r="AG35" s="425"/>
      <c r="AH35" s="425">
        <f t="shared" si="13"/>
        <v>0.3333333333333333</v>
      </c>
      <c r="AI35" s="454">
        <v>4750000</v>
      </c>
      <c r="AJ35" s="510">
        <v>0</v>
      </c>
      <c r="AK35" s="328">
        <f t="shared" si="14"/>
        <v>0</v>
      </c>
      <c r="AL35" s="1169"/>
      <c r="AM35" s="1169"/>
    </row>
    <row r="36" spans="1:39" ht="33.75">
      <c r="A36" s="456" t="s">
        <v>361</v>
      </c>
      <c r="B36" s="363">
        <v>43101</v>
      </c>
      <c r="C36" s="363">
        <v>43435</v>
      </c>
      <c r="D36" s="1230"/>
      <c r="E36" s="138">
        <f t="shared" si="8"/>
        <v>12</v>
      </c>
      <c r="F36" s="324">
        <v>1</v>
      </c>
      <c r="G36" s="330">
        <v>1</v>
      </c>
      <c r="H36" s="324">
        <v>1</v>
      </c>
      <c r="I36" s="330">
        <v>1</v>
      </c>
      <c r="J36" s="324">
        <v>1</v>
      </c>
      <c r="K36" s="330">
        <v>1</v>
      </c>
      <c r="L36" s="324">
        <v>1</v>
      </c>
      <c r="M36" s="330">
        <v>1</v>
      </c>
      <c r="N36" s="324">
        <v>1</v>
      </c>
      <c r="O36" s="330">
        <v>1</v>
      </c>
      <c r="P36" s="324">
        <v>1</v>
      </c>
      <c r="Q36" s="330">
        <v>1</v>
      </c>
      <c r="R36" s="324">
        <v>1</v>
      </c>
      <c r="S36" s="330"/>
      <c r="T36" s="324">
        <v>1</v>
      </c>
      <c r="U36" s="330"/>
      <c r="V36" s="324">
        <v>1</v>
      </c>
      <c r="W36" s="330"/>
      <c r="X36" s="324">
        <v>1</v>
      </c>
      <c r="Y36" s="330"/>
      <c r="Z36" s="324">
        <v>1</v>
      </c>
      <c r="AA36" s="330"/>
      <c r="AB36" s="324">
        <v>1</v>
      </c>
      <c r="AC36" s="330"/>
      <c r="AD36" s="453">
        <f t="shared" si="9"/>
        <v>6</v>
      </c>
      <c r="AE36" s="453">
        <f t="shared" si="10"/>
        <v>6</v>
      </c>
      <c r="AF36" s="453">
        <f t="shared" si="11"/>
        <v>0</v>
      </c>
      <c r="AG36" s="425">
        <f t="shared" si="12"/>
        <v>1</v>
      </c>
      <c r="AH36" s="425">
        <f t="shared" si="13"/>
        <v>0.5</v>
      </c>
      <c r="AI36" s="454">
        <v>2000000</v>
      </c>
      <c r="AJ36" s="510">
        <v>0</v>
      </c>
      <c r="AK36" s="328">
        <f t="shared" si="14"/>
        <v>0</v>
      </c>
      <c r="AL36" s="1169"/>
      <c r="AM36" s="1169"/>
    </row>
    <row r="37" spans="1:39" ht="22.5">
      <c r="A37" s="456" t="s">
        <v>362</v>
      </c>
      <c r="B37" s="363">
        <v>43101</v>
      </c>
      <c r="C37" s="363">
        <v>43435</v>
      </c>
      <c r="D37" s="1230"/>
      <c r="E37" s="138">
        <f t="shared" si="8"/>
        <v>12</v>
      </c>
      <c r="F37" s="324">
        <v>1</v>
      </c>
      <c r="G37" s="330">
        <v>1</v>
      </c>
      <c r="H37" s="324">
        <v>1</v>
      </c>
      <c r="I37" s="330">
        <v>1</v>
      </c>
      <c r="J37" s="324">
        <v>1</v>
      </c>
      <c r="K37" s="330">
        <v>1</v>
      </c>
      <c r="L37" s="324">
        <v>1</v>
      </c>
      <c r="M37" s="330">
        <v>1</v>
      </c>
      <c r="N37" s="324">
        <v>1</v>
      </c>
      <c r="O37" s="330">
        <v>1</v>
      </c>
      <c r="P37" s="324">
        <v>1</v>
      </c>
      <c r="Q37" s="330">
        <v>1</v>
      </c>
      <c r="R37" s="324">
        <v>1</v>
      </c>
      <c r="S37" s="330"/>
      <c r="T37" s="324">
        <v>1</v>
      </c>
      <c r="U37" s="330"/>
      <c r="V37" s="324">
        <v>1</v>
      </c>
      <c r="W37" s="330"/>
      <c r="X37" s="324">
        <v>1</v>
      </c>
      <c r="Y37" s="330"/>
      <c r="Z37" s="324">
        <v>1</v>
      </c>
      <c r="AA37" s="330"/>
      <c r="AB37" s="324">
        <v>1</v>
      </c>
      <c r="AC37" s="330"/>
      <c r="AD37" s="453">
        <f t="shared" si="9"/>
        <v>6</v>
      </c>
      <c r="AE37" s="453">
        <f t="shared" si="10"/>
        <v>6</v>
      </c>
      <c r="AF37" s="453">
        <f t="shared" si="11"/>
        <v>0</v>
      </c>
      <c r="AG37" s="425">
        <f t="shared" si="12"/>
        <v>1</v>
      </c>
      <c r="AH37" s="425">
        <f t="shared" si="13"/>
        <v>0.5</v>
      </c>
      <c r="AI37" s="454">
        <v>2500000</v>
      </c>
      <c r="AJ37" s="510">
        <v>0</v>
      </c>
      <c r="AK37" s="328">
        <f t="shared" si="14"/>
        <v>0</v>
      </c>
      <c r="AL37" s="1169"/>
      <c r="AM37" s="1169"/>
    </row>
    <row r="38" spans="1:39" ht="22.5">
      <c r="A38" s="527" t="s">
        <v>363</v>
      </c>
      <c r="B38" s="363">
        <v>43132</v>
      </c>
      <c r="C38" s="363">
        <v>43405</v>
      </c>
      <c r="D38" s="1230"/>
      <c r="E38" s="138">
        <f t="shared" si="8"/>
        <v>10</v>
      </c>
      <c r="F38" s="324"/>
      <c r="G38" s="330"/>
      <c r="H38" s="324">
        <v>1</v>
      </c>
      <c r="I38" s="330">
        <v>1</v>
      </c>
      <c r="J38" s="324">
        <v>1</v>
      </c>
      <c r="K38" s="330">
        <v>1</v>
      </c>
      <c r="L38" s="324">
        <v>1</v>
      </c>
      <c r="M38" s="330">
        <v>1</v>
      </c>
      <c r="N38" s="324">
        <v>1</v>
      </c>
      <c r="O38" s="330">
        <v>1</v>
      </c>
      <c r="P38" s="324">
        <v>1</v>
      </c>
      <c r="Q38" s="330">
        <v>1</v>
      </c>
      <c r="R38" s="324">
        <v>1</v>
      </c>
      <c r="S38" s="330"/>
      <c r="T38" s="324">
        <v>1</v>
      </c>
      <c r="U38" s="330"/>
      <c r="V38" s="324">
        <v>1</v>
      </c>
      <c r="W38" s="330"/>
      <c r="X38" s="324">
        <v>1</v>
      </c>
      <c r="Y38" s="330"/>
      <c r="Z38" s="324">
        <v>1</v>
      </c>
      <c r="AA38" s="330"/>
      <c r="AB38" s="324"/>
      <c r="AC38" s="330"/>
      <c r="AD38" s="453">
        <f t="shared" si="9"/>
        <v>5</v>
      </c>
      <c r="AE38" s="453">
        <f t="shared" si="10"/>
        <v>5</v>
      </c>
      <c r="AF38" s="453">
        <f t="shared" si="11"/>
        <v>0</v>
      </c>
      <c r="AG38" s="425">
        <f t="shared" si="12"/>
        <v>1</v>
      </c>
      <c r="AH38" s="425">
        <f t="shared" si="13"/>
        <v>0.5</v>
      </c>
      <c r="AI38" s="454">
        <v>1500000</v>
      </c>
      <c r="AJ38" s="510">
        <v>0</v>
      </c>
      <c r="AK38" s="328">
        <f t="shared" si="14"/>
        <v>0</v>
      </c>
      <c r="AL38" s="1169"/>
      <c r="AM38" s="1169"/>
    </row>
    <row r="39" spans="1:39" ht="22.5">
      <c r="A39" s="527" t="s">
        <v>364</v>
      </c>
      <c r="B39" s="363">
        <v>43132</v>
      </c>
      <c r="C39" s="363">
        <v>43405</v>
      </c>
      <c r="D39" s="1230"/>
      <c r="E39" s="138">
        <f t="shared" si="8"/>
        <v>44</v>
      </c>
      <c r="F39" s="369">
        <v>4</v>
      </c>
      <c r="G39" s="366">
        <v>4</v>
      </c>
      <c r="H39" s="369">
        <v>4</v>
      </c>
      <c r="I39" s="366">
        <v>4</v>
      </c>
      <c r="J39" s="369">
        <v>4</v>
      </c>
      <c r="K39" s="366">
        <v>4</v>
      </c>
      <c r="L39" s="369">
        <v>4</v>
      </c>
      <c r="M39" s="366">
        <v>4</v>
      </c>
      <c r="N39" s="369">
        <v>4</v>
      </c>
      <c r="O39" s="366">
        <v>4</v>
      </c>
      <c r="P39" s="369">
        <v>4</v>
      </c>
      <c r="Q39" s="366">
        <v>4</v>
      </c>
      <c r="R39" s="369">
        <v>4</v>
      </c>
      <c r="S39" s="366"/>
      <c r="T39" s="369">
        <v>4</v>
      </c>
      <c r="U39" s="366"/>
      <c r="V39" s="369">
        <v>4</v>
      </c>
      <c r="W39" s="366"/>
      <c r="X39" s="369">
        <v>4</v>
      </c>
      <c r="Y39" s="366"/>
      <c r="Z39" s="369">
        <v>4</v>
      </c>
      <c r="AA39" s="366"/>
      <c r="AB39" s="369"/>
      <c r="AC39" s="330"/>
      <c r="AD39" s="453">
        <f t="shared" si="9"/>
        <v>24</v>
      </c>
      <c r="AE39" s="453">
        <f t="shared" si="10"/>
        <v>24</v>
      </c>
      <c r="AF39" s="453">
        <f t="shared" si="11"/>
        <v>0</v>
      </c>
      <c r="AG39" s="425">
        <f t="shared" si="12"/>
        <v>1</v>
      </c>
      <c r="AH39" s="425">
        <f t="shared" si="13"/>
        <v>0.5454545454545454</v>
      </c>
      <c r="AI39" s="454">
        <v>0</v>
      </c>
      <c r="AJ39" s="510">
        <v>0</v>
      </c>
      <c r="AK39" s="328" t="e">
        <f t="shared" si="14"/>
        <v>#DIV/0!</v>
      </c>
      <c r="AL39" s="1169"/>
      <c r="AM39" s="1169"/>
    </row>
    <row r="40" spans="1:39" ht="22.5">
      <c r="A40" s="527" t="s">
        <v>365</v>
      </c>
      <c r="B40" s="363">
        <v>43101</v>
      </c>
      <c r="C40" s="363">
        <v>43435</v>
      </c>
      <c r="D40" s="1230"/>
      <c r="E40" s="138">
        <f t="shared" si="8"/>
        <v>22</v>
      </c>
      <c r="F40" s="369">
        <v>1</v>
      </c>
      <c r="G40" s="366">
        <v>1</v>
      </c>
      <c r="H40" s="324">
        <v>2</v>
      </c>
      <c r="I40" s="366">
        <v>2</v>
      </c>
      <c r="J40" s="369">
        <v>2</v>
      </c>
      <c r="K40" s="366">
        <v>2</v>
      </c>
      <c r="L40" s="324">
        <v>2</v>
      </c>
      <c r="M40" s="366">
        <v>2</v>
      </c>
      <c r="N40" s="369">
        <v>2</v>
      </c>
      <c r="O40" s="366">
        <v>2</v>
      </c>
      <c r="P40" s="324">
        <v>2</v>
      </c>
      <c r="Q40" s="366">
        <v>2</v>
      </c>
      <c r="R40" s="369">
        <v>2</v>
      </c>
      <c r="S40" s="366"/>
      <c r="T40" s="324">
        <v>2</v>
      </c>
      <c r="U40" s="366"/>
      <c r="V40" s="369">
        <v>2</v>
      </c>
      <c r="W40" s="366"/>
      <c r="X40" s="324">
        <v>2</v>
      </c>
      <c r="Y40" s="366"/>
      <c r="Z40" s="369">
        <v>2</v>
      </c>
      <c r="AA40" s="366"/>
      <c r="AB40" s="324">
        <v>1</v>
      </c>
      <c r="AC40" s="330"/>
      <c r="AD40" s="453">
        <f t="shared" si="9"/>
        <v>11</v>
      </c>
      <c r="AE40" s="453">
        <f t="shared" si="10"/>
        <v>11</v>
      </c>
      <c r="AF40" s="453">
        <f t="shared" si="11"/>
        <v>0</v>
      </c>
      <c r="AG40" s="425">
        <f t="shared" si="12"/>
        <v>1</v>
      </c>
      <c r="AH40" s="425">
        <f t="shared" si="13"/>
        <v>0.5</v>
      </c>
      <c r="AI40" s="454">
        <v>0</v>
      </c>
      <c r="AJ40" s="510">
        <v>0</v>
      </c>
      <c r="AK40" s="328" t="e">
        <f t="shared" si="14"/>
        <v>#DIV/0!</v>
      </c>
      <c r="AL40" s="1169"/>
      <c r="AM40" s="1169"/>
    </row>
    <row r="41" spans="1:39" ht="22.5">
      <c r="A41" s="456" t="s">
        <v>366</v>
      </c>
      <c r="B41" s="363">
        <v>43132</v>
      </c>
      <c r="C41" s="363">
        <v>43435</v>
      </c>
      <c r="D41" s="1230"/>
      <c r="E41" s="138">
        <f t="shared" si="8"/>
        <v>3</v>
      </c>
      <c r="F41" s="324"/>
      <c r="G41" s="330"/>
      <c r="H41" s="324"/>
      <c r="I41" s="330"/>
      <c r="J41" s="324"/>
      <c r="K41" s="330"/>
      <c r="L41" s="324">
        <v>1</v>
      </c>
      <c r="M41" s="330">
        <v>1</v>
      </c>
      <c r="N41" s="324"/>
      <c r="O41" s="330"/>
      <c r="P41" s="324"/>
      <c r="Q41" s="330"/>
      <c r="R41" s="324">
        <v>1</v>
      </c>
      <c r="S41" s="330"/>
      <c r="T41" s="324"/>
      <c r="U41" s="330"/>
      <c r="V41" s="324"/>
      <c r="W41" s="330"/>
      <c r="X41" s="324">
        <v>1</v>
      </c>
      <c r="Y41" s="330"/>
      <c r="Z41" s="324"/>
      <c r="AA41" s="330"/>
      <c r="AB41" s="324"/>
      <c r="AC41" s="330"/>
      <c r="AD41" s="453">
        <f t="shared" si="9"/>
        <v>1</v>
      </c>
      <c r="AE41" s="453">
        <f t="shared" si="10"/>
        <v>1</v>
      </c>
      <c r="AF41" s="453">
        <f t="shared" si="11"/>
        <v>0</v>
      </c>
      <c r="AG41" s="425"/>
      <c r="AH41" s="425">
        <f t="shared" si="13"/>
        <v>0.3333333333333333</v>
      </c>
      <c r="AI41" s="454">
        <v>10000000</v>
      </c>
      <c r="AJ41" s="510">
        <v>0</v>
      </c>
      <c r="AK41" s="328">
        <f t="shared" si="14"/>
        <v>0</v>
      </c>
      <c r="AL41" s="1169"/>
      <c r="AM41" s="1169"/>
    </row>
    <row r="42" spans="1:39" ht="22.5">
      <c r="A42" s="456" t="s">
        <v>367</v>
      </c>
      <c r="B42" s="363">
        <v>43132</v>
      </c>
      <c r="C42" s="363">
        <v>43405</v>
      </c>
      <c r="D42" s="1230"/>
      <c r="E42" s="138">
        <v>10</v>
      </c>
      <c r="F42" s="324">
        <v>1</v>
      </c>
      <c r="G42" s="330">
        <v>1</v>
      </c>
      <c r="H42" s="324">
        <v>1</v>
      </c>
      <c r="I42" s="330">
        <v>1</v>
      </c>
      <c r="J42" s="324">
        <v>1</v>
      </c>
      <c r="K42" s="330">
        <v>1</v>
      </c>
      <c r="L42" s="324">
        <v>1</v>
      </c>
      <c r="M42" s="330">
        <v>1</v>
      </c>
      <c r="N42" s="324">
        <v>1</v>
      </c>
      <c r="O42" s="330">
        <v>1</v>
      </c>
      <c r="P42" s="324"/>
      <c r="Q42" s="330"/>
      <c r="R42" s="324">
        <v>1</v>
      </c>
      <c r="S42" s="330"/>
      <c r="T42" s="324">
        <v>1</v>
      </c>
      <c r="U42" s="330"/>
      <c r="V42" s="324">
        <v>1</v>
      </c>
      <c r="W42" s="330"/>
      <c r="X42" s="324">
        <v>1</v>
      </c>
      <c r="Y42" s="330"/>
      <c r="Z42" s="324">
        <v>1</v>
      </c>
      <c r="AA42" s="330"/>
      <c r="AB42" s="324"/>
      <c r="AC42" s="330"/>
      <c r="AD42" s="453">
        <f t="shared" si="9"/>
        <v>5</v>
      </c>
      <c r="AE42" s="453">
        <f t="shared" si="10"/>
        <v>5</v>
      </c>
      <c r="AF42" s="453">
        <f t="shared" si="11"/>
        <v>0</v>
      </c>
      <c r="AG42" s="425">
        <f t="shared" si="12"/>
        <v>1</v>
      </c>
      <c r="AH42" s="425">
        <f t="shared" si="13"/>
        <v>0.5</v>
      </c>
      <c r="AI42" s="454">
        <v>0</v>
      </c>
      <c r="AJ42" s="510">
        <v>0</v>
      </c>
      <c r="AK42" s="328" t="e">
        <f t="shared" si="14"/>
        <v>#DIV/0!</v>
      </c>
      <c r="AL42" s="1169"/>
      <c r="AM42" s="1169"/>
    </row>
    <row r="43" spans="1:39" ht="11.25">
      <c r="A43" s="519" t="s">
        <v>368</v>
      </c>
      <c r="B43" s="363">
        <v>43132</v>
      </c>
      <c r="C43" s="363">
        <v>43435</v>
      </c>
      <c r="D43" s="1230"/>
      <c r="E43" s="138">
        <f t="shared" si="8"/>
        <v>4</v>
      </c>
      <c r="F43" s="369"/>
      <c r="G43" s="366"/>
      <c r="H43" s="369"/>
      <c r="I43" s="366"/>
      <c r="J43" s="369">
        <v>1</v>
      </c>
      <c r="K43" s="366">
        <v>1</v>
      </c>
      <c r="L43" s="369"/>
      <c r="M43" s="366"/>
      <c r="N43" s="369">
        <v>1</v>
      </c>
      <c r="O43" s="366">
        <v>1</v>
      </c>
      <c r="P43" s="369"/>
      <c r="Q43" s="366"/>
      <c r="R43" s="369">
        <v>1</v>
      </c>
      <c r="S43" s="366"/>
      <c r="T43" s="369"/>
      <c r="U43" s="366"/>
      <c r="V43" s="369"/>
      <c r="W43" s="366"/>
      <c r="X43" s="369">
        <v>1</v>
      </c>
      <c r="Y43" s="366"/>
      <c r="Z43" s="369"/>
      <c r="AA43" s="366"/>
      <c r="AB43" s="369"/>
      <c r="AC43" s="366"/>
      <c r="AD43" s="453">
        <f t="shared" si="9"/>
        <v>2</v>
      </c>
      <c r="AE43" s="453">
        <f t="shared" si="10"/>
        <v>2</v>
      </c>
      <c r="AF43" s="453">
        <f t="shared" si="11"/>
        <v>0</v>
      </c>
      <c r="AG43" s="425"/>
      <c r="AH43" s="425">
        <f t="shared" si="13"/>
        <v>0.5</v>
      </c>
      <c r="AI43" s="454">
        <v>1500000</v>
      </c>
      <c r="AJ43" s="510">
        <v>0</v>
      </c>
      <c r="AK43" s="328">
        <f t="shared" si="14"/>
        <v>0</v>
      </c>
      <c r="AL43" s="1169"/>
      <c r="AM43" s="1169"/>
    </row>
    <row r="44" spans="1:39" ht="22.5">
      <c r="A44" s="519" t="s">
        <v>369</v>
      </c>
      <c r="B44" s="363">
        <v>43101</v>
      </c>
      <c r="C44" s="363" t="s">
        <v>370</v>
      </c>
      <c r="D44" s="1230"/>
      <c r="E44" s="138">
        <f t="shared" si="8"/>
        <v>0</v>
      </c>
      <c r="F44" s="324"/>
      <c r="G44" s="330"/>
      <c r="H44" s="324"/>
      <c r="I44" s="330"/>
      <c r="J44" s="324"/>
      <c r="K44" s="330"/>
      <c r="L44" s="324"/>
      <c r="M44" s="330"/>
      <c r="N44" s="324"/>
      <c r="O44" s="330"/>
      <c r="P44" s="324"/>
      <c r="Q44" s="330"/>
      <c r="R44" s="324"/>
      <c r="S44" s="330"/>
      <c r="T44" s="324"/>
      <c r="U44" s="330"/>
      <c r="V44" s="324"/>
      <c r="W44" s="330"/>
      <c r="X44" s="324"/>
      <c r="Y44" s="330"/>
      <c r="Z44" s="324"/>
      <c r="AA44" s="330"/>
      <c r="AB44" s="324"/>
      <c r="AC44" s="366"/>
      <c r="AD44" s="453">
        <f t="shared" si="9"/>
        <v>0</v>
      </c>
      <c r="AE44" s="453">
        <f t="shared" si="10"/>
        <v>0</v>
      </c>
      <c r="AF44" s="453">
        <f t="shared" si="11"/>
        <v>0</v>
      </c>
      <c r="AG44" s="425"/>
      <c r="AH44" s="425"/>
      <c r="AI44" s="454">
        <v>0</v>
      </c>
      <c r="AJ44" s="510">
        <v>0</v>
      </c>
      <c r="AK44" s="328" t="e">
        <f t="shared" si="14"/>
        <v>#DIV/0!</v>
      </c>
      <c r="AL44" s="1169"/>
      <c r="AM44" s="1169"/>
    </row>
    <row r="45" spans="1:39" s="483" customFormat="1" ht="22.5">
      <c r="A45" s="407" t="s">
        <v>371</v>
      </c>
      <c r="B45" s="321">
        <v>43132</v>
      </c>
      <c r="C45" s="321">
        <v>43405</v>
      </c>
      <c r="D45" s="1230"/>
      <c r="E45" s="41">
        <f t="shared" si="8"/>
        <v>10</v>
      </c>
      <c r="F45" s="528"/>
      <c r="G45" s="480"/>
      <c r="H45" s="528">
        <v>1</v>
      </c>
      <c r="I45" s="480">
        <v>1</v>
      </c>
      <c r="J45" s="528">
        <v>1</v>
      </c>
      <c r="K45" s="480">
        <v>1</v>
      </c>
      <c r="L45" s="528">
        <v>1</v>
      </c>
      <c r="M45" s="480">
        <v>1</v>
      </c>
      <c r="N45" s="528">
        <v>1</v>
      </c>
      <c r="O45" s="480">
        <v>1</v>
      </c>
      <c r="P45" s="528">
        <v>1</v>
      </c>
      <c r="Q45" s="480">
        <v>1</v>
      </c>
      <c r="R45" s="528">
        <v>1</v>
      </c>
      <c r="S45" s="480"/>
      <c r="T45" s="528">
        <v>1</v>
      </c>
      <c r="U45" s="480"/>
      <c r="V45" s="528">
        <v>1</v>
      </c>
      <c r="W45" s="480"/>
      <c r="X45" s="528">
        <v>1</v>
      </c>
      <c r="Y45" s="480"/>
      <c r="Z45" s="528">
        <v>1</v>
      </c>
      <c r="AA45" s="480"/>
      <c r="AB45" s="528"/>
      <c r="AC45" s="529"/>
      <c r="AD45" s="453">
        <f t="shared" si="9"/>
        <v>5</v>
      </c>
      <c r="AE45" s="453">
        <f t="shared" si="10"/>
        <v>5</v>
      </c>
      <c r="AF45" s="453">
        <f t="shared" si="11"/>
        <v>0</v>
      </c>
      <c r="AG45" s="425">
        <f t="shared" si="12"/>
        <v>1</v>
      </c>
      <c r="AH45" s="425">
        <f t="shared" si="13"/>
        <v>0.5</v>
      </c>
      <c r="AI45" s="481">
        <v>500000</v>
      </c>
      <c r="AJ45" s="530">
        <v>0</v>
      </c>
      <c r="AK45" s="328">
        <f t="shared" si="14"/>
        <v>0</v>
      </c>
      <c r="AL45" s="331"/>
      <c r="AM45" s="331"/>
    </row>
    <row r="46" spans="1:39" s="536" customFormat="1" ht="33.75">
      <c r="A46" s="320" t="s">
        <v>1110</v>
      </c>
      <c r="B46" s="321">
        <v>43132</v>
      </c>
      <c r="C46" s="321">
        <v>43435</v>
      </c>
      <c r="D46" s="1230"/>
      <c r="E46" s="41">
        <f t="shared" si="8"/>
        <v>5</v>
      </c>
      <c r="F46" s="531"/>
      <c r="G46" s="529"/>
      <c r="H46" s="532">
        <v>1</v>
      </c>
      <c r="I46" s="529">
        <v>1</v>
      </c>
      <c r="J46" s="532"/>
      <c r="K46" s="529"/>
      <c r="L46" s="532">
        <v>1</v>
      </c>
      <c r="M46" s="529">
        <v>1</v>
      </c>
      <c r="N46" s="532"/>
      <c r="O46" s="529"/>
      <c r="P46" s="532">
        <v>1</v>
      </c>
      <c r="Q46" s="529">
        <v>1</v>
      </c>
      <c r="R46" s="532"/>
      <c r="S46" s="529"/>
      <c r="T46" s="532">
        <v>1</v>
      </c>
      <c r="U46" s="529"/>
      <c r="V46" s="532"/>
      <c r="W46" s="529"/>
      <c r="X46" s="532">
        <v>1</v>
      </c>
      <c r="Y46" s="529"/>
      <c r="Z46" s="532"/>
      <c r="AA46" s="529"/>
      <c r="AB46" s="533"/>
      <c r="AC46" s="529"/>
      <c r="AD46" s="453">
        <f t="shared" si="9"/>
        <v>3</v>
      </c>
      <c r="AE46" s="453">
        <f t="shared" si="10"/>
        <v>3</v>
      </c>
      <c r="AF46" s="453">
        <f t="shared" si="11"/>
        <v>0</v>
      </c>
      <c r="AG46" s="425">
        <v>1</v>
      </c>
      <c r="AH46" s="425">
        <v>1</v>
      </c>
      <c r="AI46" s="534">
        <v>1000000</v>
      </c>
      <c r="AJ46" s="535">
        <v>0</v>
      </c>
      <c r="AK46" s="328">
        <f t="shared" si="14"/>
        <v>0</v>
      </c>
      <c r="AL46" s="331"/>
      <c r="AM46" s="331"/>
    </row>
    <row r="47" spans="1:39" ht="11.25">
      <c r="A47" s="456"/>
      <c r="B47" s="363">
        <v>43101</v>
      </c>
      <c r="C47" s="363">
        <v>43435</v>
      </c>
      <c r="D47" s="1230"/>
      <c r="E47" s="138"/>
      <c r="F47" s="369"/>
      <c r="G47" s="366"/>
      <c r="H47" s="369"/>
      <c r="I47" s="366"/>
      <c r="J47" s="369"/>
      <c r="K47" s="366"/>
      <c r="L47" s="369"/>
      <c r="M47" s="366"/>
      <c r="N47" s="369"/>
      <c r="O47" s="366"/>
      <c r="P47" s="369"/>
      <c r="Q47" s="366"/>
      <c r="R47" s="369"/>
      <c r="S47" s="366"/>
      <c r="T47" s="369"/>
      <c r="U47" s="366"/>
      <c r="V47" s="369"/>
      <c r="W47" s="366"/>
      <c r="X47" s="369"/>
      <c r="Y47" s="366"/>
      <c r="Z47" s="369"/>
      <c r="AA47" s="366"/>
      <c r="AB47" s="369"/>
      <c r="AC47" s="366"/>
      <c r="AD47" s="453">
        <f t="shared" si="9"/>
        <v>0</v>
      </c>
      <c r="AE47" s="453">
        <f t="shared" si="10"/>
        <v>0</v>
      </c>
      <c r="AF47" s="453">
        <f t="shared" si="11"/>
        <v>0</v>
      </c>
      <c r="AG47" s="425"/>
      <c r="AH47" s="425"/>
      <c r="AI47" s="537">
        <f>SUM(AI34:AI46)</f>
        <v>23750000</v>
      </c>
      <c r="AJ47" s="510">
        <v>0</v>
      </c>
      <c r="AK47" s="328">
        <f t="shared" si="14"/>
        <v>0</v>
      </c>
      <c r="AL47" s="1169"/>
      <c r="AM47" s="1169"/>
    </row>
    <row r="48" spans="1:39" s="483" customFormat="1" ht="36.75" customHeight="1">
      <c r="A48" s="456" t="s">
        <v>372</v>
      </c>
      <c r="B48" s="321"/>
      <c r="C48" s="321"/>
      <c r="D48" s="1231"/>
      <c r="E48" s="138">
        <v>5</v>
      </c>
      <c r="F48" s="538"/>
      <c r="G48" s="529"/>
      <c r="H48" s="538"/>
      <c r="I48" s="529"/>
      <c r="J48" s="538"/>
      <c r="K48" s="529"/>
      <c r="L48" s="538"/>
      <c r="M48" s="529"/>
      <c r="N48" s="538"/>
      <c r="O48" s="529"/>
      <c r="P48" s="538"/>
      <c r="Q48" s="529"/>
      <c r="R48" s="538"/>
      <c r="S48" s="529"/>
      <c r="T48" s="538"/>
      <c r="U48" s="529"/>
      <c r="V48" s="538"/>
      <c r="W48" s="529"/>
      <c r="X48" s="538"/>
      <c r="Y48" s="529"/>
      <c r="Z48" s="538"/>
      <c r="AA48" s="529"/>
      <c r="AB48" s="538"/>
      <c r="AC48" s="529"/>
      <c r="AD48" s="453">
        <f t="shared" si="9"/>
        <v>0</v>
      </c>
      <c r="AE48" s="453">
        <f t="shared" si="10"/>
        <v>0</v>
      </c>
      <c r="AF48" s="453">
        <f t="shared" si="11"/>
        <v>0</v>
      </c>
      <c r="AG48" s="425"/>
      <c r="AH48" s="425">
        <f t="shared" si="13"/>
        <v>0</v>
      </c>
      <c r="AI48" s="539"/>
      <c r="AJ48" s="530">
        <v>0</v>
      </c>
      <c r="AK48" s="328" t="e">
        <f t="shared" si="14"/>
        <v>#DIV/0!</v>
      </c>
      <c r="AL48" s="331"/>
      <c r="AM48" s="331"/>
    </row>
    <row r="49" spans="1:39" ht="11.25">
      <c r="A49" s="1162" t="s">
        <v>1</v>
      </c>
      <c r="B49" s="1163"/>
      <c r="C49" s="1163"/>
      <c r="D49" s="1163"/>
      <c r="E49" s="1163"/>
      <c r="F49" s="1163"/>
      <c r="G49" s="1163"/>
      <c r="H49" s="1163"/>
      <c r="I49" s="1163"/>
      <c r="J49" s="1163"/>
      <c r="K49" s="1163"/>
      <c r="L49" s="1163"/>
      <c r="M49" s="1163"/>
      <c r="N49" s="1163"/>
      <c r="O49" s="1163"/>
      <c r="P49" s="1163"/>
      <c r="Q49" s="1163"/>
      <c r="R49" s="1163"/>
      <c r="S49" s="1163"/>
      <c r="T49" s="1163"/>
      <c r="U49" s="1163"/>
      <c r="V49" s="1163"/>
      <c r="W49" s="1163"/>
      <c r="X49" s="1163"/>
      <c r="Y49" s="1163"/>
      <c r="Z49" s="1163"/>
      <c r="AA49" s="1163"/>
      <c r="AB49" s="1163"/>
      <c r="AC49" s="1163"/>
      <c r="AD49" s="356"/>
      <c r="AE49" s="356"/>
      <c r="AF49" s="356"/>
      <c r="AG49" s="358">
        <f>AVERAGE(AG4:AG48)</f>
        <v>1</v>
      </c>
      <c r="AH49" s="358">
        <f>AVERAGE(AH4:AH48)</f>
        <v>0.3931277056277056</v>
      </c>
      <c r="AI49" s="332"/>
      <c r="AJ49" s="540">
        <f>SUM(AJ8:AJ51)</f>
        <v>0</v>
      </c>
      <c r="AK49" s="358" t="e">
        <f>AJ49/AI49</f>
        <v>#DIV/0!</v>
      </c>
      <c r="AL49" s="1164"/>
      <c r="AM49" s="1164"/>
    </row>
    <row r="50" ht="12" thickBot="1"/>
    <row r="51" spans="1:44" ht="11.25">
      <c r="A51" s="1233" t="s">
        <v>373</v>
      </c>
      <c r="B51" s="1234"/>
      <c r="C51" s="1234"/>
      <c r="D51" s="1234"/>
      <c r="E51" s="1234"/>
      <c r="F51" s="1234"/>
      <c r="G51" s="1234"/>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c r="AL51" s="1234"/>
      <c r="AM51" s="1234"/>
      <c r="AN51" s="1234"/>
      <c r="AO51" s="1234"/>
      <c r="AP51" s="1234"/>
      <c r="AQ51" s="1234"/>
      <c r="AR51" s="1235"/>
    </row>
    <row r="52" spans="1:44" ht="93" customHeight="1" thickBot="1">
      <c r="A52" s="1236"/>
      <c r="B52" s="1237"/>
      <c r="C52" s="1237"/>
      <c r="D52" s="1237"/>
      <c r="E52" s="1237"/>
      <c r="F52" s="1237"/>
      <c r="G52" s="1237"/>
      <c r="H52" s="1237"/>
      <c r="I52" s="1237"/>
      <c r="J52" s="1237"/>
      <c r="K52" s="1237"/>
      <c r="L52" s="1237"/>
      <c r="M52" s="1237"/>
      <c r="N52" s="1237"/>
      <c r="O52" s="1237"/>
      <c r="P52" s="1237"/>
      <c r="Q52" s="1237"/>
      <c r="R52" s="1237"/>
      <c r="S52" s="1237"/>
      <c r="T52" s="1237"/>
      <c r="U52" s="1237"/>
      <c r="V52" s="1237"/>
      <c r="W52" s="1237"/>
      <c r="X52" s="1237"/>
      <c r="Y52" s="1237"/>
      <c r="Z52" s="1237"/>
      <c r="AA52" s="1237"/>
      <c r="AB52" s="1237"/>
      <c r="AC52" s="1237"/>
      <c r="AD52" s="1237"/>
      <c r="AE52" s="1237"/>
      <c r="AF52" s="1237"/>
      <c r="AG52" s="1237"/>
      <c r="AH52" s="1237"/>
      <c r="AI52" s="1237"/>
      <c r="AJ52" s="1237"/>
      <c r="AK52" s="1237"/>
      <c r="AL52" s="1237"/>
      <c r="AM52" s="1237"/>
      <c r="AN52" s="1237"/>
      <c r="AO52" s="1237"/>
      <c r="AP52" s="1237"/>
      <c r="AQ52" s="1237"/>
      <c r="AR52" s="1238"/>
    </row>
    <row r="53" ht="11.25"/>
    <row r="54" spans="3:5" ht="11.25">
      <c r="C54" s="542"/>
      <c r="E54" s="543"/>
    </row>
    <row r="55" ht="11.25"/>
    <row r="56" ht="11.25">
      <c r="C56" s="544"/>
    </row>
    <row r="57" ht="11.25"/>
    <row r="58" ht="11.25">
      <c r="AI58" s="545">
        <f>AI13+AI19+AI33+AI47</f>
        <v>145750000</v>
      </c>
    </row>
    <row r="59" spans="33:34" ht="11.25">
      <c r="AG59" s="546"/>
      <c r="AH59" s="546"/>
    </row>
    <row r="60" ht="11.25"/>
    <row r="61" ht="11.25"/>
    <row r="62" ht="11.25"/>
    <row r="63" ht="11.25">
      <c r="A63" s="7"/>
    </row>
    <row r="64" ht="11.25">
      <c r="A64" s="7"/>
    </row>
    <row r="65" ht="11.25">
      <c r="A65" s="7"/>
    </row>
    <row r="66" ht="11.25">
      <c r="A66" s="7"/>
    </row>
    <row r="67" ht="11.25">
      <c r="A67" s="7"/>
    </row>
    <row r="68" ht="11.25">
      <c r="A68" s="7"/>
    </row>
    <row r="69" ht="11.25">
      <c r="A69" s="7"/>
    </row>
    <row r="70" ht="11.25">
      <c r="A70" s="7"/>
    </row>
    <row r="71" ht="11.25">
      <c r="A71" s="7"/>
    </row>
    <row r="72" ht="11.25">
      <c r="A72" s="7"/>
    </row>
    <row r="73" ht="11.25">
      <c r="A73" s="7"/>
    </row>
    <row r="74" ht="11.25">
      <c r="A74" s="7"/>
    </row>
    <row r="75" ht="11.25">
      <c r="A75" s="7"/>
    </row>
    <row r="76" ht="11.25">
      <c r="A76" s="7"/>
    </row>
    <row r="77" ht="11.25">
      <c r="A77" s="7"/>
    </row>
    <row r="78" ht="11.25">
      <c r="A78" s="7"/>
    </row>
    <row r="79" ht="11.25">
      <c r="A79" s="7"/>
    </row>
    <row r="80" ht="11.25">
      <c r="A80" s="7"/>
    </row>
    <row r="81" ht="11.25">
      <c r="A81" s="7"/>
    </row>
    <row r="82" ht="11.25">
      <c r="A82" s="7"/>
    </row>
    <row r="83" ht="11.25">
      <c r="A83" s="7"/>
    </row>
    <row r="84" ht="11.25">
      <c r="A84" s="7"/>
    </row>
    <row r="85" ht="11.25">
      <c r="A85" s="7"/>
    </row>
    <row r="86" ht="11.25">
      <c r="A86" s="7"/>
    </row>
    <row r="87" ht="11.25">
      <c r="A87" s="7"/>
    </row>
    <row r="88" ht="11.25">
      <c r="A88" s="7"/>
    </row>
    <row r="89" ht="11.25">
      <c r="A89" s="7"/>
    </row>
    <row r="90" ht="11.25">
      <c r="A90" s="7"/>
    </row>
    <row r="91" ht="11.25">
      <c r="A91" s="7"/>
    </row>
    <row r="92" ht="11.25">
      <c r="A92" s="7"/>
    </row>
    <row r="93" ht="11.25">
      <c r="A93" s="7"/>
    </row>
    <row r="94" ht="11.25">
      <c r="A94" s="7"/>
    </row>
    <row r="95" ht="11.25">
      <c r="A95" s="7"/>
    </row>
    <row r="96" ht="11.25">
      <c r="A96" s="7"/>
    </row>
    <row r="99" ht="11.25">
      <c r="A99" s="7"/>
    </row>
    <row r="100" ht="11.25">
      <c r="A100" s="7"/>
    </row>
    <row r="101" ht="11.25">
      <c r="A101" s="7"/>
    </row>
    <row r="102" ht="11.25">
      <c r="A102" s="7"/>
    </row>
    <row r="103" ht="11.25">
      <c r="A103" s="7"/>
    </row>
    <row r="104" ht="11.25">
      <c r="A104" s="7"/>
    </row>
    <row r="105" ht="11.25">
      <c r="A105" s="7"/>
    </row>
    <row r="111" ht="11.25">
      <c r="A111" s="7"/>
    </row>
    <row r="112" ht="11.25">
      <c r="A112" s="7"/>
    </row>
    <row r="113" ht="11.25">
      <c r="A113" s="7"/>
    </row>
    <row r="114" ht="11.25">
      <c r="A114" s="7"/>
    </row>
    <row r="115" ht="11.25">
      <c r="A115" s="7"/>
    </row>
    <row r="116" ht="11.25">
      <c r="A116" s="7"/>
    </row>
    <row r="117" ht="11.25">
      <c r="A117" s="7"/>
    </row>
    <row r="118" ht="11.25">
      <c r="A118" s="7"/>
    </row>
  </sheetData>
  <sheetProtection/>
  <mergeCells count="49">
    <mergeCell ref="A49:AC49"/>
    <mergeCell ref="AL49:AM49"/>
    <mergeCell ref="A51:AR52"/>
    <mergeCell ref="AL42:AM42"/>
    <mergeCell ref="AL43:AM43"/>
    <mergeCell ref="AL47:AM47"/>
    <mergeCell ref="D20:D22"/>
    <mergeCell ref="AL20:AM20"/>
    <mergeCell ref="AL22:AM22"/>
    <mergeCell ref="AL34:AM34"/>
    <mergeCell ref="AL35:AM35"/>
    <mergeCell ref="AL36:AM36"/>
    <mergeCell ref="D34:D48"/>
    <mergeCell ref="AL44:AM44"/>
    <mergeCell ref="AL41:AM41"/>
    <mergeCell ref="AL37:AM37"/>
    <mergeCell ref="AL38:AM38"/>
    <mergeCell ref="AL39:AM39"/>
    <mergeCell ref="AL40:AM40"/>
    <mergeCell ref="D24:D31"/>
    <mergeCell ref="AL24:AM24"/>
    <mergeCell ref="AL25:AM25"/>
    <mergeCell ref="AL26:AM26"/>
    <mergeCell ref="AL28:AM28"/>
    <mergeCell ref="AL29:AM29"/>
    <mergeCell ref="AL31:AM31"/>
    <mergeCell ref="D14:D18"/>
    <mergeCell ref="AL14:AM14"/>
    <mergeCell ref="AL15:AM15"/>
    <mergeCell ref="AL16:AM16"/>
    <mergeCell ref="AL17:AM17"/>
    <mergeCell ref="AL18:AM18"/>
    <mergeCell ref="A7:AM7"/>
    <mergeCell ref="D8:D12"/>
    <mergeCell ref="AL8:AM8"/>
    <mergeCell ref="AL9:AM9"/>
    <mergeCell ref="AL10:AM10"/>
    <mergeCell ref="AL11:AM11"/>
    <mergeCell ref="AL12:AM12"/>
    <mergeCell ref="A13:AF13"/>
    <mergeCell ref="B1:AK1"/>
    <mergeCell ref="AL1:AM1"/>
    <mergeCell ref="B2:AK2"/>
    <mergeCell ref="B3:AK3"/>
    <mergeCell ref="B4:AE4"/>
    <mergeCell ref="AF4:AG4"/>
    <mergeCell ref="AI4:AK4"/>
    <mergeCell ref="AL5:AM5"/>
    <mergeCell ref="A6:AM6"/>
  </mergeCells>
  <printOptions/>
  <pageMargins left="0.7086614173228347" right="0.7086614173228347" top="0.7480314960629921" bottom="0.7480314960629921" header="0.31496062992125984" footer="0.31496062992125984"/>
  <pageSetup horizontalDpi="600" verticalDpi="600" orientation="portrait" scale="85" r:id="rId4"/>
  <drawing r:id="rId3"/>
  <legacyDrawing r:id="rId2"/>
</worksheet>
</file>

<file path=xl/worksheets/sheet11.xml><?xml version="1.0" encoding="utf-8"?>
<worksheet xmlns="http://schemas.openxmlformats.org/spreadsheetml/2006/main" xmlns:r="http://schemas.openxmlformats.org/officeDocument/2006/relationships">
  <sheetPr>
    <tabColor rgb="FF00B050"/>
  </sheetPr>
  <dimension ref="A1:AN95"/>
  <sheetViews>
    <sheetView zoomScalePageLayoutView="0" workbookViewId="0" topLeftCell="B22">
      <selection activeCell="AH41" sqref="AH41"/>
    </sheetView>
  </sheetViews>
  <sheetFormatPr defaultColWidth="11.421875" defaultRowHeight="15"/>
  <cols>
    <col min="1" max="1" width="48.00390625" style="180" customWidth="1"/>
    <col min="2" max="2" width="14.8515625" style="23" customWidth="1"/>
    <col min="3" max="3" width="11.8515625" style="23" customWidth="1"/>
    <col min="4" max="4" width="11.140625" style="23" customWidth="1"/>
    <col min="5" max="5" width="13.00390625" style="23" bestFit="1" customWidth="1"/>
    <col min="6" max="17" width="5.00390625" style="23" customWidth="1"/>
    <col min="18" max="29" width="5.00390625" style="23" hidden="1" customWidth="1"/>
    <col min="30" max="34" width="13.140625" style="23" customWidth="1"/>
    <col min="35" max="35" width="16.00390625" style="23" customWidth="1"/>
    <col min="36" max="36" width="16.8515625" style="186" customWidth="1"/>
    <col min="37" max="37" width="18.140625" style="181" customWidth="1"/>
    <col min="38" max="38" width="15.00390625" style="23" bestFit="1" customWidth="1"/>
    <col min="39" max="39" width="17.00390625" style="23" bestFit="1" customWidth="1"/>
    <col min="40" max="43" width="11.421875" style="23" customWidth="1"/>
    <col min="44" max="16384" width="11.421875" style="23" customWidth="1"/>
  </cols>
  <sheetData>
    <row r="1" spans="1:39" ht="74.25" customHeight="1">
      <c r="A1" s="42"/>
      <c r="B1" s="1239" t="s">
        <v>55</v>
      </c>
      <c r="C1" s="1240"/>
      <c r="D1" s="1240"/>
      <c r="E1" s="1240"/>
      <c r="F1" s="1240"/>
      <c r="G1" s="1240"/>
      <c r="H1" s="1240"/>
      <c r="I1" s="1240"/>
      <c r="J1" s="1240"/>
      <c r="K1" s="1240"/>
      <c r="L1" s="1240"/>
      <c r="M1" s="1240"/>
      <c r="N1" s="1240"/>
      <c r="O1" s="1240"/>
      <c r="P1" s="1240"/>
      <c r="Q1" s="1240"/>
      <c r="R1" s="1240"/>
      <c r="S1" s="1240"/>
      <c r="T1" s="1240"/>
      <c r="U1" s="1240"/>
      <c r="V1" s="1240"/>
      <c r="W1" s="1240"/>
      <c r="X1" s="1240"/>
      <c r="Y1" s="1240"/>
      <c r="Z1" s="1240"/>
      <c r="AA1" s="1240"/>
      <c r="AB1" s="1240"/>
      <c r="AC1" s="1240"/>
      <c r="AD1" s="1240"/>
      <c r="AE1" s="1240"/>
      <c r="AF1" s="1240"/>
      <c r="AG1" s="1240"/>
      <c r="AH1" s="1240"/>
      <c r="AI1" s="1240"/>
      <c r="AJ1" s="1240"/>
      <c r="AK1" s="1240"/>
      <c r="AL1" s="1240"/>
      <c r="AM1" s="1240"/>
    </row>
    <row r="2" spans="1:40" ht="57" customHeight="1">
      <c r="A2" s="200" t="s">
        <v>54</v>
      </c>
      <c r="B2" s="1245" t="s">
        <v>72</v>
      </c>
      <c r="C2" s="1245"/>
      <c r="D2" s="1245"/>
      <c r="E2" s="1245"/>
      <c r="F2" s="1245"/>
      <c r="G2" s="1245"/>
      <c r="H2" s="1245"/>
      <c r="I2" s="1245"/>
      <c r="J2" s="1245"/>
      <c r="K2" s="1245"/>
      <c r="L2" s="1245"/>
      <c r="M2" s="1245"/>
      <c r="N2" s="1245"/>
      <c r="O2" s="1245"/>
      <c r="P2" s="1245"/>
      <c r="Q2" s="1245"/>
      <c r="R2" s="1245"/>
      <c r="S2" s="1245"/>
      <c r="T2" s="1245"/>
      <c r="U2" s="1245"/>
      <c r="V2" s="1245"/>
      <c r="W2" s="1245"/>
      <c r="X2" s="1245"/>
      <c r="Y2" s="1245"/>
      <c r="Z2" s="1245"/>
      <c r="AA2" s="1245"/>
      <c r="AB2" s="1245"/>
      <c r="AC2" s="1245"/>
      <c r="AD2" s="1245"/>
      <c r="AE2" s="1245"/>
      <c r="AF2" s="1245"/>
      <c r="AG2" s="1245"/>
      <c r="AH2" s="1245"/>
      <c r="AI2" s="1245"/>
      <c r="AJ2" s="1245"/>
      <c r="AK2" s="1245"/>
      <c r="AL2" s="1245"/>
      <c r="AM2" s="43" t="s">
        <v>43</v>
      </c>
      <c r="AN2" s="51"/>
    </row>
    <row r="3" spans="1:40" ht="49.5" customHeight="1">
      <c r="A3" s="200" t="s">
        <v>52</v>
      </c>
      <c r="B3" s="1245" t="s">
        <v>336</v>
      </c>
      <c r="C3" s="1245"/>
      <c r="D3" s="1245"/>
      <c r="E3" s="1245"/>
      <c r="F3" s="1245"/>
      <c r="G3" s="1245"/>
      <c r="H3" s="1245"/>
      <c r="I3" s="1245"/>
      <c r="J3" s="1245"/>
      <c r="K3" s="1245"/>
      <c r="L3" s="1245"/>
      <c r="M3" s="1245"/>
      <c r="N3" s="1245"/>
      <c r="O3" s="1245"/>
      <c r="P3" s="1245"/>
      <c r="Q3" s="1245"/>
      <c r="R3" s="1245"/>
      <c r="S3" s="1245"/>
      <c r="T3" s="1245"/>
      <c r="U3" s="1245"/>
      <c r="V3" s="1245"/>
      <c r="W3" s="1245"/>
      <c r="X3" s="1245"/>
      <c r="Y3" s="1245"/>
      <c r="Z3" s="1245"/>
      <c r="AA3" s="1245"/>
      <c r="AB3" s="1245"/>
      <c r="AC3" s="1245"/>
      <c r="AD3" s="1245"/>
      <c r="AE3" s="1245"/>
      <c r="AF3" s="1245"/>
      <c r="AG3" s="1245"/>
      <c r="AH3" s="1245"/>
      <c r="AI3" s="1245"/>
      <c r="AJ3" s="1245"/>
      <c r="AK3" s="1245"/>
      <c r="AL3" s="1245"/>
      <c r="AM3" s="43" t="s">
        <v>43</v>
      </c>
      <c r="AN3" s="210"/>
    </row>
    <row r="4" spans="1:40" ht="39" customHeight="1">
      <c r="A4" s="200" t="s">
        <v>47</v>
      </c>
      <c r="B4" s="1241" t="s">
        <v>1112</v>
      </c>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3"/>
      <c r="AF4" s="1244" t="s">
        <v>45</v>
      </c>
      <c r="AG4" s="1244"/>
      <c r="AH4" s="242"/>
      <c r="AI4" s="242"/>
      <c r="AJ4" s="1241" t="s">
        <v>338</v>
      </c>
      <c r="AK4" s="1242"/>
      <c r="AL4" s="1243"/>
      <c r="AM4" s="43" t="s">
        <v>43</v>
      </c>
      <c r="AN4" s="51"/>
    </row>
    <row r="5" spans="1:39" ht="38.25">
      <c r="A5" s="207" t="s">
        <v>42</v>
      </c>
      <c r="B5" s="200" t="s">
        <v>41</v>
      </c>
      <c r="C5" s="200" t="s">
        <v>40</v>
      </c>
      <c r="D5" s="198" t="s">
        <v>427</v>
      </c>
      <c r="E5" s="198" t="s">
        <v>38</v>
      </c>
      <c r="F5" s="206" t="s">
        <v>339</v>
      </c>
      <c r="G5" s="206" t="s">
        <v>134</v>
      </c>
      <c r="H5" s="206" t="s">
        <v>135</v>
      </c>
      <c r="I5" s="206" t="s">
        <v>34</v>
      </c>
      <c r="J5" s="206" t="s">
        <v>136</v>
      </c>
      <c r="K5" s="206" t="s">
        <v>137</v>
      </c>
      <c r="L5" s="206" t="s">
        <v>138</v>
      </c>
      <c r="M5" s="206" t="s">
        <v>139</v>
      </c>
      <c r="N5" s="206" t="s">
        <v>158</v>
      </c>
      <c r="O5" s="206" t="s">
        <v>159</v>
      </c>
      <c r="P5" s="206" t="s">
        <v>160</v>
      </c>
      <c r="Q5" s="206" t="s">
        <v>161</v>
      </c>
      <c r="R5" s="206" t="s">
        <v>144</v>
      </c>
      <c r="S5" s="206" t="s">
        <v>145</v>
      </c>
      <c r="T5" s="206" t="s">
        <v>23</v>
      </c>
      <c r="U5" s="206" t="s">
        <v>22</v>
      </c>
      <c r="V5" s="206" t="s">
        <v>21</v>
      </c>
      <c r="W5" s="206" t="s">
        <v>20</v>
      </c>
      <c r="X5" s="206" t="s">
        <v>19</v>
      </c>
      <c r="Y5" s="206" t="s">
        <v>18</v>
      </c>
      <c r="Z5" s="206" t="s">
        <v>17</v>
      </c>
      <c r="AA5" s="206" t="s">
        <v>16</v>
      </c>
      <c r="AB5" s="206" t="s">
        <v>15</v>
      </c>
      <c r="AC5" s="206" t="s">
        <v>14</v>
      </c>
      <c r="AD5" s="206" t="s">
        <v>13</v>
      </c>
      <c r="AE5" s="206" t="s">
        <v>12</v>
      </c>
      <c r="AF5" s="206" t="s">
        <v>11</v>
      </c>
      <c r="AG5" s="206" t="s">
        <v>83</v>
      </c>
      <c r="AH5" s="161" t="s">
        <v>9</v>
      </c>
      <c r="AI5" s="211" t="s">
        <v>8</v>
      </c>
      <c r="AJ5" s="212" t="s">
        <v>7</v>
      </c>
      <c r="AK5" s="200" t="s">
        <v>6</v>
      </c>
      <c r="AL5" s="1246" t="s">
        <v>5</v>
      </c>
      <c r="AM5" s="1247"/>
    </row>
    <row r="6" spans="1:39" ht="12.75">
      <c r="A6" s="1248" t="s">
        <v>428</v>
      </c>
      <c r="B6" s="1249"/>
      <c r="C6" s="1249"/>
      <c r="D6" s="1249"/>
      <c r="E6" s="1249"/>
      <c r="F6" s="1249"/>
      <c r="G6" s="1249"/>
      <c r="H6" s="1249"/>
      <c r="I6" s="1249"/>
      <c r="J6" s="1249"/>
      <c r="K6" s="1249"/>
      <c r="L6" s="1249"/>
      <c r="M6" s="1249"/>
      <c r="N6" s="1249"/>
      <c r="O6" s="1249"/>
      <c r="P6" s="1249"/>
      <c r="Q6" s="1249"/>
      <c r="R6" s="1249"/>
      <c r="S6" s="1249"/>
      <c r="T6" s="1249"/>
      <c r="U6" s="1249"/>
      <c r="V6" s="1249"/>
      <c r="W6" s="1249"/>
      <c r="X6" s="1249"/>
      <c r="Y6" s="1249"/>
      <c r="Z6" s="1249"/>
      <c r="AA6" s="1249"/>
      <c r="AB6" s="1249"/>
      <c r="AC6" s="1249"/>
      <c r="AD6" s="1249"/>
      <c r="AE6" s="1249"/>
      <c r="AF6" s="1249"/>
      <c r="AG6" s="1249"/>
      <c r="AH6" s="1249"/>
      <c r="AI6" s="1249"/>
      <c r="AJ6" s="1249"/>
      <c r="AK6" s="1249"/>
      <c r="AL6" s="1249"/>
      <c r="AM6" s="1250"/>
    </row>
    <row r="7" spans="1:39" ht="12.75">
      <c r="A7" s="213" t="s">
        <v>429</v>
      </c>
      <c r="B7" s="187">
        <v>43115</v>
      </c>
      <c r="C7" s="187">
        <v>43464</v>
      </c>
      <c r="D7" s="188" t="s">
        <v>70</v>
      </c>
      <c r="E7" s="204">
        <v>5</v>
      </c>
      <c r="F7" s="214">
        <v>5</v>
      </c>
      <c r="G7" s="208">
        <v>5</v>
      </c>
      <c r="H7" s="214">
        <v>0</v>
      </c>
      <c r="I7" s="208"/>
      <c r="J7" s="214">
        <v>0</v>
      </c>
      <c r="K7" s="208"/>
      <c r="L7" s="214">
        <v>0</v>
      </c>
      <c r="M7" s="208"/>
      <c r="N7" s="214">
        <v>0</v>
      </c>
      <c r="O7" s="208"/>
      <c r="P7" s="214">
        <v>0</v>
      </c>
      <c r="Q7" s="208"/>
      <c r="R7" s="214">
        <v>1</v>
      </c>
      <c r="S7" s="208"/>
      <c r="T7" s="214">
        <v>1</v>
      </c>
      <c r="U7" s="208"/>
      <c r="V7" s="214">
        <v>0</v>
      </c>
      <c r="W7" s="208"/>
      <c r="X7" s="214">
        <v>0</v>
      </c>
      <c r="Y7" s="208"/>
      <c r="Z7" s="214">
        <v>0</v>
      </c>
      <c r="AA7" s="208"/>
      <c r="AB7" s="214">
        <v>0</v>
      </c>
      <c r="AC7" s="208"/>
      <c r="AD7" s="215">
        <f aca="true" t="shared" si="0" ref="AD7:AE11">F7+H7+J7+L7+N7+P7</f>
        <v>5</v>
      </c>
      <c r="AE7" s="215">
        <f t="shared" si="0"/>
        <v>5</v>
      </c>
      <c r="AF7" s="191">
        <f>AE7-AD7</f>
        <v>0</v>
      </c>
      <c r="AG7" s="192">
        <f>+AE7/AD7</f>
        <v>1</v>
      </c>
      <c r="AH7" s="425">
        <f>AE7/E7</f>
        <v>1</v>
      </c>
      <c r="AI7" s="216">
        <v>0</v>
      </c>
      <c r="AJ7" s="217">
        <v>0</v>
      </c>
      <c r="AK7" s="195" t="e">
        <f>AJ7/AI7</f>
        <v>#DIV/0!</v>
      </c>
      <c r="AL7" s="1107"/>
      <c r="AM7" s="1107"/>
    </row>
    <row r="8" spans="1:39" ht="12.75">
      <c r="A8" s="213" t="s">
        <v>430</v>
      </c>
      <c r="B8" s="187">
        <v>43115</v>
      </c>
      <c r="C8" s="187">
        <v>43464</v>
      </c>
      <c r="D8" s="188" t="s">
        <v>70</v>
      </c>
      <c r="E8" s="204">
        <f>F8+H8+J8+L8+N8+P8+R8+T8+V8+X8+Z8+AB8</f>
        <v>4</v>
      </c>
      <c r="F8" s="214">
        <v>1</v>
      </c>
      <c r="G8" s="208">
        <v>1</v>
      </c>
      <c r="H8" s="214">
        <v>1</v>
      </c>
      <c r="I8" s="208">
        <v>1</v>
      </c>
      <c r="J8" s="214">
        <v>0</v>
      </c>
      <c r="K8" s="208"/>
      <c r="L8" s="214">
        <v>0</v>
      </c>
      <c r="M8" s="208"/>
      <c r="N8" s="214">
        <v>0</v>
      </c>
      <c r="O8" s="208"/>
      <c r="P8" s="214">
        <v>0</v>
      </c>
      <c r="Q8" s="208"/>
      <c r="R8" s="214">
        <v>1</v>
      </c>
      <c r="S8" s="208"/>
      <c r="T8" s="214">
        <v>1</v>
      </c>
      <c r="U8" s="208"/>
      <c r="V8" s="214">
        <v>0</v>
      </c>
      <c r="W8" s="208"/>
      <c r="X8" s="214">
        <v>0</v>
      </c>
      <c r="Y8" s="208"/>
      <c r="Z8" s="214">
        <v>0</v>
      </c>
      <c r="AA8" s="208"/>
      <c r="AB8" s="214">
        <v>0</v>
      </c>
      <c r="AC8" s="208"/>
      <c r="AD8" s="215">
        <f t="shared" si="0"/>
        <v>2</v>
      </c>
      <c r="AE8" s="215">
        <f t="shared" si="0"/>
        <v>2</v>
      </c>
      <c r="AF8" s="191">
        <f>AE8-AD8</f>
        <v>0</v>
      </c>
      <c r="AG8" s="192">
        <f>+AE8/AD8</f>
        <v>1</v>
      </c>
      <c r="AH8" s="425">
        <f>AE8/E8</f>
        <v>0.5</v>
      </c>
      <c r="AI8" s="216">
        <v>0</v>
      </c>
      <c r="AJ8" s="217">
        <v>0</v>
      </c>
      <c r="AK8" s="195" t="e">
        <f>AJ8/AI8</f>
        <v>#DIV/0!</v>
      </c>
      <c r="AL8" s="1107"/>
      <c r="AM8" s="1107"/>
    </row>
    <row r="9" spans="1:39" ht="12.75">
      <c r="A9" s="213" t="s">
        <v>431</v>
      </c>
      <c r="B9" s="187">
        <v>43115</v>
      </c>
      <c r="C9" s="187">
        <v>43464</v>
      </c>
      <c r="D9" s="188" t="s">
        <v>70</v>
      </c>
      <c r="E9" s="204">
        <f>F9+H9+J9+L9+N9+P9+R9+T9+V9+X9+Z9+AB9</f>
        <v>9</v>
      </c>
      <c r="F9" s="214">
        <v>0</v>
      </c>
      <c r="G9" s="208"/>
      <c r="H9" s="214">
        <v>1</v>
      </c>
      <c r="I9" s="208">
        <v>1</v>
      </c>
      <c r="J9" s="214">
        <v>0</v>
      </c>
      <c r="K9" s="208"/>
      <c r="L9" s="214">
        <v>1</v>
      </c>
      <c r="M9" s="208">
        <v>1</v>
      </c>
      <c r="N9" s="214">
        <v>1</v>
      </c>
      <c r="O9" s="208">
        <v>1</v>
      </c>
      <c r="P9" s="214">
        <v>1</v>
      </c>
      <c r="Q9" s="208">
        <v>1</v>
      </c>
      <c r="R9" s="214">
        <v>1</v>
      </c>
      <c r="S9" s="208"/>
      <c r="T9" s="214">
        <v>1</v>
      </c>
      <c r="U9" s="208"/>
      <c r="V9" s="214">
        <v>1</v>
      </c>
      <c r="W9" s="208"/>
      <c r="X9" s="214">
        <v>1</v>
      </c>
      <c r="Y9" s="208"/>
      <c r="Z9" s="214">
        <v>1</v>
      </c>
      <c r="AA9" s="208"/>
      <c r="AB9" s="214">
        <v>0</v>
      </c>
      <c r="AC9" s="208"/>
      <c r="AD9" s="215">
        <f t="shared" si="0"/>
        <v>4</v>
      </c>
      <c r="AE9" s="215">
        <f t="shared" si="0"/>
        <v>4</v>
      </c>
      <c r="AF9" s="191">
        <f>AE9-AD9</f>
        <v>0</v>
      </c>
      <c r="AG9" s="192">
        <f>+AE9/AD9</f>
        <v>1</v>
      </c>
      <c r="AH9" s="425">
        <f>AE9/E9</f>
        <v>0.4444444444444444</v>
      </c>
      <c r="AI9" s="216">
        <v>0</v>
      </c>
      <c r="AJ9" s="217">
        <v>0</v>
      </c>
      <c r="AK9" s="195" t="e">
        <f>AJ9/AI9</f>
        <v>#DIV/0!</v>
      </c>
      <c r="AL9" s="1107"/>
      <c r="AM9" s="1107"/>
    </row>
    <row r="10" spans="1:39" ht="12.75">
      <c r="A10" s="218" t="s">
        <v>1105</v>
      </c>
      <c r="B10" s="187">
        <v>43115</v>
      </c>
      <c r="C10" s="187">
        <v>43464</v>
      </c>
      <c r="D10" s="188" t="s">
        <v>70</v>
      </c>
      <c r="E10" s="204">
        <f>F10+H10+J10+L10+N10+P10+R10+T10+V10+X10+Z10+AB10</f>
        <v>8</v>
      </c>
      <c r="F10" s="214">
        <v>0</v>
      </c>
      <c r="G10" s="208"/>
      <c r="H10" s="214">
        <v>0</v>
      </c>
      <c r="I10" s="208"/>
      <c r="J10" s="214">
        <v>1</v>
      </c>
      <c r="K10" s="208">
        <v>1</v>
      </c>
      <c r="L10" s="214">
        <v>1</v>
      </c>
      <c r="M10" s="208">
        <v>1</v>
      </c>
      <c r="N10" s="214">
        <v>1</v>
      </c>
      <c r="O10" s="208">
        <v>1</v>
      </c>
      <c r="P10" s="214">
        <v>1</v>
      </c>
      <c r="Q10" s="208">
        <v>1</v>
      </c>
      <c r="R10" s="214">
        <v>1</v>
      </c>
      <c r="S10" s="208"/>
      <c r="T10" s="214">
        <v>1</v>
      </c>
      <c r="U10" s="208"/>
      <c r="V10" s="214">
        <v>1</v>
      </c>
      <c r="W10" s="208"/>
      <c r="X10" s="214">
        <v>1</v>
      </c>
      <c r="Y10" s="208"/>
      <c r="Z10" s="214">
        <v>0</v>
      </c>
      <c r="AA10" s="208"/>
      <c r="AB10" s="214">
        <v>0</v>
      </c>
      <c r="AC10" s="208"/>
      <c r="AD10" s="215">
        <f t="shared" si="0"/>
        <v>4</v>
      </c>
      <c r="AE10" s="215">
        <f t="shared" si="0"/>
        <v>4</v>
      </c>
      <c r="AF10" s="191">
        <f>AE10-AD10</f>
        <v>0</v>
      </c>
      <c r="AG10" s="192">
        <f>+AE10/AD10</f>
        <v>1</v>
      </c>
      <c r="AH10" s="425">
        <f>AE10/E10</f>
        <v>0.5</v>
      </c>
      <c r="AI10" s="216">
        <v>0</v>
      </c>
      <c r="AJ10" s="217">
        <v>0</v>
      </c>
      <c r="AK10" s="195" t="e">
        <f>AJ10/AI10</f>
        <v>#DIV/0!</v>
      </c>
      <c r="AL10" s="1107"/>
      <c r="AM10" s="1107"/>
    </row>
    <row r="11" spans="1:39" ht="12.75">
      <c r="A11" s="219" t="s">
        <v>1106</v>
      </c>
      <c r="B11" s="187">
        <v>43115</v>
      </c>
      <c r="C11" s="187">
        <v>43464</v>
      </c>
      <c r="D11" s="188" t="s">
        <v>70</v>
      </c>
      <c r="E11" s="204">
        <f>F11+H11+J11+L11+N11+P11+R11+T11+V11+X11+Z11+AB11</f>
        <v>12</v>
      </c>
      <c r="F11" s="214">
        <v>1</v>
      </c>
      <c r="G11" s="208">
        <v>1</v>
      </c>
      <c r="H11" s="214">
        <v>1</v>
      </c>
      <c r="I11" s="208">
        <v>1</v>
      </c>
      <c r="J11" s="214">
        <v>1</v>
      </c>
      <c r="K11" s="208">
        <v>1</v>
      </c>
      <c r="L11" s="214">
        <v>1</v>
      </c>
      <c r="M11" s="208">
        <v>1</v>
      </c>
      <c r="N11" s="214">
        <v>1</v>
      </c>
      <c r="O11" s="208">
        <v>1</v>
      </c>
      <c r="P11" s="214">
        <v>1</v>
      </c>
      <c r="Q11" s="208">
        <v>1</v>
      </c>
      <c r="R11" s="214">
        <v>1</v>
      </c>
      <c r="S11" s="208"/>
      <c r="T11" s="214">
        <v>1</v>
      </c>
      <c r="U11" s="208"/>
      <c r="V11" s="214">
        <v>1</v>
      </c>
      <c r="W11" s="208"/>
      <c r="X11" s="214">
        <v>1</v>
      </c>
      <c r="Y11" s="208"/>
      <c r="Z11" s="214">
        <v>1</v>
      </c>
      <c r="AA11" s="208"/>
      <c r="AB11" s="214">
        <v>1</v>
      </c>
      <c r="AC11" s="208"/>
      <c r="AD11" s="215">
        <f t="shared" si="0"/>
        <v>6</v>
      </c>
      <c r="AE11" s="215">
        <f t="shared" si="0"/>
        <v>6</v>
      </c>
      <c r="AF11" s="191">
        <f>AE11-AD11</f>
        <v>0</v>
      </c>
      <c r="AG11" s="192">
        <f>+AE11/AD11</f>
        <v>1</v>
      </c>
      <c r="AH11" s="425">
        <f>AE11/E11</f>
        <v>0.5</v>
      </c>
      <c r="AI11" s="216">
        <v>0</v>
      </c>
      <c r="AJ11" s="217">
        <v>0</v>
      </c>
      <c r="AK11" s="195" t="e">
        <f>AJ11/AI11</f>
        <v>#DIV/0!</v>
      </c>
      <c r="AL11" s="193"/>
      <c r="AM11" s="203"/>
    </row>
    <row r="12" spans="1:39" ht="12.75">
      <c r="A12" s="220"/>
      <c r="B12" s="162"/>
      <c r="C12" s="162"/>
      <c r="D12" s="199"/>
      <c r="E12" s="199"/>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829"/>
      <c r="AI12" s="221"/>
      <c r="AJ12" s="222"/>
      <c r="AK12" s="162"/>
      <c r="AL12" s="162"/>
      <c r="AM12" s="201"/>
    </row>
    <row r="13" spans="1:39" ht="12.75">
      <c r="A13" s="1248" t="s">
        <v>434</v>
      </c>
      <c r="B13" s="1249"/>
      <c r="C13" s="1249"/>
      <c r="D13" s="1249"/>
      <c r="E13" s="1249"/>
      <c r="F13" s="1249"/>
      <c r="G13" s="1249"/>
      <c r="H13" s="1249"/>
      <c r="I13" s="1249"/>
      <c r="J13" s="1249"/>
      <c r="K13" s="1249"/>
      <c r="L13" s="1249"/>
      <c r="M13" s="1249"/>
      <c r="N13" s="1249"/>
      <c r="O13" s="1249"/>
      <c r="P13" s="1249"/>
      <c r="Q13" s="1249"/>
      <c r="R13" s="1249"/>
      <c r="S13" s="1249"/>
      <c r="T13" s="1249"/>
      <c r="U13" s="1249"/>
      <c r="V13" s="1249"/>
      <c r="W13" s="1249"/>
      <c r="X13" s="1249"/>
      <c r="Y13" s="1249"/>
      <c r="Z13" s="1249"/>
      <c r="AA13" s="1249"/>
      <c r="AB13" s="1249"/>
      <c r="AC13" s="1249"/>
      <c r="AD13" s="1249"/>
      <c r="AE13" s="1249"/>
      <c r="AF13" s="1249"/>
      <c r="AG13" s="1249"/>
      <c r="AH13" s="1249"/>
      <c r="AI13" s="1249"/>
      <c r="AJ13" s="1249"/>
      <c r="AK13" s="1249"/>
      <c r="AL13" s="1249"/>
      <c r="AM13" s="1250"/>
    </row>
    <row r="14" spans="1:39" ht="25.5">
      <c r="A14" s="194" t="s">
        <v>435</v>
      </c>
      <c r="B14" s="187">
        <v>43115</v>
      </c>
      <c r="C14" s="187">
        <v>43464</v>
      </c>
      <c r="D14" s="188" t="s">
        <v>70</v>
      </c>
      <c r="E14" s="204">
        <f>F14+H14+J14+L14+N14+P14+R14+T14+V14+X14+Z14+AB14</f>
        <v>1</v>
      </c>
      <c r="F14" s="189">
        <v>0</v>
      </c>
      <c r="G14" s="206"/>
      <c r="H14" s="189">
        <v>0</v>
      </c>
      <c r="I14" s="206"/>
      <c r="J14" s="189">
        <v>1</v>
      </c>
      <c r="K14" s="206">
        <v>1</v>
      </c>
      <c r="L14" s="189">
        <v>0</v>
      </c>
      <c r="M14" s="206"/>
      <c r="N14" s="189">
        <v>0</v>
      </c>
      <c r="O14" s="206"/>
      <c r="P14" s="189">
        <v>0</v>
      </c>
      <c r="Q14" s="206"/>
      <c r="R14" s="189">
        <v>0</v>
      </c>
      <c r="S14" s="206"/>
      <c r="T14" s="189">
        <v>0</v>
      </c>
      <c r="U14" s="206"/>
      <c r="V14" s="189">
        <v>0</v>
      </c>
      <c r="W14" s="206"/>
      <c r="X14" s="189">
        <v>0</v>
      </c>
      <c r="Y14" s="206"/>
      <c r="Z14" s="189">
        <v>0</v>
      </c>
      <c r="AA14" s="206"/>
      <c r="AB14" s="189">
        <v>0</v>
      </c>
      <c r="AC14" s="206"/>
      <c r="AD14" s="215">
        <f aca="true" t="shared" si="1" ref="AD14:AE18">F14+H14+J14+L14+N14+P14</f>
        <v>1</v>
      </c>
      <c r="AE14" s="215">
        <f t="shared" si="1"/>
        <v>1</v>
      </c>
      <c r="AF14" s="191">
        <f>AE14-AD14</f>
        <v>0</v>
      </c>
      <c r="AG14" s="192">
        <f>+AE14/AD14</f>
        <v>1</v>
      </c>
      <c r="AH14" s="425">
        <f>AE14/E14</f>
        <v>1</v>
      </c>
      <c r="AI14" s="52">
        <v>0</v>
      </c>
      <c r="AJ14" s="217">
        <v>0</v>
      </c>
      <c r="AK14" s="195" t="e">
        <f>AJ14/AI14</f>
        <v>#DIV/0!</v>
      </c>
      <c r="AL14" s="1107"/>
      <c r="AM14" s="1107"/>
    </row>
    <row r="15" spans="1:39" ht="12.75">
      <c r="A15" s="194" t="s">
        <v>436</v>
      </c>
      <c r="B15" s="187">
        <v>43115</v>
      </c>
      <c r="C15" s="187">
        <v>43464</v>
      </c>
      <c r="D15" s="188" t="s">
        <v>70</v>
      </c>
      <c r="E15" s="204">
        <f>F15+H15+J15+L15+N15+P15+R15+T15+V15+X15+Z15+AB15</f>
        <v>9</v>
      </c>
      <c r="F15" s="189">
        <v>0</v>
      </c>
      <c r="G15" s="206"/>
      <c r="H15" s="189">
        <v>1</v>
      </c>
      <c r="I15" s="206">
        <v>1</v>
      </c>
      <c r="J15" s="189">
        <v>1</v>
      </c>
      <c r="K15" s="206">
        <v>1</v>
      </c>
      <c r="L15" s="189">
        <v>1</v>
      </c>
      <c r="M15" s="206">
        <v>1</v>
      </c>
      <c r="N15" s="189">
        <v>1</v>
      </c>
      <c r="O15" s="206">
        <v>1</v>
      </c>
      <c r="P15" s="189">
        <v>1</v>
      </c>
      <c r="Q15" s="206">
        <v>1</v>
      </c>
      <c r="R15" s="189">
        <v>1</v>
      </c>
      <c r="S15" s="206"/>
      <c r="T15" s="189">
        <v>1</v>
      </c>
      <c r="U15" s="206"/>
      <c r="V15" s="189">
        <v>1</v>
      </c>
      <c r="W15" s="206"/>
      <c r="X15" s="189">
        <v>1</v>
      </c>
      <c r="Y15" s="206"/>
      <c r="Z15" s="189">
        <v>0</v>
      </c>
      <c r="AA15" s="206"/>
      <c r="AB15" s="189">
        <v>0</v>
      </c>
      <c r="AC15" s="206"/>
      <c r="AD15" s="215">
        <f t="shared" si="1"/>
        <v>5</v>
      </c>
      <c r="AE15" s="215">
        <f t="shared" si="1"/>
        <v>5</v>
      </c>
      <c r="AF15" s="191">
        <f>AE15-AD15</f>
        <v>0</v>
      </c>
      <c r="AG15" s="192">
        <f>+AE15/AD15</f>
        <v>1</v>
      </c>
      <c r="AH15" s="425">
        <f>AE15/E15</f>
        <v>0.5555555555555556</v>
      </c>
      <c r="AI15" s="52">
        <v>0</v>
      </c>
      <c r="AJ15" s="217">
        <v>0</v>
      </c>
      <c r="AK15" s="195" t="e">
        <f>AJ15/AI15</f>
        <v>#DIV/0!</v>
      </c>
      <c r="AL15" s="1107"/>
      <c r="AM15" s="1107"/>
    </row>
    <row r="16" spans="1:39" ht="25.5">
      <c r="A16" s="223" t="s">
        <v>437</v>
      </c>
      <c r="B16" s="187">
        <v>43115</v>
      </c>
      <c r="C16" s="187">
        <v>43464</v>
      </c>
      <c r="D16" s="188" t="s">
        <v>70</v>
      </c>
      <c r="E16" s="204">
        <f>F16+H16+J16+L16+N16+P16+R16+T16+V16+X16+Z16+AB16</f>
        <v>10</v>
      </c>
      <c r="F16" s="189">
        <v>0</v>
      </c>
      <c r="G16" s="206"/>
      <c r="H16" s="189">
        <v>1</v>
      </c>
      <c r="I16" s="206">
        <v>1</v>
      </c>
      <c r="J16" s="189">
        <v>1</v>
      </c>
      <c r="K16" s="206">
        <v>1</v>
      </c>
      <c r="L16" s="189">
        <v>1</v>
      </c>
      <c r="M16" s="206">
        <v>1</v>
      </c>
      <c r="N16" s="189">
        <v>1</v>
      </c>
      <c r="O16" s="206">
        <v>1</v>
      </c>
      <c r="P16" s="189">
        <v>1</v>
      </c>
      <c r="Q16" s="206">
        <v>1</v>
      </c>
      <c r="R16" s="189">
        <v>1</v>
      </c>
      <c r="S16" s="206"/>
      <c r="T16" s="189">
        <v>1</v>
      </c>
      <c r="U16" s="206"/>
      <c r="V16" s="189">
        <v>1</v>
      </c>
      <c r="W16" s="206"/>
      <c r="X16" s="189">
        <v>1</v>
      </c>
      <c r="Y16" s="206"/>
      <c r="Z16" s="189">
        <v>1</v>
      </c>
      <c r="AA16" s="206"/>
      <c r="AB16" s="189">
        <v>0</v>
      </c>
      <c r="AC16" s="206"/>
      <c r="AD16" s="215">
        <f t="shared" si="1"/>
        <v>5</v>
      </c>
      <c r="AE16" s="215">
        <f t="shared" si="1"/>
        <v>5</v>
      </c>
      <c r="AF16" s="191">
        <f>AE16-AD16</f>
        <v>0</v>
      </c>
      <c r="AG16" s="192">
        <f>+AE16/AD16</f>
        <v>1</v>
      </c>
      <c r="AH16" s="425">
        <f>AE16/E16</f>
        <v>0.5</v>
      </c>
      <c r="AI16" s="52">
        <v>0</v>
      </c>
      <c r="AJ16" s="217">
        <v>0</v>
      </c>
      <c r="AK16" s="195" t="e">
        <f>AJ16/AI16</f>
        <v>#DIV/0!</v>
      </c>
      <c r="AL16" s="1107"/>
      <c r="AM16" s="1107"/>
    </row>
    <row r="17" spans="1:39" ht="25.5">
      <c r="A17" s="53" t="s">
        <v>438</v>
      </c>
      <c r="B17" s="187">
        <v>43115</v>
      </c>
      <c r="C17" s="187">
        <v>43464</v>
      </c>
      <c r="D17" s="188" t="s">
        <v>70</v>
      </c>
      <c r="E17" s="204">
        <f>F17+H17+J17+L17+N17+P17+R17+T17+V17+X17+Z17+AB17</f>
        <v>10</v>
      </c>
      <c r="F17" s="189">
        <v>0</v>
      </c>
      <c r="G17" s="206"/>
      <c r="H17" s="189">
        <v>0</v>
      </c>
      <c r="I17" s="206"/>
      <c r="J17" s="189">
        <v>1</v>
      </c>
      <c r="K17" s="206">
        <v>1</v>
      </c>
      <c r="L17" s="189">
        <v>1</v>
      </c>
      <c r="M17" s="206">
        <v>1</v>
      </c>
      <c r="N17" s="189">
        <v>1</v>
      </c>
      <c r="O17" s="206">
        <v>1</v>
      </c>
      <c r="P17" s="189">
        <v>1</v>
      </c>
      <c r="Q17" s="206">
        <v>1</v>
      </c>
      <c r="R17" s="189">
        <v>1</v>
      </c>
      <c r="S17" s="206"/>
      <c r="T17" s="189">
        <v>1</v>
      </c>
      <c r="U17" s="206"/>
      <c r="V17" s="189">
        <v>1</v>
      </c>
      <c r="W17" s="206"/>
      <c r="X17" s="189">
        <v>1</v>
      </c>
      <c r="Y17" s="206"/>
      <c r="Z17" s="189">
        <v>1</v>
      </c>
      <c r="AA17" s="206"/>
      <c r="AB17" s="189">
        <v>1</v>
      </c>
      <c r="AC17" s="206"/>
      <c r="AD17" s="215">
        <f t="shared" si="1"/>
        <v>4</v>
      </c>
      <c r="AE17" s="215">
        <f t="shared" si="1"/>
        <v>4</v>
      </c>
      <c r="AF17" s="191">
        <f>AE17-AD17</f>
        <v>0</v>
      </c>
      <c r="AG17" s="192">
        <f>+AE17/AD17</f>
        <v>1</v>
      </c>
      <c r="AH17" s="425">
        <f>AE17/E17</f>
        <v>0.4</v>
      </c>
      <c r="AI17" s="190">
        <v>8000000</v>
      </c>
      <c r="AJ17" s="217">
        <v>21000000</v>
      </c>
      <c r="AK17" s="195">
        <f>AJ17/AI17</f>
        <v>2.625</v>
      </c>
      <c r="AL17" s="1107"/>
      <c r="AM17" s="1107"/>
    </row>
    <row r="18" spans="1:39" ht="25.5">
      <c r="A18" s="194" t="s">
        <v>439</v>
      </c>
      <c r="B18" s="187">
        <v>43115</v>
      </c>
      <c r="C18" s="187">
        <v>43464</v>
      </c>
      <c r="D18" s="188" t="s">
        <v>70</v>
      </c>
      <c r="E18" s="204">
        <f>F18+H18+J18+L18+N18+P18+R18+T18+V18+X18+Z18+AB18</f>
        <v>7</v>
      </c>
      <c r="F18" s="189">
        <v>0</v>
      </c>
      <c r="G18" s="206"/>
      <c r="H18" s="189">
        <v>0</v>
      </c>
      <c r="I18" s="206"/>
      <c r="J18" s="189">
        <v>0</v>
      </c>
      <c r="K18" s="206"/>
      <c r="L18" s="189">
        <v>1</v>
      </c>
      <c r="M18" s="206">
        <v>1</v>
      </c>
      <c r="N18" s="189">
        <v>1</v>
      </c>
      <c r="O18" s="206">
        <v>1</v>
      </c>
      <c r="P18" s="189">
        <v>1</v>
      </c>
      <c r="Q18" s="206">
        <v>1</v>
      </c>
      <c r="R18" s="189">
        <v>1</v>
      </c>
      <c r="S18" s="206"/>
      <c r="T18" s="189">
        <v>1</v>
      </c>
      <c r="U18" s="206"/>
      <c r="V18" s="189">
        <v>1</v>
      </c>
      <c r="W18" s="206"/>
      <c r="X18" s="189">
        <v>1</v>
      </c>
      <c r="Y18" s="206"/>
      <c r="Z18" s="189">
        <v>0</v>
      </c>
      <c r="AA18" s="206"/>
      <c r="AB18" s="189">
        <v>0</v>
      </c>
      <c r="AC18" s="206"/>
      <c r="AD18" s="215">
        <f t="shared" si="1"/>
        <v>3</v>
      </c>
      <c r="AE18" s="215">
        <f t="shared" si="1"/>
        <v>3</v>
      </c>
      <c r="AF18" s="191">
        <f>AE18-AD18</f>
        <v>0</v>
      </c>
      <c r="AG18" s="192">
        <f>+AE18/AD18</f>
        <v>1</v>
      </c>
      <c r="AH18" s="425">
        <f>AE18/E18</f>
        <v>0.42857142857142855</v>
      </c>
      <c r="AI18" s="52">
        <v>0</v>
      </c>
      <c r="AJ18" s="217">
        <v>0</v>
      </c>
      <c r="AK18" s="195" t="e">
        <f>AJ18/AI18</f>
        <v>#DIV/0!</v>
      </c>
      <c r="AL18" s="1107"/>
      <c r="AM18" s="1107"/>
    </row>
    <row r="19" spans="1:39" ht="12.75">
      <c r="A19" s="1248" t="s">
        <v>440</v>
      </c>
      <c r="B19" s="1249"/>
      <c r="C19" s="1249"/>
      <c r="D19" s="1249"/>
      <c r="E19" s="1249"/>
      <c r="F19" s="1249"/>
      <c r="G19" s="1249"/>
      <c r="H19" s="1249"/>
      <c r="I19" s="1249"/>
      <c r="J19" s="1249"/>
      <c r="K19" s="1249"/>
      <c r="L19" s="1249"/>
      <c r="M19" s="1249"/>
      <c r="N19" s="1249"/>
      <c r="O19" s="1249"/>
      <c r="P19" s="1249"/>
      <c r="Q19" s="1249"/>
      <c r="R19" s="1249"/>
      <c r="S19" s="1249"/>
      <c r="T19" s="1249"/>
      <c r="U19" s="1249"/>
      <c r="V19" s="1249"/>
      <c r="W19" s="1249"/>
      <c r="X19" s="1249"/>
      <c r="Y19" s="1249"/>
      <c r="Z19" s="1249"/>
      <c r="AA19" s="1249"/>
      <c r="AB19" s="1249"/>
      <c r="AC19" s="1249"/>
      <c r="AD19" s="1249"/>
      <c r="AE19" s="1249"/>
      <c r="AF19" s="1249"/>
      <c r="AG19" s="1249"/>
      <c r="AH19" s="1249"/>
      <c r="AI19" s="1249"/>
      <c r="AJ19" s="1249"/>
      <c r="AK19" s="1249"/>
      <c r="AL19" s="1249"/>
      <c r="AM19" s="1250"/>
    </row>
    <row r="20" spans="1:39" ht="12.75">
      <c r="A20" s="224" t="s">
        <v>441</v>
      </c>
      <c r="B20" s="187">
        <v>43115</v>
      </c>
      <c r="C20" s="187">
        <v>43464</v>
      </c>
      <c r="D20" s="188" t="s">
        <v>70</v>
      </c>
      <c r="E20" s="204">
        <f aca="true" t="shared" si="2" ref="E20:E38">F20+H20+J20+L20+N20+P20+R20+T20+V20+X20+Z20+AB20</f>
        <v>9</v>
      </c>
      <c r="F20" s="189">
        <v>0</v>
      </c>
      <c r="G20" s="206"/>
      <c r="H20" s="189">
        <v>0</v>
      </c>
      <c r="I20" s="206"/>
      <c r="J20" s="189">
        <v>0</v>
      </c>
      <c r="K20" s="206"/>
      <c r="L20" s="189">
        <v>1</v>
      </c>
      <c r="M20" s="206">
        <v>1</v>
      </c>
      <c r="N20" s="189">
        <v>1</v>
      </c>
      <c r="O20" s="206">
        <v>1</v>
      </c>
      <c r="P20" s="189">
        <v>1</v>
      </c>
      <c r="Q20" s="206">
        <v>1</v>
      </c>
      <c r="R20" s="189">
        <v>1</v>
      </c>
      <c r="S20" s="206"/>
      <c r="T20" s="189">
        <v>1</v>
      </c>
      <c r="U20" s="206"/>
      <c r="V20" s="189">
        <v>1</v>
      </c>
      <c r="W20" s="206"/>
      <c r="X20" s="189">
        <v>1</v>
      </c>
      <c r="Y20" s="206"/>
      <c r="Z20" s="189">
        <v>1</v>
      </c>
      <c r="AA20" s="206"/>
      <c r="AB20" s="189">
        <v>1</v>
      </c>
      <c r="AC20" s="206"/>
      <c r="AD20" s="215">
        <f aca="true" t="shared" si="3" ref="AD20:AD26">F20+H20+J20+L20+N20+P20</f>
        <v>3</v>
      </c>
      <c r="AE20" s="215">
        <f aca="true" t="shared" si="4" ref="AE20:AE26">G20+I20+K20+M20+O20+Q20</f>
        <v>3</v>
      </c>
      <c r="AF20" s="191">
        <f aca="true" t="shared" si="5" ref="AF20:AF26">AE20-AD20</f>
        <v>0</v>
      </c>
      <c r="AG20" s="192">
        <f>+AE20/AD20</f>
        <v>1</v>
      </c>
      <c r="AH20" s="425">
        <f>AE20/E20</f>
        <v>0.3333333333333333</v>
      </c>
      <c r="AI20" s="52">
        <v>0</v>
      </c>
      <c r="AJ20" s="217">
        <v>0</v>
      </c>
      <c r="AK20" s="195" t="e">
        <f aca="true" t="shared" si="6" ref="AK20:AK26">AJ20/AI20</f>
        <v>#DIV/0!</v>
      </c>
      <c r="AL20" s="1107"/>
      <c r="AM20" s="1107"/>
    </row>
    <row r="21" spans="1:39" ht="51">
      <c r="A21" s="224" t="s">
        <v>442</v>
      </c>
      <c r="B21" s="187">
        <v>43115</v>
      </c>
      <c r="C21" s="187">
        <v>43464</v>
      </c>
      <c r="D21" s="188" t="s">
        <v>70</v>
      </c>
      <c r="E21" s="204">
        <f t="shared" si="2"/>
        <v>100</v>
      </c>
      <c r="F21" s="189">
        <v>0</v>
      </c>
      <c r="G21" s="206"/>
      <c r="H21" s="189">
        <v>10</v>
      </c>
      <c r="I21" s="206">
        <v>10</v>
      </c>
      <c r="J21" s="189">
        <v>10</v>
      </c>
      <c r="K21" s="206">
        <v>10</v>
      </c>
      <c r="L21" s="189">
        <v>10</v>
      </c>
      <c r="M21" s="206">
        <v>10</v>
      </c>
      <c r="N21" s="189">
        <v>10</v>
      </c>
      <c r="O21" s="206">
        <v>10</v>
      </c>
      <c r="P21" s="189">
        <v>10</v>
      </c>
      <c r="Q21" s="206">
        <v>10</v>
      </c>
      <c r="R21" s="189">
        <v>10</v>
      </c>
      <c r="S21" s="206"/>
      <c r="T21" s="189">
        <v>10</v>
      </c>
      <c r="U21" s="206"/>
      <c r="V21" s="189">
        <v>10</v>
      </c>
      <c r="W21" s="206"/>
      <c r="X21" s="189">
        <v>10</v>
      </c>
      <c r="Y21" s="206"/>
      <c r="Z21" s="189">
        <v>10</v>
      </c>
      <c r="AA21" s="206"/>
      <c r="AB21" s="189"/>
      <c r="AC21" s="206"/>
      <c r="AD21" s="215">
        <f t="shared" si="3"/>
        <v>50</v>
      </c>
      <c r="AE21" s="215">
        <f t="shared" si="4"/>
        <v>50</v>
      </c>
      <c r="AF21" s="191">
        <f t="shared" si="5"/>
        <v>0</v>
      </c>
      <c r="AG21" s="192">
        <f>+AE21/AD21</f>
        <v>1</v>
      </c>
      <c r="AH21" s="425">
        <f>AE21/E21</f>
        <v>0.5</v>
      </c>
      <c r="AI21" s="52">
        <v>30000000</v>
      </c>
      <c r="AJ21" s="217">
        <v>0</v>
      </c>
      <c r="AK21" s="195">
        <f t="shared" si="6"/>
        <v>0</v>
      </c>
      <c r="AL21" s="1107"/>
      <c r="AM21" s="1107"/>
    </row>
    <row r="22" spans="1:39" ht="12.75">
      <c r="A22" s="224" t="s">
        <v>443</v>
      </c>
      <c r="B22" s="187">
        <v>43115</v>
      </c>
      <c r="C22" s="187">
        <v>43464</v>
      </c>
      <c r="D22" s="188" t="s">
        <v>70</v>
      </c>
      <c r="E22" s="204">
        <f t="shared" si="2"/>
        <v>12</v>
      </c>
      <c r="F22" s="189">
        <v>1</v>
      </c>
      <c r="G22" s="206">
        <v>1</v>
      </c>
      <c r="H22" s="189">
        <v>1</v>
      </c>
      <c r="I22" s="206">
        <v>1</v>
      </c>
      <c r="J22" s="189">
        <v>1</v>
      </c>
      <c r="K22" s="206">
        <v>1</v>
      </c>
      <c r="L22" s="189">
        <v>1</v>
      </c>
      <c r="M22" s="206">
        <v>1</v>
      </c>
      <c r="N22" s="189">
        <v>1</v>
      </c>
      <c r="O22" s="206">
        <v>1</v>
      </c>
      <c r="P22" s="189">
        <v>1</v>
      </c>
      <c r="Q22" s="206">
        <v>1</v>
      </c>
      <c r="R22" s="189">
        <v>1</v>
      </c>
      <c r="S22" s="206"/>
      <c r="T22" s="189">
        <v>1</v>
      </c>
      <c r="U22" s="206"/>
      <c r="V22" s="189">
        <v>1</v>
      </c>
      <c r="W22" s="206"/>
      <c r="X22" s="189">
        <v>1</v>
      </c>
      <c r="Y22" s="206"/>
      <c r="Z22" s="189">
        <v>1</v>
      </c>
      <c r="AA22" s="206"/>
      <c r="AB22" s="189">
        <v>1</v>
      </c>
      <c r="AC22" s="206"/>
      <c r="AD22" s="215">
        <f t="shared" si="3"/>
        <v>6</v>
      </c>
      <c r="AE22" s="215">
        <f t="shared" si="4"/>
        <v>6</v>
      </c>
      <c r="AF22" s="191">
        <f t="shared" si="5"/>
        <v>0</v>
      </c>
      <c r="AG22" s="192">
        <f>+AE22/AD22</f>
        <v>1</v>
      </c>
      <c r="AH22" s="425">
        <f>AE22/E22</f>
        <v>0.5</v>
      </c>
      <c r="AI22" s="52">
        <v>0</v>
      </c>
      <c r="AJ22" s="217">
        <v>0</v>
      </c>
      <c r="AK22" s="195" t="e">
        <f t="shared" si="6"/>
        <v>#DIV/0!</v>
      </c>
      <c r="AL22" s="1107"/>
      <c r="AM22" s="1107"/>
    </row>
    <row r="23" spans="1:39" ht="25.5">
      <c r="A23" s="223" t="s">
        <v>1107</v>
      </c>
      <c r="B23" s="187">
        <v>43115</v>
      </c>
      <c r="C23" s="187">
        <v>43464</v>
      </c>
      <c r="D23" s="188" t="s">
        <v>205</v>
      </c>
      <c r="E23" s="204" t="s">
        <v>205</v>
      </c>
      <c r="F23" s="189">
        <v>0</v>
      </c>
      <c r="G23" s="206"/>
      <c r="H23" s="189">
        <v>0</v>
      </c>
      <c r="I23" s="206"/>
      <c r="J23" s="189">
        <v>0</v>
      </c>
      <c r="K23" s="206"/>
      <c r="L23" s="189">
        <v>0</v>
      </c>
      <c r="M23" s="206"/>
      <c r="N23" s="189">
        <v>0</v>
      </c>
      <c r="O23" s="206"/>
      <c r="P23" s="189">
        <v>0</v>
      </c>
      <c r="Q23" s="206"/>
      <c r="R23" s="189">
        <v>0</v>
      </c>
      <c r="S23" s="206"/>
      <c r="T23" s="189">
        <v>0</v>
      </c>
      <c r="U23" s="206"/>
      <c r="V23" s="189">
        <v>0</v>
      </c>
      <c r="W23" s="206"/>
      <c r="X23" s="189">
        <v>0</v>
      </c>
      <c r="Y23" s="206"/>
      <c r="Z23" s="189">
        <v>0</v>
      </c>
      <c r="AA23" s="206"/>
      <c r="AB23" s="189">
        <v>0</v>
      </c>
      <c r="AC23" s="206"/>
      <c r="AD23" s="215">
        <f t="shared" si="3"/>
        <v>0</v>
      </c>
      <c r="AE23" s="215">
        <f t="shared" si="4"/>
        <v>0</v>
      </c>
      <c r="AF23" s="191">
        <f t="shared" si="5"/>
        <v>0</v>
      </c>
      <c r="AG23" s="192"/>
      <c r="AH23" s="425"/>
      <c r="AI23" s="52">
        <v>0</v>
      </c>
      <c r="AJ23" s="217">
        <v>0</v>
      </c>
      <c r="AK23" s="195" t="e">
        <f t="shared" si="6"/>
        <v>#DIV/0!</v>
      </c>
      <c r="AL23" s="1107"/>
      <c r="AM23" s="1107"/>
    </row>
    <row r="24" spans="1:39" ht="25.5">
      <c r="A24" s="224" t="s">
        <v>444</v>
      </c>
      <c r="B24" s="187">
        <v>43115</v>
      </c>
      <c r="C24" s="187">
        <v>43464</v>
      </c>
      <c r="D24" s="188" t="s">
        <v>70</v>
      </c>
      <c r="E24" s="204">
        <f t="shared" si="2"/>
        <v>10</v>
      </c>
      <c r="F24" s="189">
        <v>0</v>
      </c>
      <c r="G24" s="206"/>
      <c r="H24" s="189">
        <v>0</v>
      </c>
      <c r="I24" s="206"/>
      <c r="J24" s="189">
        <v>1</v>
      </c>
      <c r="K24" s="206">
        <v>1</v>
      </c>
      <c r="L24" s="189">
        <v>1</v>
      </c>
      <c r="M24" s="206">
        <v>1</v>
      </c>
      <c r="N24" s="189">
        <v>1</v>
      </c>
      <c r="O24" s="206">
        <v>1</v>
      </c>
      <c r="P24" s="189">
        <v>1</v>
      </c>
      <c r="Q24" s="206">
        <v>1</v>
      </c>
      <c r="R24" s="189">
        <v>1</v>
      </c>
      <c r="S24" s="206"/>
      <c r="T24" s="189">
        <v>1</v>
      </c>
      <c r="U24" s="206"/>
      <c r="V24" s="189">
        <v>1</v>
      </c>
      <c r="W24" s="206"/>
      <c r="X24" s="189">
        <v>1</v>
      </c>
      <c r="Y24" s="206"/>
      <c r="Z24" s="189">
        <v>1</v>
      </c>
      <c r="AA24" s="206"/>
      <c r="AB24" s="189">
        <v>1</v>
      </c>
      <c r="AC24" s="206"/>
      <c r="AD24" s="215">
        <f t="shared" si="3"/>
        <v>4</v>
      </c>
      <c r="AE24" s="215">
        <f t="shared" si="4"/>
        <v>4</v>
      </c>
      <c r="AF24" s="191">
        <f t="shared" si="5"/>
        <v>0</v>
      </c>
      <c r="AG24" s="192">
        <f>+AE24/AD24</f>
        <v>1</v>
      </c>
      <c r="AH24" s="425">
        <f>AE24/E24</f>
        <v>0.4</v>
      </c>
      <c r="AI24" s="52">
        <v>0</v>
      </c>
      <c r="AJ24" s="217">
        <v>0</v>
      </c>
      <c r="AK24" s="195" t="e">
        <f t="shared" si="6"/>
        <v>#DIV/0!</v>
      </c>
      <c r="AL24" s="225"/>
      <c r="AM24" s="226"/>
    </row>
    <row r="25" spans="1:39" ht="25.5">
      <c r="A25" s="223" t="s">
        <v>445</v>
      </c>
      <c r="B25" s="187">
        <v>43115</v>
      </c>
      <c r="C25" s="187">
        <v>43464</v>
      </c>
      <c r="D25" s="188" t="s">
        <v>205</v>
      </c>
      <c r="E25" s="204" t="s">
        <v>205</v>
      </c>
      <c r="F25" s="189">
        <v>0</v>
      </c>
      <c r="G25" s="206"/>
      <c r="H25" s="189">
        <v>0</v>
      </c>
      <c r="I25" s="206"/>
      <c r="J25" s="189">
        <v>0</v>
      </c>
      <c r="K25" s="206"/>
      <c r="L25" s="189">
        <v>0</v>
      </c>
      <c r="M25" s="206"/>
      <c r="N25" s="189">
        <v>0</v>
      </c>
      <c r="O25" s="206"/>
      <c r="P25" s="189">
        <v>0</v>
      </c>
      <c r="Q25" s="206"/>
      <c r="R25" s="189">
        <v>0</v>
      </c>
      <c r="S25" s="206"/>
      <c r="T25" s="189">
        <v>0</v>
      </c>
      <c r="U25" s="206"/>
      <c r="V25" s="189">
        <v>0</v>
      </c>
      <c r="W25" s="206"/>
      <c r="X25" s="189">
        <v>0</v>
      </c>
      <c r="Y25" s="206"/>
      <c r="Z25" s="189">
        <v>0</v>
      </c>
      <c r="AA25" s="206"/>
      <c r="AB25" s="189">
        <v>0</v>
      </c>
      <c r="AC25" s="206"/>
      <c r="AD25" s="215">
        <f t="shared" si="3"/>
        <v>0</v>
      </c>
      <c r="AE25" s="215">
        <f t="shared" si="4"/>
        <v>0</v>
      </c>
      <c r="AF25" s="191">
        <f t="shared" si="5"/>
        <v>0</v>
      </c>
      <c r="AG25" s="192"/>
      <c r="AH25" s="425"/>
      <c r="AI25" s="52">
        <v>0</v>
      </c>
      <c r="AJ25" s="217">
        <v>0</v>
      </c>
      <c r="AK25" s="195" t="e">
        <f t="shared" si="6"/>
        <v>#DIV/0!</v>
      </c>
      <c r="AL25" s="1107"/>
      <c r="AM25" s="1107"/>
    </row>
    <row r="26" spans="1:39" ht="12.75">
      <c r="A26" s="223" t="s">
        <v>446</v>
      </c>
      <c r="B26" s="187">
        <v>43115</v>
      </c>
      <c r="C26" s="187">
        <v>43464</v>
      </c>
      <c r="D26" s="188" t="s">
        <v>205</v>
      </c>
      <c r="E26" s="204" t="s">
        <v>205</v>
      </c>
      <c r="F26" s="189">
        <v>0</v>
      </c>
      <c r="G26" s="206"/>
      <c r="H26" s="189">
        <v>0</v>
      </c>
      <c r="I26" s="206"/>
      <c r="J26" s="189">
        <v>0</v>
      </c>
      <c r="K26" s="206"/>
      <c r="L26" s="189">
        <v>0</v>
      </c>
      <c r="M26" s="206"/>
      <c r="N26" s="189">
        <v>0</v>
      </c>
      <c r="O26" s="206"/>
      <c r="P26" s="189">
        <v>0</v>
      </c>
      <c r="Q26" s="206"/>
      <c r="R26" s="189">
        <v>0</v>
      </c>
      <c r="S26" s="206"/>
      <c r="T26" s="189">
        <v>0</v>
      </c>
      <c r="U26" s="206"/>
      <c r="V26" s="189">
        <v>0</v>
      </c>
      <c r="W26" s="206"/>
      <c r="X26" s="189">
        <v>0</v>
      </c>
      <c r="Y26" s="206"/>
      <c r="Z26" s="189">
        <v>0</v>
      </c>
      <c r="AA26" s="206"/>
      <c r="AB26" s="189">
        <v>0</v>
      </c>
      <c r="AC26" s="206"/>
      <c r="AD26" s="215">
        <f t="shared" si="3"/>
        <v>0</v>
      </c>
      <c r="AE26" s="215">
        <f t="shared" si="4"/>
        <v>0</v>
      </c>
      <c r="AF26" s="191">
        <f t="shared" si="5"/>
        <v>0</v>
      </c>
      <c r="AG26" s="192"/>
      <c r="AH26" s="425"/>
      <c r="AI26" s="52">
        <v>0</v>
      </c>
      <c r="AJ26" s="217">
        <v>0</v>
      </c>
      <c r="AK26" s="195" t="e">
        <f t="shared" si="6"/>
        <v>#DIV/0!</v>
      </c>
      <c r="AL26" s="1107"/>
      <c r="AM26" s="1107"/>
    </row>
    <row r="27" spans="1:39" ht="12.75">
      <c r="A27" s="1248" t="s">
        <v>447</v>
      </c>
      <c r="B27" s="1249"/>
      <c r="C27" s="1249"/>
      <c r="D27" s="1249"/>
      <c r="E27" s="1249"/>
      <c r="F27" s="1249"/>
      <c r="G27" s="1249"/>
      <c r="H27" s="1249"/>
      <c r="I27" s="1249"/>
      <c r="J27" s="1249"/>
      <c r="K27" s="1249"/>
      <c r="L27" s="1249"/>
      <c r="M27" s="1249"/>
      <c r="N27" s="1249"/>
      <c r="O27" s="1249"/>
      <c r="P27" s="1249"/>
      <c r="Q27" s="1249"/>
      <c r="R27" s="1249"/>
      <c r="S27" s="1249"/>
      <c r="T27" s="1249"/>
      <c r="U27" s="1249"/>
      <c r="V27" s="1249"/>
      <c r="W27" s="1249"/>
      <c r="X27" s="1249"/>
      <c r="Y27" s="1249"/>
      <c r="Z27" s="1249"/>
      <c r="AA27" s="1249"/>
      <c r="AB27" s="1249"/>
      <c r="AC27" s="1249"/>
      <c r="AD27" s="1249"/>
      <c r="AE27" s="1249"/>
      <c r="AF27" s="1249"/>
      <c r="AG27" s="1249"/>
      <c r="AH27" s="1249"/>
      <c r="AI27" s="1249"/>
      <c r="AJ27" s="1249"/>
      <c r="AK27" s="1249"/>
      <c r="AL27" s="1249"/>
      <c r="AM27" s="1250"/>
    </row>
    <row r="28" spans="1:39" ht="25.5">
      <c r="A28" s="227" t="s">
        <v>448</v>
      </c>
      <c r="B28" s="187">
        <v>43115</v>
      </c>
      <c r="C28" s="187">
        <v>43464</v>
      </c>
      <c r="D28" s="188" t="s">
        <v>70</v>
      </c>
      <c r="E28" s="204">
        <f t="shared" si="2"/>
        <v>44</v>
      </c>
      <c r="F28" s="189">
        <v>4</v>
      </c>
      <c r="G28" s="206">
        <v>4</v>
      </c>
      <c r="H28" s="189">
        <v>4</v>
      </c>
      <c r="I28" s="206">
        <v>4</v>
      </c>
      <c r="J28" s="189">
        <v>4</v>
      </c>
      <c r="K28" s="206">
        <v>4</v>
      </c>
      <c r="L28" s="189">
        <v>4</v>
      </c>
      <c r="M28" s="206">
        <v>4</v>
      </c>
      <c r="N28" s="189">
        <v>4</v>
      </c>
      <c r="O28" s="206">
        <v>4</v>
      </c>
      <c r="P28" s="189">
        <v>4</v>
      </c>
      <c r="Q28" s="206">
        <v>4</v>
      </c>
      <c r="R28" s="189">
        <v>4</v>
      </c>
      <c r="S28" s="206"/>
      <c r="T28" s="189">
        <v>4</v>
      </c>
      <c r="U28" s="206"/>
      <c r="V28" s="189">
        <v>4</v>
      </c>
      <c r="W28" s="206"/>
      <c r="X28" s="189">
        <v>4</v>
      </c>
      <c r="Y28" s="206"/>
      <c r="Z28" s="189">
        <v>4</v>
      </c>
      <c r="AA28" s="206"/>
      <c r="AB28" s="189">
        <v>0</v>
      </c>
      <c r="AC28" s="206"/>
      <c r="AD28" s="215">
        <f aca="true" t="shared" si="7" ref="AD28:AE32">F28+H28+J28+L28+N28+P28</f>
        <v>24</v>
      </c>
      <c r="AE28" s="215">
        <f t="shared" si="7"/>
        <v>24</v>
      </c>
      <c r="AF28" s="191">
        <f>AE28-AD28</f>
        <v>0</v>
      </c>
      <c r="AG28" s="192">
        <f>+AE28/AD28</f>
        <v>1</v>
      </c>
      <c r="AH28" s="425">
        <f>AE28/E28</f>
        <v>0.5454545454545454</v>
      </c>
      <c r="AI28" s="52">
        <v>0</v>
      </c>
      <c r="AJ28" s="217">
        <v>0</v>
      </c>
      <c r="AK28" s="195" t="e">
        <f>AJ28/AI28</f>
        <v>#DIV/0!</v>
      </c>
      <c r="AL28" s="1107"/>
      <c r="AM28" s="1107"/>
    </row>
    <row r="29" spans="1:39" ht="25.5">
      <c r="A29" s="227" t="s">
        <v>449</v>
      </c>
      <c r="B29" s="187">
        <v>43115</v>
      </c>
      <c r="C29" s="187">
        <v>43464</v>
      </c>
      <c r="D29" s="188" t="s">
        <v>70</v>
      </c>
      <c r="E29" s="204">
        <f t="shared" si="2"/>
        <v>8</v>
      </c>
      <c r="F29" s="189">
        <v>0</v>
      </c>
      <c r="G29" s="206"/>
      <c r="H29" s="189">
        <v>0</v>
      </c>
      <c r="I29" s="206"/>
      <c r="J29" s="189">
        <v>0</v>
      </c>
      <c r="K29" s="206"/>
      <c r="L29" s="189">
        <v>1</v>
      </c>
      <c r="M29" s="206">
        <v>1</v>
      </c>
      <c r="N29" s="189">
        <v>1</v>
      </c>
      <c r="O29" s="206">
        <v>1</v>
      </c>
      <c r="P29" s="189">
        <v>1</v>
      </c>
      <c r="Q29" s="206">
        <v>1</v>
      </c>
      <c r="R29" s="189">
        <v>1</v>
      </c>
      <c r="S29" s="206"/>
      <c r="T29" s="189">
        <v>1</v>
      </c>
      <c r="U29" s="206"/>
      <c r="V29" s="189">
        <v>1</v>
      </c>
      <c r="W29" s="206"/>
      <c r="X29" s="189">
        <v>1</v>
      </c>
      <c r="Y29" s="206"/>
      <c r="Z29" s="189">
        <v>1</v>
      </c>
      <c r="AA29" s="206"/>
      <c r="AB29" s="189">
        <v>0</v>
      </c>
      <c r="AC29" s="206"/>
      <c r="AD29" s="215">
        <f t="shared" si="7"/>
        <v>3</v>
      </c>
      <c r="AE29" s="215">
        <f t="shared" si="7"/>
        <v>3</v>
      </c>
      <c r="AF29" s="191">
        <f>AE29-AD29</f>
        <v>0</v>
      </c>
      <c r="AG29" s="192">
        <f>+AE29/AD29</f>
        <v>1</v>
      </c>
      <c r="AH29" s="425">
        <f>AE29/E29</f>
        <v>0.375</v>
      </c>
      <c r="AI29" s="228">
        <v>0</v>
      </c>
      <c r="AJ29" s="217">
        <v>0</v>
      </c>
      <c r="AK29" s="195" t="e">
        <f>AJ29/AL29</f>
        <v>#DIV/0!</v>
      </c>
      <c r="AL29" s="1251"/>
      <c r="AM29" s="1252"/>
    </row>
    <row r="30" spans="1:39" ht="25.5">
      <c r="A30" s="227" t="s">
        <v>450</v>
      </c>
      <c r="B30" s="187">
        <v>43115</v>
      </c>
      <c r="C30" s="187">
        <v>43464</v>
      </c>
      <c r="D30" s="188" t="s">
        <v>70</v>
      </c>
      <c r="E30" s="204">
        <f t="shared" si="2"/>
        <v>4</v>
      </c>
      <c r="F30" s="189">
        <v>0</v>
      </c>
      <c r="G30" s="206"/>
      <c r="H30" s="189">
        <v>1</v>
      </c>
      <c r="I30" s="206">
        <v>1</v>
      </c>
      <c r="J30" s="189">
        <v>1</v>
      </c>
      <c r="K30" s="206">
        <v>1</v>
      </c>
      <c r="L30" s="189">
        <v>0</v>
      </c>
      <c r="M30" s="206"/>
      <c r="N30" s="189">
        <v>1</v>
      </c>
      <c r="O30" s="206">
        <v>1</v>
      </c>
      <c r="P30" s="189">
        <v>1</v>
      </c>
      <c r="Q30" s="206">
        <v>1</v>
      </c>
      <c r="R30" s="189">
        <v>0</v>
      </c>
      <c r="S30" s="206"/>
      <c r="T30" s="189">
        <v>0</v>
      </c>
      <c r="U30" s="206"/>
      <c r="V30" s="189">
        <v>0</v>
      </c>
      <c r="W30" s="206"/>
      <c r="X30" s="189">
        <v>0</v>
      </c>
      <c r="Y30" s="206"/>
      <c r="Z30" s="189">
        <v>0</v>
      </c>
      <c r="AA30" s="206"/>
      <c r="AB30" s="189">
        <v>0</v>
      </c>
      <c r="AC30" s="206"/>
      <c r="AD30" s="215">
        <f t="shared" si="7"/>
        <v>4</v>
      </c>
      <c r="AE30" s="215">
        <f t="shared" si="7"/>
        <v>4</v>
      </c>
      <c r="AF30" s="191">
        <f>AE30-AD30</f>
        <v>0</v>
      </c>
      <c r="AG30" s="192">
        <f>+AE30/AD30</f>
        <v>1</v>
      </c>
      <c r="AH30" s="425">
        <f>AE30/E30</f>
        <v>1</v>
      </c>
      <c r="AI30" s="52">
        <v>0</v>
      </c>
      <c r="AJ30" s="217">
        <v>0</v>
      </c>
      <c r="AK30" s="195" t="e">
        <f>AJ30/AI30</f>
        <v>#DIV/0!</v>
      </c>
      <c r="AL30" s="1107"/>
      <c r="AM30" s="1107"/>
    </row>
    <row r="31" spans="1:39" ht="12.75">
      <c r="A31" s="218" t="s">
        <v>1091</v>
      </c>
      <c r="B31" s="187">
        <v>43115</v>
      </c>
      <c r="C31" s="187">
        <v>43464</v>
      </c>
      <c r="D31" s="188" t="s">
        <v>70</v>
      </c>
      <c r="E31" s="204">
        <f t="shared" si="2"/>
        <v>11</v>
      </c>
      <c r="F31" s="189">
        <v>0</v>
      </c>
      <c r="G31" s="198"/>
      <c r="H31" s="202">
        <v>1</v>
      </c>
      <c r="I31" s="198">
        <v>1</v>
      </c>
      <c r="J31" s="202">
        <v>1</v>
      </c>
      <c r="K31" s="139">
        <v>1</v>
      </c>
      <c r="L31" s="202">
        <v>1</v>
      </c>
      <c r="M31" s="139">
        <v>1</v>
      </c>
      <c r="N31" s="202">
        <v>1</v>
      </c>
      <c r="O31" s="139">
        <v>1</v>
      </c>
      <c r="P31" s="202">
        <v>1</v>
      </c>
      <c r="Q31" s="139">
        <v>1</v>
      </c>
      <c r="R31" s="202">
        <v>1</v>
      </c>
      <c r="S31" s="139"/>
      <c r="T31" s="202">
        <v>1</v>
      </c>
      <c r="U31" s="139"/>
      <c r="V31" s="202">
        <v>1</v>
      </c>
      <c r="W31" s="139"/>
      <c r="X31" s="202">
        <v>2</v>
      </c>
      <c r="Y31" s="139"/>
      <c r="Z31" s="202">
        <v>0</v>
      </c>
      <c r="AA31" s="139"/>
      <c r="AB31" s="202">
        <v>1</v>
      </c>
      <c r="AC31" s="209"/>
      <c r="AD31" s="215">
        <f t="shared" si="7"/>
        <v>5</v>
      </c>
      <c r="AE31" s="215">
        <f t="shared" si="7"/>
        <v>5</v>
      </c>
      <c r="AF31" s="191">
        <f>AE31-AD31</f>
        <v>0</v>
      </c>
      <c r="AG31" s="192">
        <f>+AE31/AD31</f>
        <v>1</v>
      </c>
      <c r="AH31" s="425">
        <f>AE31/E31</f>
        <v>0.45454545454545453</v>
      </c>
      <c r="AI31" s="52">
        <v>0</v>
      </c>
      <c r="AJ31" s="217">
        <v>0</v>
      </c>
      <c r="AK31" s="195" t="e">
        <f>AJ31/AI31</f>
        <v>#DIV/0!</v>
      </c>
      <c r="AL31" s="1107"/>
      <c r="AM31" s="1107"/>
    </row>
    <row r="32" spans="1:39" ht="12.75">
      <c r="A32" s="218" t="s">
        <v>1108</v>
      </c>
      <c r="B32" s="187">
        <v>43115</v>
      </c>
      <c r="C32" s="187">
        <v>43464</v>
      </c>
      <c r="D32" s="188" t="s">
        <v>70</v>
      </c>
      <c r="E32" s="204">
        <f t="shared" si="2"/>
        <v>1</v>
      </c>
      <c r="F32" s="189">
        <v>0</v>
      </c>
      <c r="G32" s="206"/>
      <c r="H32" s="189">
        <v>0</v>
      </c>
      <c r="I32" s="206"/>
      <c r="J32" s="189">
        <v>0</v>
      </c>
      <c r="K32" s="206"/>
      <c r="L32" s="189">
        <v>0</v>
      </c>
      <c r="M32" s="206"/>
      <c r="N32" s="189">
        <v>0</v>
      </c>
      <c r="O32" s="206"/>
      <c r="P32" s="189">
        <v>0</v>
      </c>
      <c r="Q32" s="206"/>
      <c r="R32" s="189">
        <v>0</v>
      </c>
      <c r="S32" s="206"/>
      <c r="T32" s="189">
        <v>0</v>
      </c>
      <c r="U32" s="206"/>
      <c r="V32" s="202">
        <v>0</v>
      </c>
      <c r="W32" s="206"/>
      <c r="X32" s="189">
        <v>0</v>
      </c>
      <c r="Y32" s="206"/>
      <c r="Z32" s="189">
        <v>1</v>
      </c>
      <c r="AA32" s="206"/>
      <c r="AB32" s="189">
        <v>0</v>
      </c>
      <c r="AC32" s="206"/>
      <c r="AD32" s="215">
        <f t="shared" si="7"/>
        <v>0</v>
      </c>
      <c r="AE32" s="215">
        <f t="shared" si="7"/>
        <v>0</v>
      </c>
      <c r="AF32" s="191">
        <f>AE32-AD32</f>
        <v>0</v>
      </c>
      <c r="AG32" s="192"/>
      <c r="AH32" s="425">
        <f>AE32/E32</f>
        <v>0</v>
      </c>
      <c r="AI32" s="190">
        <v>20000000</v>
      </c>
      <c r="AJ32" s="217">
        <v>28000000</v>
      </c>
      <c r="AK32" s="195">
        <f>AJ32/AI32</f>
        <v>1.4</v>
      </c>
      <c r="AL32" s="1107"/>
      <c r="AM32" s="1107"/>
    </row>
    <row r="33" spans="1:39" ht="12.75">
      <c r="A33" s="1248" t="s">
        <v>451</v>
      </c>
      <c r="B33" s="1249"/>
      <c r="C33" s="1249"/>
      <c r="D33" s="1249"/>
      <c r="E33" s="1249"/>
      <c r="F33" s="1249"/>
      <c r="G33" s="1249"/>
      <c r="H33" s="1249"/>
      <c r="I33" s="1249"/>
      <c r="J33" s="1249"/>
      <c r="K33" s="1249"/>
      <c r="L33" s="1249"/>
      <c r="M33" s="1249"/>
      <c r="N33" s="1249"/>
      <c r="O33" s="1249"/>
      <c r="P33" s="1249"/>
      <c r="Q33" s="1249"/>
      <c r="R33" s="1249"/>
      <c r="S33" s="1249"/>
      <c r="T33" s="1249"/>
      <c r="U33" s="1249"/>
      <c r="V33" s="1249"/>
      <c r="W33" s="1249"/>
      <c r="X33" s="1249"/>
      <c r="Y33" s="1249"/>
      <c r="Z33" s="1249"/>
      <c r="AA33" s="1249"/>
      <c r="AB33" s="1249"/>
      <c r="AC33" s="1249"/>
      <c r="AD33" s="1249"/>
      <c r="AE33" s="1249"/>
      <c r="AF33" s="1249"/>
      <c r="AG33" s="1249"/>
      <c r="AH33" s="1249"/>
      <c r="AI33" s="1249"/>
      <c r="AJ33" s="1249"/>
      <c r="AK33" s="1249"/>
      <c r="AL33" s="1249"/>
      <c r="AM33" s="1250"/>
    </row>
    <row r="34" spans="1:39" ht="38.25">
      <c r="A34" s="223" t="s">
        <v>1092</v>
      </c>
      <c r="B34" s="187">
        <v>43115</v>
      </c>
      <c r="C34" s="187">
        <v>43464</v>
      </c>
      <c r="D34" s="188" t="s">
        <v>70</v>
      </c>
      <c r="E34" s="204">
        <f t="shared" si="2"/>
        <v>3</v>
      </c>
      <c r="F34" s="189">
        <v>0</v>
      </c>
      <c r="G34" s="206"/>
      <c r="H34" s="189">
        <v>0</v>
      </c>
      <c r="I34" s="206"/>
      <c r="J34" s="189">
        <v>3</v>
      </c>
      <c r="K34" s="206">
        <v>3</v>
      </c>
      <c r="L34" s="189">
        <v>0</v>
      </c>
      <c r="M34" s="206"/>
      <c r="N34" s="189">
        <v>0</v>
      </c>
      <c r="O34" s="206"/>
      <c r="P34" s="189">
        <v>0</v>
      </c>
      <c r="Q34" s="206"/>
      <c r="R34" s="189">
        <v>0</v>
      </c>
      <c r="S34" s="206"/>
      <c r="T34" s="189">
        <v>0</v>
      </c>
      <c r="U34" s="206"/>
      <c r="V34" s="189">
        <v>0</v>
      </c>
      <c r="W34" s="206"/>
      <c r="X34" s="189">
        <v>0</v>
      </c>
      <c r="Y34" s="206"/>
      <c r="Z34" s="189">
        <v>0</v>
      </c>
      <c r="AA34" s="206"/>
      <c r="AB34" s="189">
        <v>0</v>
      </c>
      <c r="AC34" s="206"/>
      <c r="AD34" s="215">
        <f aca="true" t="shared" si="8" ref="AD34:AE38">F34+H34+J34+L34+N34+P34</f>
        <v>3</v>
      </c>
      <c r="AE34" s="215">
        <f t="shared" si="8"/>
        <v>3</v>
      </c>
      <c r="AF34" s="191">
        <f>AE34-AD34</f>
        <v>0</v>
      </c>
      <c r="AG34" s="192">
        <f>+AE34/AD34</f>
        <v>1</v>
      </c>
      <c r="AH34" s="425">
        <f>AE34/E34</f>
        <v>1</v>
      </c>
      <c r="AI34" s="190">
        <v>30000000</v>
      </c>
      <c r="AJ34" s="217">
        <v>30000000</v>
      </c>
      <c r="AK34" s="195">
        <f aca="true" t="shared" si="9" ref="AK34:AK39">AJ34/AI34</f>
        <v>1</v>
      </c>
      <c r="AL34" s="1107"/>
      <c r="AM34" s="1107"/>
    </row>
    <row r="35" spans="1:39" ht="51">
      <c r="A35" s="224" t="s">
        <v>452</v>
      </c>
      <c r="B35" s="187">
        <v>43115</v>
      </c>
      <c r="C35" s="187">
        <v>43464</v>
      </c>
      <c r="D35" s="188" t="s">
        <v>70</v>
      </c>
      <c r="E35" s="204">
        <f t="shared" si="2"/>
        <v>20</v>
      </c>
      <c r="F35" s="189">
        <v>0</v>
      </c>
      <c r="G35" s="206"/>
      <c r="H35" s="189">
        <v>0</v>
      </c>
      <c r="I35" s="206"/>
      <c r="J35" s="189">
        <v>2</v>
      </c>
      <c r="K35" s="206">
        <v>2</v>
      </c>
      <c r="L35" s="189">
        <v>2</v>
      </c>
      <c r="M35" s="206">
        <v>2</v>
      </c>
      <c r="N35" s="189">
        <v>2</v>
      </c>
      <c r="O35" s="206">
        <v>2</v>
      </c>
      <c r="P35" s="189">
        <v>2</v>
      </c>
      <c r="Q35" s="206">
        <v>2</v>
      </c>
      <c r="R35" s="189">
        <v>2</v>
      </c>
      <c r="S35" s="206"/>
      <c r="T35" s="189">
        <v>2</v>
      </c>
      <c r="U35" s="206"/>
      <c r="V35" s="189">
        <v>2</v>
      </c>
      <c r="W35" s="206"/>
      <c r="X35" s="189">
        <v>2</v>
      </c>
      <c r="Y35" s="206"/>
      <c r="Z35" s="189">
        <v>2</v>
      </c>
      <c r="AA35" s="206"/>
      <c r="AB35" s="189">
        <v>2</v>
      </c>
      <c r="AC35" s="206"/>
      <c r="AD35" s="215">
        <f t="shared" si="8"/>
        <v>8</v>
      </c>
      <c r="AE35" s="215">
        <f t="shared" si="8"/>
        <v>8</v>
      </c>
      <c r="AF35" s="191">
        <f>AE35-AD35</f>
        <v>0</v>
      </c>
      <c r="AG35" s="192">
        <f>+AE35/AD35</f>
        <v>1</v>
      </c>
      <c r="AH35" s="425">
        <f>AE35/E35</f>
        <v>0.4</v>
      </c>
      <c r="AI35" s="52">
        <v>0</v>
      </c>
      <c r="AJ35" s="217">
        <v>0</v>
      </c>
      <c r="AK35" s="195" t="e">
        <f t="shared" si="9"/>
        <v>#DIV/0!</v>
      </c>
      <c r="AL35" s="1107"/>
      <c r="AM35" s="1107"/>
    </row>
    <row r="36" spans="1:39" ht="25.5">
      <c r="A36" s="224" t="s">
        <v>453</v>
      </c>
      <c r="B36" s="187">
        <v>43115</v>
      </c>
      <c r="C36" s="187">
        <v>43464</v>
      </c>
      <c r="D36" s="188" t="s">
        <v>70</v>
      </c>
      <c r="E36" s="204">
        <f t="shared" si="2"/>
        <v>4</v>
      </c>
      <c r="F36" s="189">
        <v>0</v>
      </c>
      <c r="G36" s="206"/>
      <c r="H36" s="189">
        <v>0</v>
      </c>
      <c r="I36" s="206"/>
      <c r="J36" s="189">
        <v>0</v>
      </c>
      <c r="K36" s="206"/>
      <c r="L36" s="189">
        <v>1</v>
      </c>
      <c r="M36" s="206">
        <v>1</v>
      </c>
      <c r="N36" s="189">
        <v>1</v>
      </c>
      <c r="O36" s="206">
        <v>1</v>
      </c>
      <c r="P36" s="189">
        <v>1</v>
      </c>
      <c r="Q36" s="206">
        <v>1</v>
      </c>
      <c r="R36" s="189">
        <v>1</v>
      </c>
      <c r="S36" s="206"/>
      <c r="T36" s="189">
        <v>0</v>
      </c>
      <c r="U36" s="206"/>
      <c r="V36" s="189">
        <v>0</v>
      </c>
      <c r="W36" s="206"/>
      <c r="X36" s="189">
        <v>0</v>
      </c>
      <c r="Y36" s="206"/>
      <c r="Z36" s="189">
        <v>0</v>
      </c>
      <c r="AA36" s="206"/>
      <c r="AB36" s="189">
        <v>0</v>
      </c>
      <c r="AC36" s="206"/>
      <c r="AD36" s="215">
        <f t="shared" si="8"/>
        <v>3</v>
      </c>
      <c r="AE36" s="215">
        <f t="shared" si="8"/>
        <v>3</v>
      </c>
      <c r="AF36" s="191">
        <f>AE36-AD36</f>
        <v>0</v>
      </c>
      <c r="AG36" s="192">
        <f>+AE36/AD36</f>
        <v>1</v>
      </c>
      <c r="AH36" s="425">
        <f>AE36/E36</f>
        <v>0.75</v>
      </c>
      <c r="AI36" s="52">
        <v>0</v>
      </c>
      <c r="AJ36" s="217">
        <v>0</v>
      </c>
      <c r="AK36" s="195" t="e">
        <f t="shared" si="9"/>
        <v>#DIV/0!</v>
      </c>
      <c r="AL36" s="1107"/>
      <c r="AM36" s="1107"/>
    </row>
    <row r="37" spans="1:39" ht="12.75">
      <c r="A37" s="219" t="s">
        <v>433</v>
      </c>
      <c r="B37" s="187">
        <v>43115</v>
      </c>
      <c r="C37" s="187">
        <v>43464</v>
      </c>
      <c r="D37" s="188" t="s">
        <v>70</v>
      </c>
      <c r="E37" s="204">
        <f t="shared" si="2"/>
        <v>9</v>
      </c>
      <c r="F37" s="189">
        <v>0</v>
      </c>
      <c r="G37" s="206"/>
      <c r="H37" s="189">
        <v>0</v>
      </c>
      <c r="I37" s="206"/>
      <c r="J37" s="189">
        <v>0</v>
      </c>
      <c r="K37" s="206"/>
      <c r="L37" s="189">
        <v>1</v>
      </c>
      <c r="M37" s="206">
        <v>1</v>
      </c>
      <c r="N37" s="189">
        <v>1</v>
      </c>
      <c r="O37" s="206">
        <v>1</v>
      </c>
      <c r="P37" s="189">
        <v>1</v>
      </c>
      <c r="Q37" s="206">
        <v>1</v>
      </c>
      <c r="R37" s="189">
        <v>1</v>
      </c>
      <c r="S37" s="206"/>
      <c r="T37" s="189">
        <v>1</v>
      </c>
      <c r="U37" s="206"/>
      <c r="V37" s="189">
        <v>1</v>
      </c>
      <c r="W37" s="206"/>
      <c r="X37" s="189">
        <v>1</v>
      </c>
      <c r="Y37" s="206"/>
      <c r="Z37" s="189">
        <v>1</v>
      </c>
      <c r="AA37" s="206"/>
      <c r="AB37" s="189">
        <v>1</v>
      </c>
      <c r="AC37" s="206"/>
      <c r="AD37" s="215">
        <f t="shared" si="8"/>
        <v>3</v>
      </c>
      <c r="AE37" s="215">
        <f t="shared" si="8"/>
        <v>3</v>
      </c>
      <c r="AF37" s="191">
        <f>AE37-AD37</f>
        <v>0</v>
      </c>
      <c r="AG37" s="192">
        <f>+AE37/AD37</f>
        <v>1</v>
      </c>
      <c r="AH37" s="425">
        <f>AE37/E37</f>
        <v>0.3333333333333333</v>
      </c>
      <c r="AI37" s="52">
        <v>0</v>
      </c>
      <c r="AJ37" s="217">
        <v>0</v>
      </c>
      <c r="AK37" s="195" t="e">
        <f t="shared" si="9"/>
        <v>#DIV/0!</v>
      </c>
      <c r="AL37" s="1107"/>
      <c r="AM37" s="1107"/>
    </row>
    <row r="38" spans="1:39" ht="12.75">
      <c r="A38" s="223" t="s">
        <v>1093</v>
      </c>
      <c r="B38" s="187">
        <v>43115</v>
      </c>
      <c r="C38" s="187">
        <v>43464</v>
      </c>
      <c r="D38" s="188" t="s">
        <v>70</v>
      </c>
      <c r="E38" s="204">
        <f t="shared" si="2"/>
        <v>1</v>
      </c>
      <c r="F38" s="189">
        <v>0</v>
      </c>
      <c r="G38" s="206"/>
      <c r="H38" s="189">
        <v>0</v>
      </c>
      <c r="I38" s="206"/>
      <c r="J38" s="189">
        <v>0</v>
      </c>
      <c r="K38" s="206"/>
      <c r="L38" s="189">
        <v>0</v>
      </c>
      <c r="M38" s="206"/>
      <c r="N38" s="189">
        <v>0</v>
      </c>
      <c r="O38" s="206"/>
      <c r="P38" s="189">
        <v>0</v>
      </c>
      <c r="Q38" s="206"/>
      <c r="R38" s="189">
        <v>0</v>
      </c>
      <c r="S38" s="206"/>
      <c r="T38" s="189">
        <v>0</v>
      </c>
      <c r="U38" s="206"/>
      <c r="V38" s="189">
        <v>0</v>
      </c>
      <c r="W38" s="206"/>
      <c r="X38" s="189">
        <v>0</v>
      </c>
      <c r="Y38" s="206"/>
      <c r="Z38" s="189">
        <v>0</v>
      </c>
      <c r="AA38" s="206"/>
      <c r="AB38" s="189">
        <v>1</v>
      </c>
      <c r="AC38" s="206"/>
      <c r="AD38" s="215">
        <f t="shared" si="8"/>
        <v>0</v>
      </c>
      <c r="AE38" s="215">
        <f t="shared" si="8"/>
        <v>0</v>
      </c>
      <c r="AF38" s="191">
        <f>AE38-AD38</f>
        <v>0</v>
      </c>
      <c r="AG38" s="192"/>
      <c r="AH38" s="425">
        <f>AE38/E38</f>
        <v>0</v>
      </c>
      <c r="AI38" s="190"/>
      <c r="AJ38" s="217">
        <v>0</v>
      </c>
      <c r="AK38" s="195" t="e">
        <f t="shared" si="9"/>
        <v>#DIV/0!</v>
      </c>
      <c r="AL38" s="1107"/>
      <c r="AM38" s="1107"/>
    </row>
    <row r="39" spans="1:39" ht="12.75">
      <c r="A39" s="1253" t="s">
        <v>1</v>
      </c>
      <c r="B39" s="1254"/>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5"/>
      <c r="AH39" s="830"/>
      <c r="AI39" s="196">
        <f>SUM(AI13:AI38)</f>
        <v>88000000</v>
      </c>
      <c r="AJ39" s="229"/>
      <c r="AK39" s="197">
        <f t="shared" si="9"/>
        <v>0</v>
      </c>
      <c r="AL39" s="1107"/>
      <c r="AM39" s="1107"/>
    </row>
    <row r="40" spans="1:39" ht="12.75">
      <c r="A40" s="230"/>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231"/>
      <c r="AJ40" s="232">
        <f>+SUM(AJ13:AJ39)</f>
        <v>79000000</v>
      </c>
      <c r="AK40" s="233"/>
      <c r="AL40" s="163"/>
      <c r="AM40" s="163"/>
    </row>
    <row r="41" spans="1:39" ht="12.75">
      <c r="A41" s="234" t="s">
        <v>1094</v>
      </c>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358">
        <f>AVERAGE(AG7:AG38)</f>
        <v>1</v>
      </c>
      <c r="AH41" s="358">
        <f>AVERAGE(AH7:AH38)</f>
        <v>0.5175099206349207</v>
      </c>
      <c r="AI41" s="231"/>
      <c r="AJ41" s="232"/>
      <c r="AK41" s="163"/>
      <c r="AL41" s="163"/>
      <c r="AM41" s="163"/>
    </row>
    <row r="42" spans="1:39" ht="12.75">
      <c r="A42" s="230" t="s">
        <v>1095</v>
      </c>
      <c r="B42" s="235"/>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231"/>
      <c r="AJ42" s="232"/>
      <c r="AK42" s="163"/>
      <c r="AL42" s="163"/>
      <c r="AM42" s="163"/>
    </row>
    <row r="43" spans="1:39" ht="12.75">
      <c r="A43" s="230" t="s">
        <v>1096</v>
      </c>
      <c r="B43" s="235">
        <v>30000000</v>
      </c>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231"/>
      <c r="AJ43" s="232"/>
      <c r="AK43" s="163"/>
      <c r="AL43" s="163"/>
      <c r="AM43" s="163"/>
    </row>
    <row r="44" spans="1:39" ht="12.75">
      <c r="A44" s="230" t="s">
        <v>1097</v>
      </c>
      <c r="B44" s="235">
        <v>20000000</v>
      </c>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231"/>
      <c r="AJ44" s="232"/>
      <c r="AK44" s="163"/>
      <c r="AL44" s="163"/>
      <c r="AM44" s="163"/>
    </row>
    <row r="45" spans="1:39" ht="12.75">
      <c r="A45" s="230" t="s">
        <v>1098</v>
      </c>
      <c r="B45" s="235">
        <v>15000000</v>
      </c>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231"/>
      <c r="AJ45" s="232"/>
      <c r="AK45" s="163"/>
      <c r="AL45" s="163"/>
      <c r="AM45" s="163"/>
    </row>
    <row r="46" spans="1:39" ht="12.75">
      <c r="A46" s="230" t="s">
        <v>1099</v>
      </c>
      <c r="B46" s="235">
        <v>5000000</v>
      </c>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231"/>
      <c r="AJ46" s="232"/>
      <c r="AK46" s="163"/>
      <c r="AL46" s="163"/>
      <c r="AM46" s="163"/>
    </row>
    <row r="47" spans="1:39" ht="12.75">
      <c r="A47" s="236" t="s">
        <v>1100</v>
      </c>
      <c r="B47" s="235">
        <v>30000000</v>
      </c>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231"/>
      <c r="AJ47" s="232"/>
      <c r="AK47" s="163"/>
      <c r="AL47" s="163"/>
      <c r="AM47" s="163"/>
    </row>
    <row r="48" spans="1:39" ht="12.75">
      <c r="A48" s="230"/>
      <c r="B48" s="235">
        <f>SUM(B42:B47)</f>
        <v>100000000</v>
      </c>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228"/>
      <c r="AJ48" s="237"/>
      <c r="AK48" s="163"/>
      <c r="AL48" s="163"/>
      <c r="AM48" s="163"/>
    </row>
    <row r="49" spans="1:39" ht="12.75">
      <c r="A49" s="230"/>
      <c r="B49" s="235"/>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228"/>
      <c r="AJ49" s="237"/>
      <c r="AK49" s="163"/>
      <c r="AL49" s="163"/>
      <c r="AM49" s="163"/>
    </row>
    <row r="50" spans="1:39" ht="12.75">
      <c r="A50" s="230"/>
      <c r="B50" s="235"/>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228"/>
      <c r="AJ50" s="237"/>
      <c r="AK50" s="163"/>
      <c r="AL50" s="163"/>
      <c r="AM50" s="163"/>
    </row>
    <row r="51" spans="1:39" ht="12.75">
      <c r="A51" s="230"/>
      <c r="B51" s="235"/>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228"/>
      <c r="AJ51" s="237"/>
      <c r="AK51" s="163"/>
      <c r="AL51" s="163"/>
      <c r="AM51" s="163"/>
    </row>
    <row r="52" spans="1:39" ht="12.75">
      <c r="A52" s="230"/>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228"/>
      <c r="AJ52" s="237"/>
      <c r="AK52" s="163"/>
      <c r="AL52" s="163"/>
      <c r="AM52" s="163"/>
    </row>
    <row r="53" spans="1:39" ht="12.75">
      <c r="A53" s="230"/>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228"/>
      <c r="AJ53" s="237"/>
      <c r="AK53" s="163"/>
      <c r="AL53" s="163"/>
      <c r="AM53" s="163"/>
    </row>
    <row r="54" spans="1:39" ht="12.75">
      <c r="A54" s="230"/>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228"/>
      <c r="AJ54" s="237"/>
      <c r="AK54" s="163"/>
      <c r="AL54" s="163"/>
      <c r="AM54" s="163"/>
    </row>
    <row r="55" spans="1:39" ht="12.75">
      <c r="A55" s="230"/>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228"/>
      <c r="AJ55" s="237"/>
      <c r="AK55" s="163"/>
      <c r="AL55" s="163"/>
      <c r="AM55" s="163"/>
    </row>
    <row r="56" spans="1:39" ht="12.75">
      <c r="A56" s="230"/>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228"/>
      <c r="AJ56" s="237"/>
      <c r="AK56" s="163"/>
      <c r="AL56" s="163"/>
      <c r="AM56" s="163"/>
    </row>
    <row r="57" spans="1:39" ht="12.75">
      <c r="A57" s="230"/>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228"/>
      <c r="AJ57" s="237"/>
      <c r="AK57" s="163"/>
      <c r="AL57" s="163"/>
      <c r="AM57" s="163"/>
    </row>
    <row r="58" spans="1:39" ht="12.75">
      <c r="A58" s="230"/>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228"/>
      <c r="AJ58" s="237"/>
      <c r="AK58" s="163"/>
      <c r="AL58" s="163"/>
      <c r="AM58" s="163"/>
    </row>
    <row r="59" spans="1:39" ht="12.75">
      <c r="A59" s="230"/>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228"/>
      <c r="AJ59" s="237"/>
      <c r="AK59" s="163"/>
      <c r="AL59" s="163"/>
      <c r="AM59" s="163"/>
    </row>
    <row r="60" spans="1:39" ht="12.75">
      <c r="A60" s="230"/>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228"/>
      <c r="AJ60" s="237"/>
      <c r="AK60" s="163"/>
      <c r="AL60" s="163"/>
      <c r="AM60" s="163"/>
    </row>
    <row r="61" spans="1:39" ht="12.75">
      <c r="A61" s="230"/>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228"/>
      <c r="AJ61" s="237"/>
      <c r="AK61" s="163"/>
      <c r="AL61" s="163"/>
      <c r="AM61" s="163"/>
    </row>
    <row r="62" spans="1:39" ht="12.75">
      <c r="A62" s="230"/>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228"/>
      <c r="AJ62" s="237"/>
      <c r="AK62" s="163"/>
      <c r="AL62" s="163"/>
      <c r="AM62" s="163"/>
    </row>
    <row r="63" spans="1:39" ht="12.75">
      <c r="A63" s="230"/>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228"/>
      <c r="AJ63" s="237"/>
      <c r="AK63" s="163"/>
      <c r="AL63" s="163"/>
      <c r="AM63" s="163"/>
    </row>
    <row r="64" spans="1:39" ht="12.75">
      <c r="A64" s="230"/>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228"/>
      <c r="AJ64" s="237"/>
      <c r="AK64" s="163"/>
      <c r="AL64" s="163"/>
      <c r="AM64" s="163"/>
    </row>
    <row r="65" spans="1:39" ht="12.75">
      <c r="A65" s="230"/>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228"/>
      <c r="AJ65" s="237"/>
      <c r="AK65" s="163"/>
      <c r="AL65" s="163"/>
      <c r="AM65" s="163"/>
    </row>
    <row r="66" spans="1:39" ht="12.75">
      <c r="A66" s="230"/>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228"/>
      <c r="AJ66" s="237"/>
      <c r="AK66" s="163"/>
      <c r="AL66" s="163"/>
      <c r="AM66" s="163"/>
    </row>
    <row r="67" spans="1:39" ht="12.75">
      <c r="A67" s="230"/>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228"/>
      <c r="AJ67" s="237"/>
      <c r="AK67" s="163"/>
      <c r="AL67" s="163"/>
      <c r="AM67" s="163"/>
    </row>
    <row r="68" spans="1:39" ht="12.75">
      <c r="A68" s="230"/>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228"/>
      <c r="AJ68" s="237"/>
      <c r="AK68" s="163"/>
      <c r="AL68" s="163"/>
      <c r="AM68" s="163"/>
    </row>
    <row r="69" spans="1:39" ht="12.75">
      <c r="A69" s="230"/>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228"/>
      <c r="AJ69" s="237"/>
      <c r="AK69" s="163"/>
      <c r="AL69" s="163"/>
      <c r="AM69" s="163"/>
    </row>
    <row r="70" spans="1:39" ht="12.75">
      <c r="A70" s="230"/>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228"/>
      <c r="AJ70" s="237"/>
      <c r="AK70" s="163"/>
      <c r="AL70" s="163"/>
      <c r="AM70" s="163"/>
    </row>
    <row r="71" spans="1:39" ht="12.75">
      <c r="A71" s="230"/>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228"/>
      <c r="AJ71" s="237"/>
      <c r="AK71" s="163"/>
      <c r="AL71" s="163"/>
      <c r="AM71" s="163"/>
    </row>
    <row r="72" spans="1:39" ht="12.75">
      <c r="A72" s="230"/>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228"/>
      <c r="AJ72" s="237"/>
      <c r="AK72" s="163"/>
      <c r="AL72" s="163"/>
      <c r="AM72" s="163"/>
    </row>
    <row r="73" spans="1:39" ht="12.75">
      <c r="A73" s="230"/>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228"/>
      <c r="AJ73" s="237"/>
      <c r="AK73" s="163"/>
      <c r="AL73" s="163"/>
      <c r="AM73" s="163"/>
    </row>
    <row r="74" spans="1:39" ht="12.75">
      <c r="A74" s="230"/>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228"/>
      <c r="AJ74" s="237"/>
      <c r="AK74" s="163"/>
      <c r="AL74" s="163"/>
      <c r="AM74" s="163"/>
    </row>
    <row r="75" spans="1:39" ht="12.75">
      <c r="A75" s="230"/>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228"/>
      <c r="AJ75" s="237"/>
      <c r="AK75" s="163"/>
      <c r="AL75" s="163"/>
      <c r="AM75" s="163"/>
    </row>
    <row r="76" spans="1:39" ht="12.75">
      <c r="A76" s="230"/>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228"/>
      <c r="AJ76" s="237"/>
      <c r="AK76" s="163"/>
      <c r="AL76" s="163"/>
      <c r="AM76" s="163"/>
    </row>
    <row r="77" spans="1:39" ht="12.75">
      <c r="A77" s="230"/>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228"/>
      <c r="AJ77" s="237"/>
      <c r="AK77" s="163"/>
      <c r="AL77" s="163"/>
      <c r="AM77" s="163"/>
    </row>
    <row r="78" spans="1:39" ht="12.75">
      <c r="A78" s="230"/>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228"/>
      <c r="AJ78" s="237"/>
      <c r="AK78" s="163"/>
      <c r="AL78" s="163"/>
      <c r="AM78" s="163"/>
    </row>
    <row r="79" spans="1:39" ht="12.75">
      <c r="A79" s="230"/>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228"/>
      <c r="AJ79" s="237"/>
      <c r="AK79" s="163"/>
      <c r="AL79" s="163"/>
      <c r="AM79" s="163"/>
    </row>
    <row r="80" spans="1:39" ht="12.75">
      <c r="A80" s="230"/>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228"/>
      <c r="AJ80" s="237"/>
      <c r="AK80" s="163"/>
      <c r="AL80" s="163"/>
      <c r="AM80" s="163"/>
    </row>
    <row r="81" spans="1:39" ht="12.75">
      <c r="A81" s="230"/>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228"/>
      <c r="AJ81" s="237"/>
      <c r="AK81" s="163"/>
      <c r="AL81" s="163"/>
      <c r="AM81" s="163"/>
    </row>
    <row r="82" spans="1:39" ht="12.75">
      <c r="A82" s="230"/>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228"/>
      <c r="AJ82" s="237"/>
      <c r="AK82" s="163"/>
      <c r="AL82" s="163"/>
      <c r="AM82" s="163"/>
    </row>
    <row r="83" spans="1:39" ht="12.75">
      <c r="A83" s="230"/>
      <c r="B83" s="163"/>
      <c r="C83" s="163"/>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228"/>
      <c r="AJ83" s="237"/>
      <c r="AK83" s="163"/>
      <c r="AL83" s="163"/>
      <c r="AM83" s="163"/>
    </row>
    <row r="84" spans="1:39" ht="12.75">
      <c r="A84" s="230"/>
      <c r="B84" s="163"/>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228"/>
      <c r="AJ84" s="237"/>
      <c r="AK84" s="163"/>
      <c r="AL84" s="163"/>
      <c r="AM84" s="163"/>
    </row>
    <row r="85" spans="1:39" ht="12.75">
      <c r="A85" s="230"/>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228"/>
      <c r="AJ85" s="237"/>
      <c r="AK85" s="163"/>
      <c r="AL85" s="163"/>
      <c r="AM85" s="163"/>
    </row>
    <row r="86" spans="1:39" ht="12.75">
      <c r="A86" s="230"/>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228"/>
      <c r="AJ86" s="237"/>
      <c r="AK86" s="163"/>
      <c r="AL86" s="163"/>
      <c r="AM86" s="163"/>
    </row>
    <row r="87" spans="1:39" ht="12.75">
      <c r="A87" s="230"/>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228"/>
      <c r="AJ87" s="237"/>
      <c r="AK87" s="163"/>
      <c r="AL87" s="163"/>
      <c r="AM87" s="163"/>
    </row>
    <row r="88" spans="1:39" ht="12.75">
      <c r="A88" s="230"/>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228"/>
      <c r="AJ88" s="237"/>
      <c r="AK88" s="163"/>
      <c r="AL88" s="163"/>
      <c r="AM88" s="163"/>
    </row>
    <row r="89" spans="1:39" ht="12.75">
      <c r="A89" s="230"/>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228"/>
      <c r="AJ89" s="237"/>
      <c r="AK89" s="163"/>
      <c r="AL89" s="163"/>
      <c r="AM89" s="163"/>
    </row>
    <row r="90" spans="1:39" ht="12.75">
      <c r="A90" s="230"/>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228"/>
      <c r="AJ90" s="237"/>
      <c r="AK90" s="163"/>
      <c r="AL90" s="163"/>
      <c r="AM90" s="163"/>
    </row>
    <row r="91" spans="1:39" ht="12.75">
      <c r="A91" s="230"/>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228"/>
      <c r="AJ91" s="237"/>
      <c r="AK91" s="163"/>
      <c r="AL91" s="163"/>
      <c r="AM91" s="163"/>
    </row>
    <row r="92" spans="1:39" ht="12.75">
      <c r="A92" s="230"/>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228"/>
      <c r="AJ92" s="237"/>
      <c r="AK92" s="163"/>
      <c r="AL92" s="163"/>
      <c r="AM92" s="163"/>
    </row>
    <row r="93" spans="1:39" ht="12.75">
      <c r="A93" s="230"/>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228"/>
      <c r="AJ93" s="237"/>
      <c r="AK93" s="163"/>
      <c r="AL93" s="163"/>
      <c r="AM93" s="163"/>
    </row>
    <row r="94" spans="1:39" ht="12.75">
      <c r="A94" s="230"/>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228"/>
      <c r="AJ94" s="237"/>
      <c r="AK94" s="163"/>
      <c r="AL94" s="163"/>
      <c r="AM94" s="163"/>
    </row>
    <row r="95" spans="1:39" ht="12.75">
      <c r="A95" s="230"/>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228"/>
      <c r="AJ95" s="237"/>
      <c r="AK95" s="163"/>
      <c r="AL95" s="163"/>
      <c r="AM95" s="163"/>
    </row>
  </sheetData>
  <sheetProtection/>
  <mergeCells count="39">
    <mergeCell ref="AL36:AM36"/>
    <mergeCell ref="AL37:AM37"/>
    <mergeCell ref="AL38:AM38"/>
    <mergeCell ref="A39:AG39"/>
    <mergeCell ref="AL39:AM39"/>
    <mergeCell ref="AL32:AM32"/>
    <mergeCell ref="A33:AM33"/>
    <mergeCell ref="AL34:AM34"/>
    <mergeCell ref="AL35:AM35"/>
    <mergeCell ref="AL26:AM26"/>
    <mergeCell ref="A27:AM27"/>
    <mergeCell ref="AL28:AM28"/>
    <mergeCell ref="AL29:AM29"/>
    <mergeCell ref="AL30:AM30"/>
    <mergeCell ref="AL31:AM31"/>
    <mergeCell ref="A19:AM19"/>
    <mergeCell ref="AL20:AM20"/>
    <mergeCell ref="AL21:AM21"/>
    <mergeCell ref="AL22:AM22"/>
    <mergeCell ref="AL23:AM23"/>
    <mergeCell ref="AL25:AM25"/>
    <mergeCell ref="A13:AM13"/>
    <mergeCell ref="AL14:AM14"/>
    <mergeCell ref="AL15:AM15"/>
    <mergeCell ref="AL16:AM16"/>
    <mergeCell ref="AL17:AM17"/>
    <mergeCell ref="AL18:AM18"/>
    <mergeCell ref="AL5:AM5"/>
    <mergeCell ref="A6:AM6"/>
    <mergeCell ref="AL7:AM7"/>
    <mergeCell ref="AL8:AM8"/>
    <mergeCell ref="AL9:AM9"/>
    <mergeCell ref="AL10:AM10"/>
    <mergeCell ref="B1:AM1"/>
    <mergeCell ref="B4:AE4"/>
    <mergeCell ref="AF4:AG4"/>
    <mergeCell ref="B2:AL2"/>
    <mergeCell ref="B3:AL3"/>
    <mergeCell ref="AJ4:AL4"/>
  </mergeCells>
  <printOptions/>
  <pageMargins left="0.1968503937007874" right="0.1968503937007874" top="0.7480314960629921" bottom="0.7480314960629921" header="0.31496062992125984" footer="0.31496062992125984"/>
  <pageSetup horizontalDpi="600" verticalDpi="600" orientation="portrait" scale="80"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AM69"/>
  <sheetViews>
    <sheetView zoomScale="120" zoomScaleNormal="120" zoomScalePageLayoutView="0" workbookViewId="0" topLeftCell="B48">
      <selection activeCell="AG63" sqref="AG63"/>
    </sheetView>
  </sheetViews>
  <sheetFormatPr defaultColWidth="11.421875" defaultRowHeight="15"/>
  <cols>
    <col min="1" max="1" width="38.00390625" style="7" customWidth="1"/>
    <col min="2" max="4" width="11.421875" style="7" customWidth="1"/>
    <col min="5" max="5" width="21.00390625" style="7" customWidth="1"/>
    <col min="6" max="17" width="5.00390625" style="7" customWidth="1"/>
    <col min="18" max="29" width="5.00390625" style="7" hidden="1" customWidth="1"/>
    <col min="30" max="34" width="11.421875" style="7" customWidth="1"/>
    <col min="35" max="35" width="17.7109375" style="7" bestFit="1" customWidth="1"/>
    <col min="36" max="36" width="11.57421875" style="7" customWidth="1"/>
    <col min="37" max="37" width="11.421875" style="7" customWidth="1"/>
    <col min="38" max="16384" width="11.421875" style="7" customWidth="1"/>
  </cols>
  <sheetData>
    <row r="1" spans="1:39" ht="93" customHeight="1">
      <c r="A1" s="509"/>
      <c r="B1" s="1256" t="s">
        <v>55</v>
      </c>
      <c r="C1" s="1257"/>
      <c r="D1" s="1257"/>
      <c r="E1" s="1257"/>
      <c r="F1" s="1257"/>
      <c r="G1" s="1257"/>
      <c r="H1" s="1257"/>
      <c r="I1" s="1257"/>
      <c r="J1" s="1257"/>
      <c r="K1" s="1257"/>
      <c r="L1" s="1257"/>
      <c r="M1" s="1257"/>
      <c r="N1" s="1257"/>
      <c r="O1" s="1257"/>
      <c r="P1" s="1257"/>
      <c r="Q1" s="1257"/>
      <c r="R1" s="1257"/>
      <c r="S1" s="1257"/>
      <c r="T1" s="1257"/>
      <c r="U1" s="1257"/>
      <c r="V1" s="1257"/>
      <c r="W1" s="1257"/>
      <c r="X1" s="1257"/>
      <c r="Y1" s="1257"/>
      <c r="Z1" s="1257"/>
      <c r="AA1" s="1257"/>
      <c r="AB1" s="1257"/>
      <c r="AC1" s="1257"/>
      <c r="AD1" s="1257"/>
      <c r="AE1" s="1257"/>
      <c r="AF1" s="1257"/>
      <c r="AG1" s="1257"/>
      <c r="AH1" s="1257"/>
      <c r="AI1" s="1257"/>
      <c r="AJ1" s="1257"/>
      <c r="AK1" s="1258"/>
      <c r="AL1" s="1166" t="s">
        <v>1067</v>
      </c>
      <c r="AM1" s="1168"/>
    </row>
    <row r="2" spans="1:39" ht="38.25" customHeight="1">
      <c r="A2" s="239" t="s">
        <v>54</v>
      </c>
      <c r="B2" s="1067" t="s">
        <v>72</v>
      </c>
      <c r="C2" s="1068"/>
      <c r="D2" s="1068"/>
      <c r="E2" s="1068"/>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1068"/>
      <c r="AG2" s="1068"/>
      <c r="AH2" s="1068"/>
      <c r="AI2" s="1068"/>
      <c r="AJ2" s="1068"/>
      <c r="AK2" s="1069"/>
      <c r="AL2" s="457" t="s">
        <v>43</v>
      </c>
      <c r="AM2" s="383"/>
    </row>
    <row r="3" spans="1:39" ht="38.25" customHeight="1">
      <c r="A3" s="239" t="s">
        <v>52</v>
      </c>
      <c r="B3" s="1155" t="s">
        <v>336</v>
      </c>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c r="AG3" s="1156"/>
      <c r="AH3" s="1156"/>
      <c r="AI3" s="1156"/>
      <c r="AJ3" s="1156"/>
      <c r="AK3" s="1157"/>
      <c r="AL3" s="457" t="s">
        <v>43</v>
      </c>
      <c r="AM3" s="383"/>
    </row>
    <row r="4" spans="1:39" ht="38.25" customHeight="1">
      <c r="A4" s="239" t="s">
        <v>47</v>
      </c>
      <c r="B4" s="1155" t="s">
        <v>374</v>
      </c>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7"/>
      <c r="AF4" s="1259" t="s">
        <v>45</v>
      </c>
      <c r="AG4" s="1260"/>
      <c r="AH4" s="1261"/>
      <c r="AI4" s="1262" t="s">
        <v>338</v>
      </c>
      <c r="AJ4" s="1263"/>
      <c r="AK4" s="1264"/>
      <c r="AL4" s="457" t="s">
        <v>43</v>
      </c>
      <c r="AM4" s="383"/>
    </row>
    <row r="5" spans="1:39" ht="22.5">
      <c r="A5" s="239" t="s">
        <v>42</v>
      </c>
      <c r="B5" s="239" t="s">
        <v>41</v>
      </c>
      <c r="C5" s="239" t="s">
        <v>40</v>
      </c>
      <c r="D5" s="239" t="s">
        <v>375</v>
      </c>
      <c r="E5" s="161" t="s">
        <v>38</v>
      </c>
      <c r="F5" s="9" t="s">
        <v>339</v>
      </c>
      <c r="G5" s="9" t="s">
        <v>134</v>
      </c>
      <c r="H5" s="9" t="s">
        <v>135</v>
      </c>
      <c r="I5" s="9" t="s">
        <v>34</v>
      </c>
      <c r="J5" s="9" t="s">
        <v>136</v>
      </c>
      <c r="K5" s="9" t="s">
        <v>137</v>
      </c>
      <c r="L5" s="9" t="s">
        <v>138</v>
      </c>
      <c r="M5" s="9" t="s">
        <v>139</v>
      </c>
      <c r="N5" s="9" t="s">
        <v>140</v>
      </c>
      <c r="O5" s="9" t="s">
        <v>141</v>
      </c>
      <c r="P5" s="9" t="s">
        <v>142</v>
      </c>
      <c r="Q5" s="9" t="s">
        <v>143</v>
      </c>
      <c r="R5" s="9" t="s">
        <v>144</v>
      </c>
      <c r="S5" s="9" t="s">
        <v>145</v>
      </c>
      <c r="T5" s="9" t="s">
        <v>340</v>
      </c>
      <c r="U5" s="9" t="s">
        <v>22</v>
      </c>
      <c r="V5" s="9" t="s">
        <v>21</v>
      </c>
      <c r="W5" s="9" t="s">
        <v>20</v>
      </c>
      <c r="X5" s="9" t="s">
        <v>19</v>
      </c>
      <c r="Y5" s="9" t="s">
        <v>18</v>
      </c>
      <c r="Z5" s="9" t="s">
        <v>17</v>
      </c>
      <c r="AA5" s="9" t="s">
        <v>16</v>
      </c>
      <c r="AB5" s="9" t="s">
        <v>15</v>
      </c>
      <c r="AC5" s="9" t="s">
        <v>14</v>
      </c>
      <c r="AD5" s="161" t="s">
        <v>13</v>
      </c>
      <c r="AE5" s="161" t="s">
        <v>12</v>
      </c>
      <c r="AF5" s="161" t="s">
        <v>11</v>
      </c>
      <c r="AG5" s="161" t="s">
        <v>10</v>
      </c>
      <c r="AH5" s="161" t="s">
        <v>9</v>
      </c>
      <c r="AI5" s="118" t="s">
        <v>8</v>
      </c>
      <c r="AJ5" s="118" t="s">
        <v>7</v>
      </c>
      <c r="AK5" s="239" t="s">
        <v>6</v>
      </c>
      <c r="AL5" s="1126" t="s">
        <v>5</v>
      </c>
      <c r="AM5" s="1127"/>
    </row>
    <row r="6" spans="1:39" ht="15.75" customHeight="1">
      <c r="A6" s="1265" t="s">
        <v>1139</v>
      </c>
      <c r="B6" s="1266"/>
      <c r="C6" s="1266"/>
      <c r="D6" s="1266"/>
      <c r="E6" s="1266"/>
      <c r="F6" s="1266"/>
      <c r="G6" s="1266"/>
      <c r="H6" s="1266"/>
      <c r="I6" s="1266"/>
      <c r="J6" s="1266"/>
      <c r="K6" s="1266"/>
      <c r="L6" s="1266"/>
      <c r="M6" s="1266"/>
      <c r="N6" s="1266"/>
      <c r="O6" s="1266"/>
      <c r="P6" s="1266"/>
      <c r="Q6" s="1266"/>
      <c r="R6" s="1266"/>
      <c r="S6" s="1266"/>
      <c r="T6" s="1266"/>
      <c r="U6" s="1266"/>
      <c r="V6" s="1266"/>
      <c r="W6" s="1266"/>
      <c r="X6" s="1266"/>
      <c r="Y6" s="1266"/>
      <c r="Z6" s="1266"/>
      <c r="AA6" s="1266"/>
      <c r="AB6" s="1266"/>
      <c r="AC6" s="1266"/>
      <c r="AD6" s="1266"/>
      <c r="AE6" s="1266"/>
      <c r="AF6" s="1266"/>
      <c r="AG6" s="1266"/>
      <c r="AH6" s="1266"/>
      <c r="AI6" s="1266"/>
      <c r="AJ6" s="1266"/>
      <c r="AK6" s="1266"/>
      <c r="AL6" s="1266"/>
      <c r="AM6" s="1267"/>
    </row>
    <row r="7" spans="1:39" ht="50.25" customHeight="1">
      <c r="A7" s="1268" t="s">
        <v>1140</v>
      </c>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70"/>
    </row>
    <row r="8" spans="1:39" ht="100.5" customHeight="1">
      <c r="A8" s="548" t="s">
        <v>376</v>
      </c>
      <c r="B8" s="363">
        <v>43101</v>
      </c>
      <c r="C8" s="363">
        <v>43434</v>
      </c>
      <c r="D8" s="339"/>
      <c r="E8" s="41">
        <v>1</v>
      </c>
      <c r="F8" s="331"/>
      <c r="G8" s="175"/>
      <c r="H8" s="331">
        <v>1</v>
      </c>
      <c r="I8" s="175">
        <v>1</v>
      </c>
      <c r="J8" s="244"/>
      <c r="K8" s="175"/>
      <c r="L8" s="244"/>
      <c r="M8" s="175"/>
      <c r="N8" s="244"/>
      <c r="O8" s="175"/>
      <c r="P8" s="244"/>
      <c r="Q8" s="175"/>
      <c r="R8" s="244"/>
      <c r="S8" s="175"/>
      <c r="T8" s="244"/>
      <c r="U8" s="175"/>
      <c r="V8" s="244"/>
      <c r="W8" s="175"/>
      <c r="X8" s="244"/>
      <c r="Y8" s="175"/>
      <c r="Z8" s="244"/>
      <c r="AA8" s="175"/>
      <c r="AB8" s="452"/>
      <c r="AC8" s="175"/>
      <c r="AD8" s="41">
        <f aca="true" t="shared" si="0" ref="AD8:AE11">F8+H8+J8+L8+N8+P8</f>
        <v>1</v>
      </c>
      <c r="AE8" s="41">
        <f t="shared" si="0"/>
        <v>1</v>
      </c>
      <c r="AF8" s="41">
        <f>AE8-AD8</f>
        <v>0</v>
      </c>
      <c r="AG8" s="318">
        <f>+AE8/AD8</f>
        <v>1</v>
      </c>
      <c r="AH8" s="325">
        <f>AE8/E8</f>
        <v>1</v>
      </c>
      <c r="AI8" s="385">
        <v>0</v>
      </c>
      <c r="AJ8" s="327">
        <v>0</v>
      </c>
      <c r="AK8" s="328" t="e">
        <f>AJ8/AI8</f>
        <v>#DIV/0!</v>
      </c>
      <c r="AL8" s="1271"/>
      <c r="AM8" s="1272"/>
    </row>
    <row r="9" spans="1:39" ht="112.5">
      <c r="A9" s="548" t="s">
        <v>377</v>
      </c>
      <c r="B9" s="363">
        <v>43101</v>
      </c>
      <c r="C9" s="363">
        <v>43434</v>
      </c>
      <c r="D9" s="339"/>
      <c r="E9" s="240" t="s">
        <v>378</v>
      </c>
      <c r="F9" s="350"/>
      <c r="G9" s="175">
        <v>1</v>
      </c>
      <c r="H9" s="331"/>
      <c r="I9" s="175">
        <v>1</v>
      </c>
      <c r="J9" s="331"/>
      <c r="K9" s="175">
        <v>1</v>
      </c>
      <c r="L9" s="331"/>
      <c r="M9" s="175">
        <v>1</v>
      </c>
      <c r="N9" s="331"/>
      <c r="O9" s="175">
        <v>1</v>
      </c>
      <c r="P9" s="331"/>
      <c r="Q9" s="175">
        <v>1</v>
      </c>
      <c r="R9" s="331"/>
      <c r="S9" s="175"/>
      <c r="T9" s="331"/>
      <c r="U9" s="175"/>
      <c r="V9" s="331"/>
      <c r="W9" s="175"/>
      <c r="X9" s="331"/>
      <c r="Y9" s="175"/>
      <c r="Z9" s="331"/>
      <c r="AA9" s="175"/>
      <c r="AB9" s="331"/>
      <c r="AC9" s="175"/>
      <c r="AD9" s="989">
        <f t="shared" si="0"/>
        <v>0</v>
      </c>
      <c r="AE9" s="989">
        <f t="shared" si="0"/>
        <v>6</v>
      </c>
      <c r="AF9" s="989">
        <f>AE9-AD9</f>
        <v>6</v>
      </c>
      <c r="AG9" s="318">
        <v>1</v>
      </c>
      <c r="AH9" s="325">
        <v>1</v>
      </c>
      <c r="AI9" s="385">
        <v>0</v>
      </c>
      <c r="AJ9" s="327">
        <v>0</v>
      </c>
      <c r="AK9" s="328" t="e">
        <f>AJ9/AI9</f>
        <v>#DIV/0!</v>
      </c>
      <c r="AL9" s="1271"/>
      <c r="AM9" s="1272"/>
    </row>
    <row r="10" spans="1:39" ht="112.5">
      <c r="A10" s="548" t="s">
        <v>379</v>
      </c>
      <c r="B10" s="363">
        <v>43101</v>
      </c>
      <c r="C10" s="363">
        <v>43434</v>
      </c>
      <c r="D10" s="339"/>
      <c r="E10" s="240" t="s">
        <v>378</v>
      </c>
      <c r="F10" s="331"/>
      <c r="G10" s="175">
        <v>1</v>
      </c>
      <c r="H10" s="331"/>
      <c r="I10" s="175">
        <v>1</v>
      </c>
      <c r="J10" s="331"/>
      <c r="K10" s="175">
        <v>1</v>
      </c>
      <c r="L10" s="331"/>
      <c r="M10" s="175">
        <v>1</v>
      </c>
      <c r="N10" s="331"/>
      <c r="O10" s="175">
        <v>1</v>
      </c>
      <c r="P10" s="331"/>
      <c r="Q10" s="175">
        <v>1</v>
      </c>
      <c r="R10" s="331"/>
      <c r="S10" s="175"/>
      <c r="T10" s="331"/>
      <c r="U10" s="175"/>
      <c r="V10" s="331"/>
      <c r="W10" s="175"/>
      <c r="X10" s="331"/>
      <c r="Y10" s="175"/>
      <c r="Z10" s="331"/>
      <c r="AA10" s="175"/>
      <c r="AB10" s="350"/>
      <c r="AC10" s="175"/>
      <c r="AD10" s="989">
        <f t="shared" si="0"/>
        <v>0</v>
      </c>
      <c r="AE10" s="989">
        <f t="shared" si="0"/>
        <v>6</v>
      </c>
      <c r="AF10" s="989">
        <f>AE10-AD10</f>
        <v>6</v>
      </c>
      <c r="AG10" s="318">
        <v>1</v>
      </c>
      <c r="AH10" s="325">
        <v>1</v>
      </c>
      <c r="AI10" s="385">
        <v>0</v>
      </c>
      <c r="AJ10" s="327">
        <v>0</v>
      </c>
      <c r="AK10" s="328" t="e">
        <f>AJ10/AI10</f>
        <v>#DIV/0!</v>
      </c>
      <c r="AL10" s="1271"/>
      <c r="AM10" s="1272"/>
    </row>
    <row r="11" spans="1:39" ht="83.25" customHeight="1">
      <c r="A11" s="549" t="s">
        <v>380</v>
      </c>
      <c r="B11" s="363">
        <v>43101</v>
      </c>
      <c r="C11" s="363">
        <v>43434</v>
      </c>
      <c r="D11" s="339"/>
      <c r="E11" s="240" t="s">
        <v>378</v>
      </c>
      <c r="F11" s="350"/>
      <c r="G11" s="175">
        <v>1</v>
      </c>
      <c r="H11" s="331"/>
      <c r="I11" s="175">
        <v>1</v>
      </c>
      <c r="J11" s="331"/>
      <c r="K11" s="175">
        <v>1</v>
      </c>
      <c r="L11" s="331"/>
      <c r="M11" s="175">
        <v>1</v>
      </c>
      <c r="N11" s="331"/>
      <c r="O11" s="175"/>
      <c r="P11" s="331"/>
      <c r="Q11" s="175"/>
      <c r="R11" s="331"/>
      <c r="S11" s="175"/>
      <c r="T11" s="331"/>
      <c r="U11" s="175"/>
      <c r="V11" s="331"/>
      <c r="W11" s="175"/>
      <c r="X11" s="331"/>
      <c r="Y11" s="175"/>
      <c r="Z11" s="331"/>
      <c r="AA11" s="175"/>
      <c r="AB11" s="331"/>
      <c r="AC11" s="175"/>
      <c r="AD11" s="989">
        <f t="shared" si="0"/>
        <v>0</v>
      </c>
      <c r="AE11" s="989">
        <f t="shared" si="0"/>
        <v>4</v>
      </c>
      <c r="AF11" s="989">
        <f>AE11-AD11</f>
        <v>4</v>
      </c>
      <c r="AG11" s="318">
        <v>1</v>
      </c>
      <c r="AH11" s="325">
        <v>1</v>
      </c>
      <c r="AI11" s="385">
        <v>0</v>
      </c>
      <c r="AJ11" s="327">
        <v>0</v>
      </c>
      <c r="AK11" s="328" t="e">
        <f>AJ11/AI11</f>
        <v>#DIV/0!</v>
      </c>
      <c r="AL11" s="1271"/>
      <c r="AM11" s="1272"/>
    </row>
    <row r="12" spans="1:39" ht="15" customHeight="1">
      <c r="A12" s="1273" t="s">
        <v>381</v>
      </c>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row>
    <row r="13" spans="1:39" ht="22.5">
      <c r="A13" s="548" t="s">
        <v>382</v>
      </c>
      <c r="B13" s="363">
        <v>43101</v>
      </c>
      <c r="C13" s="363">
        <v>43434</v>
      </c>
      <c r="D13" s="339"/>
      <c r="E13" s="41">
        <v>1</v>
      </c>
      <c r="F13" s="550"/>
      <c r="G13" s="175"/>
      <c r="H13" s="350"/>
      <c r="I13" s="175"/>
      <c r="J13" s="350"/>
      <c r="K13" s="175"/>
      <c r="L13" s="350"/>
      <c r="M13" s="175"/>
      <c r="N13" s="350"/>
      <c r="O13" s="175"/>
      <c r="P13" s="350"/>
      <c r="Q13" s="175"/>
      <c r="R13" s="350"/>
      <c r="S13" s="175"/>
      <c r="T13" s="350"/>
      <c r="U13" s="175"/>
      <c r="V13" s="350"/>
      <c r="W13" s="175"/>
      <c r="X13" s="350"/>
      <c r="Y13" s="175"/>
      <c r="Z13" s="350">
        <v>1</v>
      </c>
      <c r="AA13" s="175"/>
      <c r="AB13" s="350"/>
      <c r="AC13" s="175"/>
      <c r="AD13" s="989">
        <f>F13+H13+J13+L13+N13+P13</f>
        <v>0</v>
      </c>
      <c r="AE13" s="989">
        <f>G13+I13+K13+M13+O13+Q13</f>
        <v>0</v>
      </c>
      <c r="AF13" s="989">
        <f>AE13-AD13</f>
        <v>0</v>
      </c>
      <c r="AG13" s="318"/>
      <c r="AH13" s="325">
        <f>AE13/E13</f>
        <v>0</v>
      </c>
      <c r="AI13" s="385">
        <v>0</v>
      </c>
      <c r="AJ13" s="327">
        <v>0</v>
      </c>
      <c r="AK13" s="328" t="e">
        <f>AJ13/AI13</f>
        <v>#DIV/0!</v>
      </c>
      <c r="AL13" s="1271"/>
      <c r="AM13" s="1272"/>
    </row>
    <row r="14" spans="1:39" ht="22.5">
      <c r="A14" s="548" t="s">
        <v>383</v>
      </c>
      <c r="B14" s="363">
        <v>43101</v>
      </c>
      <c r="C14" s="363">
        <v>43434</v>
      </c>
      <c r="D14" s="339" t="s">
        <v>384</v>
      </c>
      <c r="E14" s="41">
        <v>1</v>
      </c>
      <c r="F14" s="550"/>
      <c r="G14" s="175"/>
      <c r="H14" s="350"/>
      <c r="I14" s="175"/>
      <c r="J14" s="350"/>
      <c r="K14" s="175"/>
      <c r="L14" s="350"/>
      <c r="M14" s="175"/>
      <c r="N14" s="350"/>
      <c r="O14" s="175"/>
      <c r="P14" s="350"/>
      <c r="Q14" s="175"/>
      <c r="R14" s="350"/>
      <c r="S14" s="175"/>
      <c r="T14" s="350"/>
      <c r="U14" s="175"/>
      <c r="V14" s="350"/>
      <c r="W14" s="175"/>
      <c r="X14" s="350"/>
      <c r="Y14" s="175"/>
      <c r="Z14" s="350">
        <v>1</v>
      </c>
      <c r="AA14" s="175"/>
      <c r="AB14" s="350"/>
      <c r="AC14" s="175"/>
      <c r="AD14" s="989">
        <f>F14+H14+J14+L14+N14+P14</f>
        <v>0</v>
      </c>
      <c r="AE14" s="989">
        <f>G14+I14+K14+M14+O14+Q14</f>
        <v>0</v>
      </c>
      <c r="AF14" s="989">
        <f>AE14-AD14</f>
        <v>0</v>
      </c>
      <c r="AG14" s="318"/>
      <c r="AH14" s="325">
        <f>AE14/E14</f>
        <v>0</v>
      </c>
      <c r="AI14" s="385">
        <v>0</v>
      </c>
      <c r="AJ14" s="327">
        <v>0</v>
      </c>
      <c r="AK14" s="328" t="e">
        <f>AJ14/AI14</f>
        <v>#DIV/0!</v>
      </c>
      <c r="AL14" s="1271"/>
      <c r="AM14" s="1272"/>
    </row>
    <row r="15" spans="1:39" ht="11.25">
      <c r="A15" s="1273" t="s">
        <v>385</v>
      </c>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row>
    <row r="16" spans="1:39" ht="12">
      <c r="A16" s="334" t="s">
        <v>386</v>
      </c>
      <c r="B16" s="363">
        <v>43101</v>
      </c>
      <c r="C16" s="363">
        <v>43464</v>
      </c>
      <c r="D16" s="551"/>
      <c r="E16" s="240" t="s">
        <v>378</v>
      </c>
      <c r="F16" s="350"/>
      <c r="G16" s="175">
        <v>2</v>
      </c>
      <c r="H16" s="331"/>
      <c r="I16" s="175">
        <v>4</v>
      </c>
      <c r="J16" s="331"/>
      <c r="K16" s="175">
        <v>3</v>
      </c>
      <c r="L16" s="331"/>
      <c r="M16" s="175">
        <v>7</v>
      </c>
      <c r="N16" s="331"/>
      <c r="O16" s="175">
        <v>3</v>
      </c>
      <c r="P16" s="331"/>
      <c r="Q16" s="175">
        <v>2</v>
      </c>
      <c r="R16" s="331">
        <v>1</v>
      </c>
      <c r="S16" s="175"/>
      <c r="T16" s="331">
        <v>1</v>
      </c>
      <c r="U16" s="175"/>
      <c r="V16" s="331">
        <v>1</v>
      </c>
      <c r="W16" s="175"/>
      <c r="X16" s="331">
        <v>1</v>
      </c>
      <c r="Y16" s="175"/>
      <c r="Z16" s="331"/>
      <c r="AA16" s="175"/>
      <c r="AB16" s="331"/>
      <c r="AC16" s="175"/>
      <c r="AD16" s="989">
        <f>F16+H16+J16+L16+N16+P16</f>
        <v>0</v>
      </c>
      <c r="AE16" s="989">
        <f>G16+I16+K16+M16+O16+Q16</f>
        <v>21</v>
      </c>
      <c r="AF16" s="989">
        <f>AE16-AD16</f>
        <v>21</v>
      </c>
      <c r="AG16" s="318">
        <v>1</v>
      </c>
      <c r="AH16" s="325">
        <v>1</v>
      </c>
      <c r="AI16" s="385">
        <v>0</v>
      </c>
      <c r="AJ16" s="327">
        <v>0</v>
      </c>
      <c r="AK16" s="328" t="e">
        <f>AJ16/AI16</f>
        <v>#DIV/0!</v>
      </c>
      <c r="AL16" s="1271"/>
      <c r="AM16" s="1272"/>
    </row>
    <row r="17" spans="1:39" ht="33.75">
      <c r="A17" s="552" t="s">
        <v>387</v>
      </c>
      <c r="B17" s="363">
        <v>43101</v>
      </c>
      <c r="C17" s="363">
        <v>43464</v>
      </c>
      <c r="D17" s="551"/>
      <c r="E17" s="240" t="s">
        <v>378</v>
      </c>
      <c r="F17" s="350"/>
      <c r="G17" s="175">
        <v>1</v>
      </c>
      <c r="H17" s="331"/>
      <c r="I17" s="175">
        <v>1</v>
      </c>
      <c r="J17" s="331"/>
      <c r="K17" s="175">
        <v>1</v>
      </c>
      <c r="L17" s="331"/>
      <c r="M17" s="175">
        <v>1</v>
      </c>
      <c r="N17" s="331"/>
      <c r="O17" s="175">
        <v>1</v>
      </c>
      <c r="P17" s="331"/>
      <c r="Q17" s="175">
        <v>1</v>
      </c>
      <c r="R17" s="331"/>
      <c r="S17" s="175"/>
      <c r="T17" s="331"/>
      <c r="U17" s="175"/>
      <c r="V17" s="331"/>
      <c r="W17" s="175"/>
      <c r="X17" s="331"/>
      <c r="Y17" s="175"/>
      <c r="Z17" s="331"/>
      <c r="AA17" s="175"/>
      <c r="AB17" s="331"/>
      <c r="AC17" s="175"/>
      <c r="AD17" s="989">
        <f>F17+H17+J17+L17+N17+P17</f>
        <v>0</v>
      </c>
      <c r="AE17" s="989">
        <f>G17+I17+K17+M17+O17+Q17</f>
        <v>6</v>
      </c>
      <c r="AF17" s="989">
        <f>AE17-AD17</f>
        <v>6</v>
      </c>
      <c r="AG17" s="318">
        <v>1</v>
      </c>
      <c r="AH17" s="325">
        <v>1</v>
      </c>
      <c r="AI17" s="385">
        <v>0</v>
      </c>
      <c r="AJ17" s="327">
        <v>0</v>
      </c>
      <c r="AK17" s="328" t="e">
        <f>AJ17/AI17</f>
        <v>#DIV/0!</v>
      </c>
      <c r="AL17" s="1271"/>
      <c r="AM17" s="1272"/>
    </row>
    <row r="18" spans="1:39" ht="15" customHeight="1">
      <c r="A18" s="1275" t="s">
        <v>388</v>
      </c>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7"/>
    </row>
    <row r="19" spans="1:39" ht="11.25">
      <c r="A19" s="1278" t="s">
        <v>1141</v>
      </c>
      <c r="B19" s="1279"/>
      <c r="C19" s="1279"/>
      <c r="D19" s="1279"/>
      <c r="E19" s="1279"/>
      <c r="F19" s="1279"/>
      <c r="G19" s="1279"/>
      <c r="H19" s="1279"/>
      <c r="I19" s="1279"/>
      <c r="J19" s="1279"/>
      <c r="K19" s="1279"/>
      <c r="L19" s="1279"/>
      <c r="M19" s="1279"/>
      <c r="N19" s="1279"/>
      <c r="O19" s="1279"/>
      <c r="P19" s="1279"/>
      <c r="Q19" s="1279"/>
      <c r="R19" s="1279"/>
      <c r="S19" s="1279"/>
      <c r="T19" s="1279"/>
      <c r="U19" s="1279"/>
      <c r="V19" s="1279"/>
      <c r="W19" s="1279"/>
      <c r="X19" s="1279"/>
      <c r="Y19" s="1279"/>
      <c r="Z19" s="1279"/>
      <c r="AA19" s="1279"/>
      <c r="AB19" s="1279"/>
      <c r="AC19" s="1279"/>
      <c r="AD19" s="1279"/>
      <c r="AE19" s="1279"/>
      <c r="AF19" s="1279"/>
      <c r="AG19" s="1279"/>
      <c r="AH19" s="1279"/>
      <c r="AI19" s="1279"/>
      <c r="AJ19" s="1279"/>
      <c r="AK19" s="1279"/>
      <c r="AL19" s="1279"/>
      <c r="AM19" s="1280"/>
    </row>
    <row r="20" spans="1:39" ht="33.75">
      <c r="A20" s="553" t="s">
        <v>389</v>
      </c>
      <c r="B20" s="363">
        <v>43101</v>
      </c>
      <c r="C20" s="363">
        <v>43434</v>
      </c>
      <c r="D20" s="339"/>
      <c r="E20" s="240" t="s">
        <v>378</v>
      </c>
      <c r="F20" s="350"/>
      <c r="G20" s="175">
        <v>22</v>
      </c>
      <c r="H20" s="331"/>
      <c r="I20" s="175">
        <v>43</v>
      </c>
      <c r="J20" s="331"/>
      <c r="K20" s="175">
        <v>31</v>
      </c>
      <c r="L20" s="331"/>
      <c r="M20" s="175">
        <v>35</v>
      </c>
      <c r="N20" s="331"/>
      <c r="O20" s="175">
        <v>40</v>
      </c>
      <c r="P20" s="331"/>
      <c r="Q20" s="175">
        <v>38</v>
      </c>
      <c r="R20" s="331"/>
      <c r="S20" s="175"/>
      <c r="T20" s="331"/>
      <c r="U20" s="175"/>
      <c r="V20" s="331"/>
      <c r="W20" s="175"/>
      <c r="X20" s="331"/>
      <c r="Y20" s="175"/>
      <c r="Z20" s="331"/>
      <c r="AA20" s="175"/>
      <c r="AB20" s="331"/>
      <c r="AC20" s="175"/>
      <c r="AD20" s="989">
        <f aca="true" t="shared" si="1" ref="AD20:AE22">F20+H20+J20+L20+N20+P20</f>
        <v>0</v>
      </c>
      <c r="AE20" s="989">
        <f t="shared" si="1"/>
        <v>209</v>
      </c>
      <c r="AF20" s="989">
        <f>AE20-AD20</f>
        <v>209</v>
      </c>
      <c r="AG20" s="318">
        <v>1</v>
      </c>
      <c r="AH20" s="325">
        <v>1</v>
      </c>
      <c r="AI20" s="385">
        <v>0</v>
      </c>
      <c r="AJ20" s="327">
        <v>0</v>
      </c>
      <c r="AK20" s="328" t="e">
        <f>AJ20/AI20</f>
        <v>#DIV/0!</v>
      </c>
      <c r="AL20" s="1271"/>
      <c r="AM20" s="1272"/>
    </row>
    <row r="21" spans="1:39" ht="22.5">
      <c r="A21" s="553" t="s">
        <v>390</v>
      </c>
      <c r="B21" s="363">
        <v>43101</v>
      </c>
      <c r="C21" s="363">
        <v>43464</v>
      </c>
      <c r="D21" s="554"/>
      <c r="E21" s="240" t="s">
        <v>378</v>
      </c>
      <c r="F21" s="350"/>
      <c r="G21" s="175">
        <v>13</v>
      </c>
      <c r="H21" s="331"/>
      <c r="I21" s="175"/>
      <c r="J21" s="331"/>
      <c r="K21" s="175"/>
      <c r="L21" s="331"/>
      <c r="M21" s="175"/>
      <c r="N21" s="331"/>
      <c r="O21" s="175"/>
      <c r="P21" s="331"/>
      <c r="Q21" s="175"/>
      <c r="R21" s="331"/>
      <c r="S21" s="175"/>
      <c r="T21" s="331"/>
      <c r="U21" s="175"/>
      <c r="V21" s="331"/>
      <c r="W21" s="175"/>
      <c r="X21" s="331"/>
      <c r="Y21" s="175"/>
      <c r="Z21" s="331"/>
      <c r="AA21" s="175"/>
      <c r="AB21" s="331"/>
      <c r="AC21" s="175"/>
      <c r="AD21" s="989">
        <f t="shared" si="1"/>
        <v>0</v>
      </c>
      <c r="AE21" s="989">
        <f t="shared" si="1"/>
        <v>13</v>
      </c>
      <c r="AF21" s="989">
        <f>AE21-AD21</f>
        <v>13</v>
      </c>
      <c r="AG21" s="318">
        <v>1</v>
      </c>
      <c r="AH21" s="325">
        <v>1</v>
      </c>
      <c r="AI21" s="385">
        <v>0</v>
      </c>
      <c r="AJ21" s="327">
        <v>0</v>
      </c>
      <c r="AK21" s="328" t="e">
        <f>AJ21/AI21</f>
        <v>#DIV/0!</v>
      </c>
      <c r="AL21" s="1271"/>
      <c r="AM21" s="1272"/>
    </row>
    <row r="22" spans="1:39" ht="56.25">
      <c r="A22" s="555" t="s">
        <v>1142</v>
      </c>
      <c r="B22" s="363">
        <v>43101</v>
      </c>
      <c r="C22" s="363">
        <v>43464</v>
      </c>
      <c r="D22" s="339"/>
      <c r="E22" s="41">
        <f>F22+H22+J22+L22+N22+P22+R22+T22+V22+X22+Z22+AB22</f>
        <v>1</v>
      </c>
      <c r="F22" s="350"/>
      <c r="G22" s="175"/>
      <c r="H22" s="331"/>
      <c r="I22" s="175"/>
      <c r="J22" s="331"/>
      <c r="K22" s="175"/>
      <c r="L22" s="331"/>
      <c r="M22" s="175"/>
      <c r="N22" s="331"/>
      <c r="O22" s="175"/>
      <c r="P22" s="331"/>
      <c r="Q22" s="175"/>
      <c r="R22" s="331"/>
      <c r="S22" s="175"/>
      <c r="T22" s="331"/>
      <c r="U22" s="175"/>
      <c r="V22" s="331"/>
      <c r="W22" s="175"/>
      <c r="X22" s="331"/>
      <c r="Y22" s="175"/>
      <c r="Z22" s="331">
        <v>1</v>
      </c>
      <c r="AA22" s="175"/>
      <c r="AB22" s="331"/>
      <c r="AC22" s="175"/>
      <c r="AD22" s="989">
        <f t="shared" si="1"/>
        <v>0</v>
      </c>
      <c r="AE22" s="989">
        <f t="shared" si="1"/>
        <v>0</v>
      </c>
      <c r="AF22" s="989">
        <f>AE22-AD22</f>
        <v>0</v>
      </c>
      <c r="AG22" s="318"/>
      <c r="AH22" s="325">
        <f>AE22/E22</f>
        <v>0</v>
      </c>
      <c r="AI22" s="385">
        <v>0</v>
      </c>
      <c r="AJ22" s="327">
        <v>0</v>
      </c>
      <c r="AK22" s="328" t="e">
        <f>AJ22/AI22</f>
        <v>#DIV/0!</v>
      </c>
      <c r="AL22" s="1271"/>
      <c r="AM22" s="1272"/>
    </row>
    <row r="23" spans="1:39" ht="38.25" customHeight="1">
      <c r="A23" s="1273" t="s">
        <v>1143</v>
      </c>
      <c r="B23" s="1274"/>
      <c r="C23" s="1274"/>
      <c r="D23" s="1274"/>
      <c r="E23" s="1274"/>
      <c r="F23" s="1274"/>
      <c r="G23" s="1274"/>
      <c r="H23" s="1274"/>
      <c r="I23" s="1274"/>
      <c r="J23" s="1274"/>
      <c r="K23" s="1274"/>
      <c r="L23" s="1274"/>
      <c r="M23" s="1274"/>
      <c r="N23" s="1274"/>
      <c r="O23" s="1274"/>
      <c r="P23" s="1274"/>
      <c r="Q23" s="1274"/>
      <c r="R23" s="1274"/>
      <c r="S23" s="1274"/>
      <c r="T23" s="1274"/>
      <c r="U23" s="1274"/>
      <c r="V23" s="1274"/>
      <c r="W23" s="1274"/>
      <c r="X23" s="1274"/>
      <c r="Y23" s="1274"/>
      <c r="Z23" s="1274"/>
      <c r="AA23" s="1274"/>
      <c r="AB23" s="1274"/>
      <c r="AC23" s="1274"/>
      <c r="AD23" s="1274"/>
      <c r="AE23" s="1274"/>
      <c r="AF23" s="1274"/>
      <c r="AG23" s="1274"/>
      <c r="AH23" s="1274"/>
      <c r="AI23" s="1274"/>
      <c r="AJ23" s="1274"/>
      <c r="AK23" s="1274"/>
      <c r="AL23" s="1274"/>
      <c r="AM23" s="1274"/>
    </row>
    <row r="24" spans="1:39" ht="56.25">
      <c r="A24" s="320" t="s">
        <v>391</v>
      </c>
      <c r="B24" s="363">
        <v>43101</v>
      </c>
      <c r="C24" s="363">
        <v>43464</v>
      </c>
      <c r="D24" s="331"/>
      <c r="E24" s="41">
        <f>F24+H24+J24+L24+N24+P24+R24+T24+V24+X24+Z24+AB24</f>
        <v>12</v>
      </c>
      <c r="F24" s="350">
        <v>1</v>
      </c>
      <c r="G24" s="175">
        <v>1</v>
      </c>
      <c r="H24" s="331">
        <v>1</v>
      </c>
      <c r="I24" s="175">
        <v>1</v>
      </c>
      <c r="J24" s="331">
        <v>1</v>
      </c>
      <c r="K24" s="175">
        <v>1</v>
      </c>
      <c r="L24" s="331">
        <v>1</v>
      </c>
      <c r="M24" s="175">
        <v>1</v>
      </c>
      <c r="N24" s="331">
        <v>1</v>
      </c>
      <c r="O24" s="175">
        <v>1</v>
      </c>
      <c r="P24" s="331">
        <v>1</v>
      </c>
      <c r="Q24" s="175">
        <v>1</v>
      </c>
      <c r="R24" s="331">
        <v>1</v>
      </c>
      <c r="S24" s="175"/>
      <c r="T24" s="331">
        <v>1</v>
      </c>
      <c r="U24" s="175"/>
      <c r="V24" s="331">
        <v>1</v>
      </c>
      <c r="W24" s="175"/>
      <c r="X24" s="331">
        <v>1</v>
      </c>
      <c r="Y24" s="175"/>
      <c r="Z24" s="331">
        <v>1</v>
      </c>
      <c r="AA24" s="175"/>
      <c r="AB24" s="331">
        <v>1</v>
      </c>
      <c r="AC24" s="175"/>
      <c r="AD24" s="989">
        <f>F24+H24+J24+L24+N24+P24</f>
        <v>6</v>
      </c>
      <c r="AE24" s="989">
        <f>G24+I24+K24+M24+O24+Q24</f>
        <v>6</v>
      </c>
      <c r="AF24" s="989">
        <f>AE24-AD24</f>
        <v>0</v>
      </c>
      <c r="AG24" s="318">
        <f>+AE24/AD24</f>
        <v>1</v>
      </c>
      <c r="AH24" s="325">
        <f>AE24/E24</f>
        <v>0.5</v>
      </c>
      <c r="AI24" s="385">
        <v>0</v>
      </c>
      <c r="AJ24" s="327">
        <v>0</v>
      </c>
      <c r="AK24" s="328" t="e">
        <f>AJ24/AI24</f>
        <v>#DIV/0!</v>
      </c>
      <c r="AL24" s="1271"/>
      <c r="AM24" s="1272"/>
    </row>
    <row r="25" spans="1:39" ht="32.25" customHeight="1">
      <c r="A25" s="320" t="s">
        <v>392</v>
      </c>
      <c r="B25" s="363">
        <v>43101</v>
      </c>
      <c r="C25" s="363">
        <v>43464</v>
      </c>
      <c r="D25" s="331"/>
      <c r="E25" s="41">
        <f>F25+H25+J25+L25+N25+P25+R25+T25+V25+X25+Z25+AB25</f>
        <v>12</v>
      </c>
      <c r="F25" s="350">
        <v>1</v>
      </c>
      <c r="G25" s="175">
        <v>1</v>
      </c>
      <c r="H25" s="331">
        <v>1</v>
      </c>
      <c r="I25" s="175">
        <v>1</v>
      </c>
      <c r="J25" s="331">
        <v>1</v>
      </c>
      <c r="K25" s="175">
        <v>1</v>
      </c>
      <c r="L25" s="331">
        <v>1</v>
      </c>
      <c r="M25" s="175">
        <v>1</v>
      </c>
      <c r="N25" s="331">
        <v>1</v>
      </c>
      <c r="O25" s="175">
        <v>1</v>
      </c>
      <c r="P25" s="331">
        <v>1</v>
      </c>
      <c r="Q25" s="175">
        <v>1</v>
      </c>
      <c r="R25" s="331">
        <v>1</v>
      </c>
      <c r="S25" s="175"/>
      <c r="T25" s="331">
        <v>1</v>
      </c>
      <c r="U25" s="175"/>
      <c r="V25" s="331">
        <v>1</v>
      </c>
      <c r="W25" s="175"/>
      <c r="X25" s="331">
        <v>1</v>
      </c>
      <c r="Y25" s="175"/>
      <c r="Z25" s="331">
        <v>1</v>
      </c>
      <c r="AA25" s="175"/>
      <c r="AB25" s="331">
        <v>1</v>
      </c>
      <c r="AC25" s="175"/>
      <c r="AD25" s="989">
        <f>F25+H25+J25+L25+N25+P25</f>
        <v>6</v>
      </c>
      <c r="AE25" s="989">
        <f>G25+I25+K25+M25+O25+Q25</f>
        <v>6</v>
      </c>
      <c r="AF25" s="989">
        <f>AE25-AD25</f>
        <v>0</v>
      </c>
      <c r="AG25" s="318">
        <f>+AE25/AD25</f>
        <v>1</v>
      </c>
      <c r="AH25" s="325">
        <f>AE25/E25</f>
        <v>0.5</v>
      </c>
      <c r="AI25" s="385">
        <v>0</v>
      </c>
      <c r="AJ25" s="327">
        <v>0</v>
      </c>
      <c r="AK25" s="328" t="e">
        <f>AJ25/AI25</f>
        <v>#DIV/0!</v>
      </c>
      <c r="AL25" s="1271"/>
      <c r="AM25" s="1272"/>
    </row>
    <row r="26" spans="1:39" ht="11.25">
      <c r="A26" s="1273" t="s">
        <v>393</v>
      </c>
      <c r="B26" s="1274"/>
      <c r="C26" s="1274"/>
      <c r="D26" s="1274"/>
      <c r="E26" s="1274"/>
      <c r="F26" s="1274"/>
      <c r="G26" s="1274"/>
      <c r="H26" s="1274"/>
      <c r="I26" s="1274"/>
      <c r="J26" s="1274"/>
      <c r="K26" s="1274"/>
      <c r="L26" s="1274"/>
      <c r="M26" s="1274"/>
      <c r="N26" s="1274"/>
      <c r="O26" s="1274"/>
      <c r="P26" s="1274"/>
      <c r="Q26" s="1274"/>
      <c r="R26" s="1274"/>
      <c r="S26" s="1274"/>
      <c r="T26" s="1274"/>
      <c r="U26" s="1274"/>
      <c r="V26" s="1274"/>
      <c r="W26" s="1274"/>
      <c r="X26" s="1274"/>
      <c r="Y26" s="1274"/>
      <c r="Z26" s="1274"/>
      <c r="AA26" s="1274"/>
      <c r="AB26" s="1274"/>
      <c r="AC26" s="1274"/>
      <c r="AD26" s="1274"/>
      <c r="AE26" s="1274"/>
      <c r="AF26" s="1274"/>
      <c r="AG26" s="1274"/>
      <c r="AH26" s="1274"/>
      <c r="AI26" s="1274"/>
      <c r="AJ26" s="1274"/>
      <c r="AK26" s="1274"/>
      <c r="AL26" s="1274"/>
      <c r="AM26" s="1274"/>
    </row>
    <row r="27" spans="1:39" ht="45">
      <c r="A27" s="320" t="s">
        <v>394</v>
      </c>
      <c r="B27" s="363">
        <v>43101</v>
      </c>
      <c r="C27" s="363">
        <v>43435</v>
      </c>
      <c r="D27" s="331" t="s">
        <v>395</v>
      </c>
      <c r="E27" s="41">
        <v>1</v>
      </c>
      <c r="F27" s="350"/>
      <c r="G27" s="175"/>
      <c r="H27" s="331"/>
      <c r="I27" s="175"/>
      <c r="J27" s="331"/>
      <c r="K27" s="175"/>
      <c r="L27" s="331"/>
      <c r="M27" s="175"/>
      <c r="N27" s="331"/>
      <c r="O27" s="175"/>
      <c r="P27" s="331"/>
      <c r="Q27" s="175"/>
      <c r="R27" s="331"/>
      <c r="S27" s="175"/>
      <c r="T27" s="331"/>
      <c r="U27" s="175"/>
      <c r="V27" s="331"/>
      <c r="W27" s="175"/>
      <c r="X27" s="331"/>
      <c r="Y27" s="175"/>
      <c r="Z27" s="331"/>
      <c r="AA27" s="175"/>
      <c r="AB27" s="331">
        <v>1</v>
      </c>
      <c r="AC27" s="175"/>
      <c r="AD27" s="989">
        <f aca="true" t="shared" si="2" ref="AD27:AE29">F27+H27+J27+L27+N27+P27</f>
        <v>0</v>
      </c>
      <c r="AE27" s="989">
        <f t="shared" si="2"/>
        <v>0</v>
      </c>
      <c r="AF27" s="989">
        <f>AE27-AD27</f>
        <v>0</v>
      </c>
      <c r="AG27" s="318"/>
      <c r="AH27" s="325">
        <f>AE27/E27</f>
        <v>0</v>
      </c>
      <c r="AI27" s="556">
        <v>25000000</v>
      </c>
      <c r="AJ27" s="327">
        <v>0</v>
      </c>
      <c r="AK27" s="328">
        <f>AJ27/AI27</f>
        <v>0</v>
      </c>
      <c r="AL27" s="1271"/>
      <c r="AM27" s="1272"/>
    </row>
    <row r="28" spans="1:39" ht="33.75">
      <c r="A28" s="320" t="s">
        <v>1032</v>
      </c>
      <c r="B28" s="363">
        <v>43101</v>
      </c>
      <c r="C28" s="363">
        <v>43435</v>
      </c>
      <c r="D28" s="331" t="s">
        <v>396</v>
      </c>
      <c r="E28" s="41">
        <v>1</v>
      </c>
      <c r="F28" s="350"/>
      <c r="G28" s="175"/>
      <c r="H28" s="331"/>
      <c r="I28" s="175"/>
      <c r="J28" s="331"/>
      <c r="K28" s="175"/>
      <c r="L28" s="331"/>
      <c r="M28" s="175"/>
      <c r="N28" s="331"/>
      <c r="O28" s="175"/>
      <c r="P28" s="331"/>
      <c r="Q28" s="175"/>
      <c r="R28" s="331"/>
      <c r="S28" s="175"/>
      <c r="T28" s="331"/>
      <c r="U28" s="175"/>
      <c r="V28" s="331"/>
      <c r="W28" s="175"/>
      <c r="X28" s="331"/>
      <c r="Y28" s="175"/>
      <c r="Z28" s="331"/>
      <c r="AA28" s="175"/>
      <c r="AB28" s="331">
        <v>1</v>
      </c>
      <c r="AC28" s="175"/>
      <c r="AD28" s="989">
        <f t="shared" si="2"/>
        <v>0</v>
      </c>
      <c r="AE28" s="989">
        <f t="shared" si="2"/>
        <v>0</v>
      </c>
      <c r="AF28" s="989">
        <f>AE28-AD28</f>
        <v>0</v>
      </c>
      <c r="AG28" s="318"/>
      <c r="AH28" s="325">
        <f>AE28/E28</f>
        <v>0</v>
      </c>
      <c r="AI28" s="385">
        <v>25000000</v>
      </c>
      <c r="AJ28" s="327">
        <v>0</v>
      </c>
      <c r="AK28" s="328">
        <f>AJ28/AI28</f>
        <v>0</v>
      </c>
      <c r="AL28" s="1271"/>
      <c r="AM28" s="1272"/>
    </row>
    <row r="29" spans="1:39" ht="55.5" customHeight="1">
      <c r="A29" s="517" t="s">
        <v>397</v>
      </c>
      <c r="B29" s="363">
        <v>43101</v>
      </c>
      <c r="C29" s="363">
        <v>43435</v>
      </c>
      <c r="D29" s="557" t="s">
        <v>398</v>
      </c>
      <c r="E29" s="41">
        <v>1</v>
      </c>
      <c r="F29" s="350"/>
      <c r="G29" s="175"/>
      <c r="H29" s="331"/>
      <c r="I29" s="175"/>
      <c r="J29" s="331"/>
      <c r="K29" s="175"/>
      <c r="L29" s="331"/>
      <c r="M29" s="175"/>
      <c r="N29" s="331"/>
      <c r="O29" s="175"/>
      <c r="P29" s="331"/>
      <c r="Q29" s="175"/>
      <c r="R29" s="331"/>
      <c r="S29" s="175"/>
      <c r="T29" s="331"/>
      <c r="U29" s="175"/>
      <c r="V29" s="331"/>
      <c r="W29" s="175"/>
      <c r="X29" s="331"/>
      <c r="Y29" s="175"/>
      <c r="Z29" s="331">
        <v>1</v>
      </c>
      <c r="AA29" s="175"/>
      <c r="AB29" s="331"/>
      <c r="AC29" s="175"/>
      <c r="AD29" s="989">
        <f t="shared" si="2"/>
        <v>0</v>
      </c>
      <c r="AE29" s="989">
        <f t="shared" si="2"/>
        <v>0</v>
      </c>
      <c r="AF29" s="989">
        <f>AE29-AD29</f>
        <v>0</v>
      </c>
      <c r="AG29" s="318"/>
      <c r="AH29" s="325">
        <f>AE29/E29</f>
        <v>0</v>
      </c>
      <c r="AI29" s="385">
        <v>20000000</v>
      </c>
      <c r="AJ29" s="327">
        <v>0</v>
      </c>
      <c r="AK29" s="328">
        <f>AJ29/AI29</f>
        <v>0</v>
      </c>
      <c r="AL29" s="1271"/>
      <c r="AM29" s="1272"/>
    </row>
    <row r="30" spans="1:39" ht="44.25" customHeight="1">
      <c r="A30" s="1275" t="s">
        <v>399</v>
      </c>
      <c r="B30" s="1276"/>
      <c r="C30" s="1276"/>
      <c r="D30" s="1276"/>
      <c r="E30" s="1276"/>
      <c r="F30" s="1276"/>
      <c r="G30" s="1276"/>
      <c r="H30" s="1276"/>
      <c r="I30" s="1276"/>
      <c r="J30" s="1276"/>
      <c r="K30" s="1276"/>
      <c r="L30" s="1276"/>
      <c r="M30" s="1276"/>
      <c r="N30" s="1276"/>
      <c r="O30" s="1276"/>
      <c r="P30" s="1276"/>
      <c r="Q30" s="1276"/>
      <c r="R30" s="1276"/>
      <c r="S30" s="1276"/>
      <c r="T30" s="1276"/>
      <c r="U30" s="1276"/>
      <c r="V30" s="1276"/>
      <c r="W30" s="1276"/>
      <c r="X30" s="1276"/>
      <c r="Y30" s="1276"/>
      <c r="Z30" s="1276"/>
      <c r="AA30" s="1276"/>
      <c r="AB30" s="1276"/>
      <c r="AC30" s="1276"/>
      <c r="AD30" s="1276"/>
      <c r="AE30" s="1276"/>
      <c r="AF30" s="1276"/>
      <c r="AG30" s="1276"/>
      <c r="AH30" s="1276"/>
      <c r="AI30" s="1276"/>
      <c r="AJ30" s="1276"/>
      <c r="AK30" s="1276"/>
      <c r="AL30" s="1276"/>
      <c r="AM30" s="1277"/>
    </row>
    <row r="31" spans="1:39" ht="11.25">
      <c r="A31" s="1268" t="s">
        <v>1144</v>
      </c>
      <c r="B31" s="1269"/>
      <c r="C31" s="1269"/>
      <c r="D31" s="1269"/>
      <c r="E31" s="1269"/>
      <c r="F31" s="1269"/>
      <c r="G31" s="1269"/>
      <c r="H31" s="1269"/>
      <c r="I31" s="1269"/>
      <c r="J31" s="1269"/>
      <c r="K31" s="1269"/>
      <c r="L31" s="1269"/>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1269"/>
      <c r="AL31" s="1269"/>
      <c r="AM31" s="1270"/>
    </row>
    <row r="32" spans="1:39" ht="12">
      <c r="A32" s="553" t="s">
        <v>400</v>
      </c>
      <c r="B32" s="363">
        <v>43101</v>
      </c>
      <c r="C32" s="363">
        <v>43464</v>
      </c>
      <c r="D32" s="551"/>
      <c r="E32" s="175" t="s">
        <v>378</v>
      </c>
      <c r="F32" s="350"/>
      <c r="G32" s="41">
        <v>2</v>
      </c>
      <c r="H32" s="331"/>
      <c r="I32" s="41">
        <v>2</v>
      </c>
      <c r="J32" s="331"/>
      <c r="K32" s="41">
        <v>1</v>
      </c>
      <c r="L32" s="331"/>
      <c r="M32" s="41">
        <v>4</v>
      </c>
      <c r="N32" s="331"/>
      <c r="O32" s="41">
        <v>3</v>
      </c>
      <c r="P32" s="331"/>
      <c r="Q32" s="41">
        <v>2</v>
      </c>
      <c r="R32" s="331"/>
      <c r="S32" s="41"/>
      <c r="T32" s="331"/>
      <c r="U32" s="41"/>
      <c r="V32" s="331"/>
      <c r="W32" s="41"/>
      <c r="X32" s="331"/>
      <c r="Y32" s="41"/>
      <c r="Z32" s="331"/>
      <c r="AA32" s="41"/>
      <c r="AB32" s="331"/>
      <c r="AC32" s="41"/>
      <c r="AD32" s="989">
        <f aca="true" t="shared" si="3" ref="AD32:AE36">F32+H32+J32+L32+N32+P32</f>
        <v>0</v>
      </c>
      <c r="AE32" s="989">
        <f t="shared" si="3"/>
        <v>14</v>
      </c>
      <c r="AF32" s="989">
        <f>AE32-AD32</f>
        <v>14</v>
      </c>
      <c r="AG32" s="318">
        <v>1</v>
      </c>
      <c r="AH32" s="325">
        <v>1</v>
      </c>
      <c r="AI32" s="385">
        <v>0</v>
      </c>
      <c r="AJ32" s="327">
        <v>0</v>
      </c>
      <c r="AK32" s="328" t="e">
        <f>AJ32/AI32</f>
        <v>#DIV/0!</v>
      </c>
      <c r="AL32" s="1271"/>
      <c r="AM32" s="1272"/>
    </row>
    <row r="33" spans="1:39" ht="12">
      <c r="A33" s="553" t="s">
        <v>401</v>
      </c>
      <c r="B33" s="363">
        <v>43101</v>
      </c>
      <c r="C33" s="363">
        <v>43464</v>
      </c>
      <c r="D33" s="551"/>
      <c r="E33" s="175" t="s">
        <v>378</v>
      </c>
      <c r="F33" s="350"/>
      <c r="G33" s="41">
        <v>3</v>
      </c>
      <c r="H33" s="331"/>
      <c r="I33" s="41">
        <v>3</v>
      </c>
      <c r="J33" s="331"/>
      <c r="K33" s="41">
        <v>5</v>
      </c>
      <c r="L33" s="331"/>
      <c r="M33" s="41">
        <v>5</v>
      </c>
      <c r="N33" s="331"/>
      <c r="O33" s="41">
        <v>6</v>
      </c>
      <c r="P33" s="331"/>
      <c r="Q33" s="41">
        <v>4</v>
      </c>
      <c r="R33" s="331"/>
      <c r="S33" s="41"/>
      <c r="T33" s="331"/>
      <c r="U33" s="41"/>
      <c r="V33" s="331"/>
      <c r="W33" s="41"/>
      <c r="X33" s="331"/>
      <c r="Y33" s="41"/>
      <c r="Z33" s="331"/>
      <c r="AA33" s="41"/>
      <c r="AB33" s="331"/>
      <c r="AC33" s="41"/>
      <c r="AD33" s="989">
        <f t="shared" si="3"/>
        <v>0</v>
      </c>
      <c r="AE33" s="989">
        <f t="shared" si="3"/>
        <v>26</v>
      </c>
      <c r="AF33" s="989">
        <f>AE33-AD33</f>
        <v>26</v>
      </c>
      <c r="AG33" s="318">
        <v>1</v>
      </c>
      <c r="AH33" s="325">
        <v>1</v>
      </c>
      <c r="AI33" s="385">
        <v>0</v>
      </c>
      <c r="AJ33" s="327">
        <v>0</v>
      </c>
      <c r="AK33" s="328" t="e">
        <f>AJ33/AI33</f>
        <v>#DIV/0!</v>
      </c>
      <c r="AL33" s="1271"/>
      <c r="AM33" s="1272"/>
    </row>
    <row r="34" spans="1:39" ht="63" customHeight="1">
      <c r="A34" s="553" t="s">
        <v>402</v>
      </c>
      <c r="B34" s="363">
        <v>43101</v>
      </c>
      <c r="C34" s="363">
        <v>43464</v>
      </c>
      <c r="D34" s="551"/>
      <c r="E34" s="175" t="s">
        <v>378</v>
      </c>
      <c r="F34" s="350"/>
      <c r="G34" s="41"/>
      <c r="H34" s="331"/>
      <c r="I34" s="41"/>
      <c r="J34" s="331"/>
      <c r="K34" s="41"/>
      <c r="L34" s="331"/>
      <c r="M34" s="41"/>
      <c r="N34" s="331"/>
      <c r="O34" s="41"/>
      <c r="P34" s="331"/>
      <c r="Q34" s="41"/>
      <c r="R34" s="331"/>
      <c r="S34" s="41"/>
      <c r="T34" s="331"/>
      <c r="U34" s="41"/>
      <c r="V34" s="331"/>
      <c r="W34" s="41"/>
      <c r="X34" s="331"/>
      <c r="Y34" s="41"/>
      <c r="Z34" s="331"/>
      <c r="AA34" s="41"/>
      <c r="AB34" s="331"/>
      <c r="AC34" s="41"/>
      <c r="AD34" s="989">
        <f t="shared" si="3"/>
        <v>0</v>
      </c>
      <c r="AE34" s="989">
        <f t="shared" si="3"/>
        <v>0</v>
      </c>
      <c r="AF34" s="989">
        <f>AE34-AD34</f>
        <v>0</v>
      </c>
      <c r="AG34" s="318">
        <v>1</v>
      </c>
      <c r="AH34" s="325">
        <v>1</v>
      </c>
      <c r="AI34" s="385">
        <v>0</v>
      </c>
      <c r="AJ34" s="327">
        <v>0</v>
      </c>
      <c r="AK34" s="328" t="e">
        <f>AJ34/AI34</f>
        <v>#DIV/0!</v>
      </c>
      <c r="AL34" s="1271"/>
      <c r="AM34" s="1272"/>
    </row>
    <row r="35" spans="1:39" ht="74.25" customHeight="1">
      <c r="A35" s="553" t="s">
        <v>403</v>
      </c>
      <c r="B35" s="363">
        <v>43101</v>
      </c>
      <c r="C35" s="363">
        <v>43464</v>
      </c>
      <c r="D35" s="551"/>
      <c r="E35" s="175" t="s">
        <v>378</v>
      </c>
      <c r="F35" s="350"/>
      <c r="G35" s="41"/>
      <c r="H35" s="331"/>
      <c r="I35" s="41"/>
      <c r="J35" s="331"/>
      <c r="K35" s="41"/>
      <c r="L35" s="331"/>
      <c r="M35" s="41"/>
      <c r="N35" s="331"/>
      <c r="O35" s="41"/>
      <c r="P35" s="331"/>
      <c r="Q35" s="41"/>
      <c r="R35" s="331"/>
      <c r="S35" s="41"/>
      <c r="T35" s="331"/>
      <c r="U35" s="41"/>
      <c r="V35" s="331"/>
      <c r="W35" s="41"/>
      <c r="X35" s="331"/>
      <c r="Y35" s="41"/>
      <c r="Z35" s="331"/>
      <c r="AA35" s="41"/>
      <c r="AB35" s="331"/>
      <c r="AC35" s="41"/>
      <c r="AD35" s="989">
        <f t="shared" si="3"/>
        <v>0</v>
      </c>
      <c r="AE35" s="989">
        <f t="shared" si="3"/>
        <v>0</v>
      </c>
      <c r="AF35" s="989">
        <f>AE35-AD35</f>
        <v>0</v>
      </c>
      <c r="AG35" s="318">
        <v>1</v>
      </c>
      <c r="AH35" s="325">
        <v>1</v>
      </c>
      <c r="AI35" s="385">
        <v>0</v>
      </c>
      <c r="AJ35" s="327">
        <v>0</v>
      </c>
      <c r="AK35" s="328" t="e">
        <f>AJ35/AI35</f>
        <v>#DIV/0!</v>
      </c>
      <c r="AL35" s="1271"/>
      <c r="AM35" s="1272"/>
    </row>
    <row r="36" spans="1:39" ht="33.75">
      <c r="A36" s="553" t="s">
        <v>404</v>
      </c>
      <c r="B36" s="363">
        <v>43101</v>
      </c>
      <c r="C36" s="363">
        <v>43464</v>
      </c>
      <c r="D36" s="553"/>
      <c r="E36" s="41">
        <v>1</v>
      </c>
      <c r="F36" s="350"/>
      <c r="G36" s="41"/>
      <c r="H36" s="331"/>
      <c r="I36" s="41"/>
      <c r="J36" s="331"/>
      <c r="K36" s="41"/>
      <c r="L36" s="331"/>
      <c r="M36" s="41"/>
      <c r="N36" s="331"/>
      <c r="O36" s="41"/>
      <c r="P36" s="331"/>
      <c r="Q36" s="41"/>
      <c r="R36" s="331"/>
      <c r="S36" s="41"/>
      <c r="T36" s="331"/>
      <c r="U36" s="41"/>
      <c r="V36" s="331"/>
      <c r="W36" s="41"/>
      <c r="X36" s="331"/>
      <c r="Y36" s="41"/>
      <c r="Z36" s="331"/>
      <c r="AA36" s="41"/>
      <c r="AB36" s="331">
        <v>1</v>
      </c>
      <c r="AC36" s="41"/>
      <c r="AD36" s="989">
        <f t="shared" si="3"/>
        <v>0</v>
      </c>
      <c r="AE36" s="989">
        <f t="shared" si="3"/>
        <v>0</v>
      </c>
      <c r="AF36" s="989">
        <f>AE36-AD36</f>
        <v>0</v>
      </c>
      <c r="AG36" s="318"/>
      <c r="AH36" s="325">
        <f>AE36/E36</f>
        <v>0</v>
      </c>
      <c r="AI36" s="556">
        <v>15000000</v>
      </c>
      <c r="AJ36" s="327">
        <v>0</v>
      </c>
      <c r="AK36" s="328">
        <f>AJ36/AI36</f>
        <v>0</v>
      </c>
      <c r="AL36" s="1271" t="s">
        <v>1087</v>
      </c>
      <c r="AM36" s="1272"/>
    </row>
    <row r="37" spans="1:39" ht="11.25">
      <c r="A37" s="1265" t="s">
        <v>405</v>
      </c>
      <c r="B37" s="1266"/>
      <c r="C37" s="1266"/>
      <c r="D37" s="1266"/>
      <c r="E37" s="1266"/>
      <c r="F37" s="1266"/>
      <c r="G37" s="1266"/>
      <c r="H37" s="1266"/>
      <c r="I37" s="1266"/>
      <c r="J37" s="1266"/>
      <c r="K37" s="1266"/>
      <c r="L37" s="1266"/>
      <c r="M37" s="1266"/>
      <c r="N37" s="1266"/>
      <c r="O37" s="1266"/>
      <c r="P37" s="1266"/>
      <c r="Q37" s="1266"/>
      <c r="R37" s="1266"/>
      <c r="S37" s="1266"/>
      <c r="T37" s="1266"/>
      <c r="U37" s="1266"/>
      <c r="V37" s="1266"/>
      <c r="W37" s="1266"/>
      <c r="X37" s="1266"/>
      <c r="Y37" s="1266"/>
      <c r="Z37" s="1266"/>
      <c r="AA37" s="1266"/>
      <c r="AB37" s="1266"/>
      <c r="AC37" s="1266"/>
      <c r="AD37" s="1266"/>
      <c r="AE37" s="1266"/>
      <c r="AF37" s="1266"/>
      <c r="AG37" s="1266"/>
      <c r="AH37" s="1266"/>
      <c r="AI37" s="1266"/>
      <c r="AJ37" s="1266"/>
      <c r="AK37" s="1266"/>
      <c r="AL37" s="1266"/>
      <c r="AM37" s="1266"/>
    </row>
    <row r="38" spans="1:39" ht="45">
      <c r="A38" s="558" t="s">
        <v>406</v>
      </c>
      <c r="B38" s="363">
        <v>43101</v>
      </c>
      <c r="C38" s="363">
        <v>43464</v>
      </c>
      <c r="D38" s="496"/>
      <c r="E38" s="175" t="s">
        <v>378</v>
      </c>
      <c r="F38" s="350"/>
      <c r="G38" s="175">
        <v>1</v>
      </c>
      <c r="H38" s="331"/>
      <c r="I38" s="175">
        <v>11</v>
      </c>
      <c r="J38" s="331"/>
      <c r="K38" s="175">
        <v>5</v>
      </c>
      <c r="L38" s="331"/>
      <c r="M38" s="175">
        <v>6</v>
      </c>
      <c r="N38" s="331"/>
      <c r="O38" s="175">
        <v>4</v>
      </c>
      <c r="P38" s="331"/>
      <c r="Q38" s="175">
        <v>5</v>
      </c>
      <c r="R38" s="331"/>
      <c r="S38" s="175"/>
      <c r="T38" s="331"/>
      <c r="U38" s="175"/>
      <c r="V38" s="331"/>
      <c r="W38" s="175"/>
      <c r="X38" s="331"/>
      <c r="Y38" s="175"/>
      <c r="Z38" s="331"/>
      <c r="AA38" s="175"/>
      <c r="AB38" s="331"/>
      <c r="AC38" s="175"/>
      <c r="AD38" s="989">
        <f>F38+H38+J38+L38+N38+P38</f>
        <v>0</v>
      </c>
      <c r="AE38" s="989">
        <f>G38+I38+K38+M38+O38+Q38</f>
        <v>32</v>
      </c>
      <c r="AF38" s="989">
        <f>AE38-AD38</f>
        <v>32</v>
      </c>
      <c r="AG38" s="318">
        <v>1</v>
      </c>
      <c r="AH38" s="325">
        <v>1</v>
      </c>
      <c r="AI38" s="385">
        <v>0</v>
      </c>
      <c r="AJ38" s="327">
        <v>0</v>
      </c>
      <c r="AK38" s="328" t="e">
        <f>AJ38/AI38</f>
        <v>#DIV/0!</v>
      </c>
      <c r="AL38" s="1271"/>
      <c r="AM38" s="1272"/>
    </row>
    <row r="39" spans="1:39" ht="11.25">
      <c r="A39" s="1268" t="s">
        <v>1145</v>
      </c>
      <c r="B39" s="1269"/>
      <c r="C39" s="1269"/>
      <c r="D39" s="1269"/>
      <c r="E39" s="1269"/>
      <c r="F39" s="1269"/>
      <c r="G39" s="1269"/>
      <c r="H39" s="1269"/>
      <c r="I39" s="1269"/>
      <c r="J39" s="1269"/>
      <c r="K39" s="1269"/>
      <c r="L39" s="1269"/>
      <c r="M39" s="1269"/>
      <c r="N39" s="1269"/>
      <c r="O39" s="1269"/>
      <c r="P39" s="1269"/>
      <c r="Q39" s="1269"/>
      <c r="R39" s="1269"/>
      <c r="S39" s="1269"/>
      <c r="T39" s="1269"/>
      <c r="U39" s="1269"/>
      <c r="V39" s="1269"/>
      <c r="W39" s="1269"/>
      <c r="X39" s="1269"/>
      <c r="Y39" s="1269"/>
      <c r="Z39" s="1269"/>
      <c r="AA39" s="1269"/>
      <c r="AB39" s="1269"/>
      <c r="AC39" s="1269"/>
      <c r="AD39" s="1269"/>
      <c r="AE39" s="1269"/>
      <c r="AF39" s="1269"/>
      <c r="AG39" s="1269"/>
      <c r="AH39" s="1269"/>
      <c r="AI39" s="1269"/>
      <c r="AJ39" s="1269"/>
      <c r="AK39" s="1269"/>
      <c r="AL39" s="1269"/>
      <c r="AM39" s="1269"/>
    </row>
    <row r="40" spans="1:39" ht="78.75">
      <c r="A40" s="552" t="s">
        <v>407</v>
      </c>
      <c r="B40" s="363">
        <v>43101</v>
      </c>
      <c r="C40" s="363">
        <v>43434</v>
      </c>
      <c r="D40" s="339" t="s">
        <v>384</v>
      </c>
      <c r="E40" s="41">
        <f>F40+H40+J40+L40+N40+P40+R40+T40+V40+X40+Z40+AB40</f>
        <v>1</v>
      </c>
      <c r="F40" s="350"/>
      <c r="G40" s="175"/>
      <c r="H40" s="331"/>
      <c r="I40" s="175"/>
      <c r="J40" s="331"/>
      <c r="K40" s="175"/>
      <c r="L40" s="331"/>
      <c r="M40" s="175"/>
      <c r="N40" s="331"/>
      <c r="O40" s="175"/>
      <c r="P40" s="331"/>
      <c r="Q40" s="175"/>
      <c r="R40" s="331"/>
      <c r="S40" s="175"/>
      <c r="T40" s="331"/>
      <c r="U40" s="175"/>
      <c r="V40" s="331"/>
      <c r="W40" s="175"/>
      <c r="X40" s="331"/>
      <c r="Y40" s="175"/>
      <c r="Z40" s="331">
        <v>1</v>
      </c>
      <c r="AA40" s="175"/>
      <c r="AB40" s="331"/>
      <c r="AC40" s="175"/>
      <c r="AD40" s="989">
        <f>F40+H40+J40+L40+N40+P40</f>
        <v>0</v>
      </c>
      <c r="AE40" s="989">
        <f>G40+I40+K40+M40+O40+Q40</f>
        <v>0</v>
      </c>
      <c r="AF40" s="989">
        <f>AE40-AD40</f>
        <v>0</v>
      </c>
      <c r="AG40" s="318"/>
      <c r="AH40" s="325">
        <f>AE40/E40</f>
        <v>0</v>
      </c>
      <c r="AI40" s="385">
        <v>0</v>
      </c>
      <c r="AJ40" s="327">
        <v>0</v>
      </c>
      <c r="AK40" s="328" t="e">
        <f>AJ40/AI40</f>
        <v>#DIV/0!</v>
      </c>
      <c r="AL40" s="1271"/>
      <c r="AM40" s="1272"/>
    </row>
    <row r="41" spans="1:39" ht="35.25" customHeight="1">
      <c r="A41" s="1281" t="s">
        <v>1146</v>
      </c>
      <c r="B41" s="1282"/>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3"/>
    </row>
    <row r="42" spans="1:39" ht="15" customHeight="1">
      <c r="A42" s="1226" t="s">
        <v>408</v>
      </c>
      <c r="B42" s="1227"/>
      <c r="C42" s="1227"/>
      <c r="D42" s="1227"/>
      <c r="E42" s="1227"/>
      <c r="F42" s="1227"/>
      <c r="G42" s="1227"/>
      <c r="H42" s="1227"/>
      <c r="I42" s="1227"/>
      <c r="J42" s="1227"/>
      <c r="K42" s="1227"/>
      <c r="L42" s="1227"/>
      <c r="M42" s="1227"/>
      <c r="N42" s="1227"/>
      <c r="O42" s="1227"/>
      <c r="P42" s="1227"/>
      <c r="Q42" s="1227"/>
      <c r="R42" s="1227"/>
      <c r="S42" s="1227"/>
      <c r="T42" s="1227"/>
      <c r="U42" s="1227"/>
      <c r="V42" s="1227"/>
      <c r="W42" s="1227"/>
      <c r="X42" s="1227"/>
      <c r="Y42" s="1227"/>
      <c r="Z42" s="1227"/>
      <c r="AA42" s="1227"/>
      <c r="AB42" s="1227"/>
      <c r="AC42" s="1227"/>
      <c r="AD42" s="1227"/>
      <c r="AE42" s="1227"/>
      <c r="AF42" s="1227"/>
      <c r="AG42" s="1227"/>
      <c r="AH42" s="1227"/>
      <c r="AI42" s="1227"/>
      <c r="AJ42" s="1227"/>
      <c r="AK42" s="1227"/>
      <c r="AL42" s="1227"/>
      <c r="AM42" s="1228"/>
    </row>
    <row r="43" spans="1:39" ht="22.5">
      <c r="A43" s="334" t="s">
        <v>409</v>
      </c>
      <c r="B43" s="363">
        <v>43101</v>
      </c>
      <c r="C43" s="363">
        <v>43464</v>
      </c>
      <c r="D43" s="554"/>
      <c r="E43" s="240" t="s">
        <v>378</v>
      </c>
      <c r="F43" s="338"/>
      <c r="G43" s="337">
        <v>1</v>
      </c>
      <c r="H43" s="338"/>
      <c r="I43" s="337">
        <v>1</v>
      </c>
      <c r="J43" s="338"/>
      <c r="K43" s="337"/>
      <c r="L43" s="338"/>
      <c r="M43" s="337"/>
      <c r="N43" s="338"/>
      <c r="O43" s="337"/>
      <c r="P43" s="338"/>
      <c r="Q43" s="337"/>
      <c r="R43" s="338"/>
      <c r="S43" s="337"/>
      <c r="T43" s="338"/>
      <c r="U43" s="337"/>
      <c r="V43" s="338"/>
      <c r="W43" s="337"/>
      <c r="X43" s="338"/>
      <c r="Y43" s="337"/>
      <c r="Z43" s="338"/>
      <c r="AA43" s="337"/>
      <c r="AB43" s="338"/>
      <c r="AC43" s="337"/>
      <c r="AD43" s="989">
        <f>F43+H43+J43+L43+N43+P43</f>
        <v>0</v>
      </c>
      <c r="AE43" s="989">
        <f>G43+I43+K43+M43+O43+Q43</f>
        <v>2</v>
      </c>
      <c r="AF43" s="989">
        <f>AE43-AD43</f>
        <v>2</v>
      </c>
      <c r="AG43" s="318">
        <v>1</v>
      </c>
      <c r="AH43" s="325">
        <v>1</v>
      </c>
      <c r="AI43" s="385">
        <v>0</v>
      </c>
      <c r="AJ43" s="327">
        <v>0</v>
      </c>
      <c r="AK43" s="328" t="e">
        <f>AJ43/AI43</f>
        <v>#DIV/0!</v>
      </c>
      <c r="AL43" s="1271"/>
      <c r="AM43" s="1272"/>
    </row>
    <row r="44" spans="1:39" ht="22.5">
      <c r="A44" s="334" t="s">
        <v>410</v>
      </c>
      <c r="B44" s="363">
        <v>43101</v>
      </c>
      <c r="C44" s="363">
        <v>43434</v>
      </c>
      <c r="D44" s="339"/>
      <c r="E44" s="41">
        <f>F44+H44+J44+L44+N44+P44+R44+T44+V44+X44+Z44+AB44</f>
        <v>1</v>
      </c>
      <c r="F44" s="338"/>
      <c r="G44" s="337"/>
      <c r="H44" s="338"/>
      <c r="I44" s="337"/>
      <c r="J44" s="338"/>
      <c r="K44" s="337"/>
      <c r="L44" s="338"/>
      <c r="M44" s="337"/>
      <c r="N44" s="338"/>
      <c r="O44" s="337"/>
      <c r="P44" s="338"/>
      <c r="Q44" s="337"/>
      <c r="R44" s="338"/>
      <c r="S44" s="337"/>
      <c r="T44" s="338"/>
      <c r="U44" s="337"/>
      <c r="V44" s="338"/>
      <c r="W44" s="337"/>
      <c r="X44" s="338"/>
      <c r="Y44" s="337"/>
      <c r="Z44" s="338">
        <v>1</v>
      </c>
      <c r="AA44" s="337"/>
      <c r="AB44" s="338"/>
      <c r="AC44" s="337"/>
      <c r="AD44" s="989">
        <f>F44+H44+J44+L44+N44+P44</f>
        <v>0</v>
      </c>
      <c r="AE44" s="989">
        <f>G44+I44+K44+M44+O44+Q44</f>
        <v>0</v>
      </c>
      <c r="AF44" s="989">
        <f>AE44-AD44</f>
        <v>0</v>
      </c>
      <c r="AG44" s="318"/>
      <c r="AH44" s="325">
        <f>AE44/E44</f>
        <v>0</v>
      </c>
      <c r="AI44" s="385">
        <v>0</v>
      </c>
      <c r="AJ44" s="327">
        <v>0</v>
      </c>
      <c r="AK44" s="328" t="e">
        <f>AJ44/AI44</f>
        <v>#DIV/0!</v>
      </c>
      <c r="AL44" s="1271"/>
      <c r="AM44" s="1272"/>
    </row>
    <row r="45" spans="1:39" ht="11.25">
      <c r="A45" s="1268" t="s">
        <v>1147</v>
      </c>
      <c r="B45" s="1269"/>
      <c r="C45" s="1269"/>
      <c r="D45" s="1269"/>
      <c r="E45" s="1269"/>
      <c r="F45" s="1269"/>
      <c r="G45" s="1269"/>
      <c r="H45" s="1269"/>
      <c r="I45" s="1269"/>
      <c r="J45" s="1269"/>
      <c r="K45" s="1269"/>
      <c r="L45" s="1269"/>
      <c r="M45" s="1269"/>
      <c r="N45" s="1269"/>
      <c r="O45" s="1269"/>
      <c r="P45" s="1269"/>
      <c r="Q45" s="1269"/>
      <c r="R45" s="1269"/>
      <c r="S45" s="1269"/>
      <c r="T45" s="1269"/>
      <c r="U45" s="1269"/>
      <c r="V45" s="1269"/>
      <c r="W45" s="1269"/>
      <c r="X45" s="1269"/>
      <c r="Y45" s="1269"/>
      <c r="Z45" s="1269"/>
      <c r="AA45" s="1269"/>
      <c r="AB45" s="1269"/>
      <c r="AC45" s="1269"/>
      <c r="AD45" s="1269"/>
      <c r="AE45" s="1269"/>
      <c r="AF45" s="1269"/>
      <c r="AG45" s="1269"/>
      <c r="AH45" s="1269"/>
      <c r="AI45" s="1269"/>
      <c r="AJ45" s="1269"/>
      <c r="AK45" s="1269"/>
      <c r="AL45" s="1269"/>
      <c r="AM45" s="1269"/>
    </row>
    <row r="46" spans="1:39" ht="45">
      <c r="A46" s="320" t="s">
        <v>411</v>
      </c>
      <c r="B46" s="363">
        <v>43101</v>
      </c>
      <c r="C46" s="363">
        <v>43464</v>
      </c>
      <c r="D46" s="554"/>
      <c r="E46" s="240" t="s">
        <v>378</v>
      </c>
      <c r="F46" s="320"/>
      <c r="G46" s="175">
        <v>1</v>
      </c>
      <c r="H46" s="320"/>
      <c r="I46" s="175">
        <v>1</v>
      </c>
      <c r="J46" s="320"/>
      <c r="K46" s="559"/>
      <c r="L46" s="320"/>
      <c r="M46" s="559"/>
      <c r="N46" s="320"/>
      <c r="O46" s="559"/>
      <c r="P46" s="320"/>
      <c r="Q46" s="559"/>
      <c r="R46" s="320"/>
      <c r="S46" s="559"/>
      <c r="T46" s="320"/>
      <c r="U46" s="559"/>
      <c r="V46" s="320"/>
      <c r="W46" s="559"/>
      <c r="X46" s="320"/>
      <c r="Y46" s="559"/>
      <c r="Z46" s="560"/>
      <c r="AA46" s="559"/>
      <c r="AB46" s="560"/>
      <c r="AC46" s="559"/>
      <c r="AD46" s="989">
        <f>F46+H46+J46+L46+N46+P46</f>
        <v>0</v>
      </c>
      <c r="AE46" s="989">
        <f>G46+I46+K46+M46+O46+Q46</f>
        <v>2</v>
      </c>
      <c r="AF46" s="989">
        <f>AE46-AD46</f>
        <v>2</v>
      </c>
      <c r="AG46" s="318">
        <v>1</v>
      </c>
      <c r="AH46" s="325">
        <v>1</v>
      </c>
      <c r="AI46" s="385">
        <v>0</v>
      </c>
      <c r="AJ46" s="327">
        <v>0</v>
      </c>
      <c r="AK46" s="328" t="e">
        <f>AJ46/AI46</f>
        <v>#DIV/0!</v>
      </c>
      <c r="AL46" s="1271"/>
      <c r="AM46" s="1272"/>
    </row>
    <row r="47" spans="1:39" ht="33.75">
      <c r="A47" s="553" t="s">
        <v>412</v>
      </c>
      <c r="B47" s="363">
        <v>43101</v>
      </c>
      <c r="C47" s="363">
        <v>43434</v>
      </c>
      <c r="D47" s="339" t="s">
        <v>413</v>
      </c>
      <c r="E47" s="41">
        <f>F47+H47+J47+L47+N47+P47+R47+T47+V47+X47+Z47+AB47</f>
        <v>1</v>
      </c>
      <c r="F47" s="350"/>
      <c r="G47" s="41"/>
      <c r="H47" s="331"/>
      <c r="I47" s="41"/>
      <c r="J47" s="331"/>
      <c r="K47" s="41"/>
      <c r="L47" s="331"/>
      <c r="M47" s="41"/>
      <c r="N47" s="331"/>
      <c r="O47" s="41"/>
      <c r="P47" s="331"/>
      <c r="Q47" s="41"/>
      <c r="R47" s="331"/>
      <c r="S47" s="41"/>
      <c r="T47" s="331"/>
      <c r="U47" s="41"/>
      <c r="V47" s="331"/>
      <c r="W47" s="41"/>
      <c r="X47" s="331"/>
      <c r="Y47" s="41"/>
      <c r="Z47" s="331">
        <v>1</v>
      </c>
      <c r="AA47" s="41"/>
      <c r="AB47" s="331"/>
      <c r="AC47" s="41"/>
      <c r="AD47" s="989">
        <f>F47+H47+J47+L47+N47+P47</f>
        <v>0</v>
      </c>
      <c r="AE47" s="989">
        <f>G47+I47+K47+M47+O47+Q47</f>
        <v>0</v>
      </c>
      <c r="AF47" s="989">
        <f>AE47-AD47</f>
        <v>0</v>
      </c>
      <c r="AG47" s="318"/>
      <c r="AH47" s="325">
        <f>AE47/E47</f>
        <v>0</v>
      </c>
      <c r="AI47" s="385">
        <v>0</v>
      </c>
      <c r="AJ47" s="327">
        <v>0</v>
      </c>
      <c r="AK47" s="328" t="e">
        <f>AJ47/AI47</f>
        <v>#DIV/0!</v>
      </c>
      <c r="AL47" s="1271"/>
      <c r="AM47" s="1272"/>
    </row>
    <row r="48" spans="1:39" ht="31.5" customHeight="1">
      <c r="A48" s="1281" t="s">
        <v>1148</v>
      </c>
      <c r="B48" s="1282"/>
      <c r="C48" s="1282"/>
      <c r="D48" s="1282"/>
      <c r="E48" s="1282"/>
      <c r="F48" s="1282"/>
      <c r="G48" s="1282"/>
      <c r="H48" s="1282"/>
      <c r="I48" s="1282"/>
      <c r="J48" s="1282"/>
      <c r="K48" s="1282"/>
      <c r="L48" s="1282"/>
      <c r="M48" s="1282"/>
      <c r="N48" s="1282"/>
      <c r="O48" s="1282"/>
      <c r="P48" s="1282"/>
      <c r="Q48" s="1282"/>
      <c r="R48" s="1282"/>
      <c r="S48" s="1282"/>
      <c r="T48" s="1282"/>
      <c r="U48" s="1282"/>
      <c r="V48" s="1282"/>
      <c r="W48" s="1282"/>
      <c r="X48" s="1282"/>
      <c r="Y48" s="1282"/>
      <c r="Z48" s="1282"/>
      <c r="AA48" s="1282"/>
      <c r="AB48" s="1282"/>
      <c r="AC48" s="1282"/>
      <c r="AD48" s="1282"/>
      <c r="AE48" s="1282"/>
      <c r="AF48" s="1282"/>
      <c r="AG48" s="1282"/>
      <c r="AH48" s="1282"/>
      <c r="AI48" s="1282"/>
      <c r="AJ48" s="1282"/>
      <c r="AK48" s="1282"/>
      <c r="AL48" s="1282"/>
      <c r="AM48" s="1283"/>
    </row>
    <row r="49" spans="1:39" ht="15" customHeight="1">
      <c r="A49" s="1265" t="s">
        <v>414</v>
      </c>
      <c r="B49" s="1266"/>
      <c r="C49" s="1266"/>
      <c r="D49" s="1266"/>
      <c r="E49" s="1266"/>
      <c r="F49" s="1266"/>
      <c r="G49" s="1266"/>
      <c r="H49" s="1266"/>
      <c r="I49" s="1266"/>
      <c r="J49" s="1266"/>
      <c r="K49" s="1266"/>
      <c r="L49" s="1266"/>
      <c r="M49" s="1266"/>
      <c r="N49" s="1266"/>
      <c r="O49" s="1266"/>
      <c r="P49" s="1266"/>
      <c r="Q49" s="1266"/>
      <c r="R49" s="1266"/>
      <c r="S49" s="1266"/>
      <c r="T49" s="1266"/>
      <c r="U49" s="1266"/>
      <c r="V49" s="1266"/>
      <c r="W49" s="1266"/>
      <c r="X49" s="1266"/>
      <c r="Y49" s="1266"/>
      <c r="Z49" s="1266"/>
      <c r="AA49" s="1266"/>
      <c r="AB49" s="1266"/>
      <c r="AC49" s="1266"/>
      <c r="AD49" s="1266"/>
      <c r="AE49" s="1266"/>
      <c r="AF49" s="1266"/>
      <c r="AG49" s="1266"/>
      <c r="AH49" s="1266"/>
      <c r="AI49" s="1266"/>
      <c r="AJ49" s="1266"/>
      <c r="AK49" s="1266"/>
      <c r="AL49" s="1266"/>
      <c r="AM49" s="1267"/>
    </row>
    <row r="50" spans="1:39" ht="45">
      <c r="A50" s="553" t="s">
        <v>415</v>
      </c>
      <c r="B50" s="363"/>
      <c r="C50" s="363"/>
      <c r="D50" s="339" t="s">
        <v>416</v>
      </c>
      <c r="E50" s="240" t="s">
        <v>378</v>
      </c>
      <c r="F50" s="350"/>
      <c r="G50" s="175">
        <v>4</v>
      </c>
      <c r="H50" s="331"/>
      <c r="I50" s="175">
        <v>14</v>
      </c>
      <c r="J50" s="331"/>
      <c r="K50" s="175">
        <v>17</v>
      </c>
      <c r="L50" s="331"/>
      <c r="M50" s="175">
        <v>6</v>
      </c>
      <c r="N50" s="331"/>
      <c r="O50" s="175">
        <v>15</v>
      </c>
      <c r="P50" s="331"/>
      <c r="Q50" s="175">
        <v>2</v>
      </c>
      <c r="R50" s="331"/>
      <c r="S50" s="175"/>
      <c r="T50" s="331"/>
      <c r="U50" s="175"/>
      <c r="V50" s="331"/>
      <c r="W50" s="175"/>
      <c r="X50" s="331"/>
      <c r="Y50" s="175"/>
      <c r="Z50" s="331"/>
      <c r="AA50" s="175"/>
      <c r="AB50" s="331"/>
      <c r="AC50" s="175"/>
      <c r="AD50" s="989">
        <f>F50+H50+J50+L50+N50+P50</f>
        <v>0</v>
      </c>
      <c r="AE50" s="989">
        <f>G50+I50+K50+M50+O50+Q50</f>
        <v>58</v>
      </c>
      <c r="AF50" s="989">
        <f>AE50-AD50</f>
        <v>58</v>
      </c>
      <c r="AG50" s="318">
        <v>1</v>
      </c>
      <c r="AH50" s="325">
        <v>1</v>
      </c>
      <c r="AI50" s="385">
        <v>0</v>
      </c>
      <c r="AJ50" s="327">
        <v>0</v>
      </c>
      <c r="AK50" s="328" t="e">
        <f>AJ50/AI50</f>
        <v>#DIV/0!</v>
      </c>
      <c r="AL50" s="1271"/>
      <c r="AM50" s="1272"/>
    </row>
    <row r="51" spans="1:39" ht="21.75" customHeight="1">
      <c r="A51" s="1268" t="s">
        <v>1149</v>
      </c>
      <c r="B51" s="1269"/>
      <c r="C51" s="1269"/>
      <c r="D51" s="1269"/>
      <c r="E51" s="1269"/>
      <c r="F51" s="1269"/>
      <c r="G51" s="1269"/>
      <c r="H51" s="1269"/>
      <c r="I51" s="1269"/>
      <c r="J51" s="1269"/>
      <c r="K51" s="1269"/>
      <c r="L51" s="1269"/>
      <c r="M51" s="1269"/>
      <c r="N51" s="1269"/>
      <c r="O51" s="1269"/>
      <c r="P51" s="1269"/>
      <c r="Q51" s="1269"/>
      <c r="R51" s="1269"/>
      <c r="S51" s="1269"/>
      <c r="T51" s="1269"/>
      <c r="U51" s="1269"/>
      <c r="V51" s="1269"/>
      <c r="W51" s="1269"/>
      <c r="X51" s="1269"/>
      <c r="Y51" s="1269"/>
      <c r="Z51" s="1269"/>
      <c r="AA51" s="1269"/>
      <c r="AB51" s="1269"/>
      <c r="AC51" s="1269"/>
      <c r="AD51" s="1269"/>
      <c r="AE51" s="1269"/>
      <c r="AF51" s="1269"/>
      <c r="AG51" s="1269"/>
      <c r="AH51" s="1269"/>
      <c r="AI51" s="1269"/>
      <c r="AJ51" s="1269"/>
      <c r="AK51" s="1269"/>
      <c r="AL51" s="1269"/>
      <c r="AM51" s="1269"/>
    </row>
    <row r="52" spans="1:39" ht="22.5">
      <c r="A52" s="553" t="s">
        <v>417</v>
      </c>
      <c r="B52" s="363">
        <v>43101</v>
      </c>
      <c r="C52" s="363">
        <v>43252</v>
      </c>
      <c r="D52" s="554"/>
      <c r="E52" s="923" t="s">
        <v>378</v>
      </c>
      <c r="F52" s="350"/>
      <c r="G52" s="175"/>
      <c r="H52" s="331"/>
      <c r="I52" s="175">
        <v>1</v>
      </c>
      <c r="J52" s="331"/>
      <c r="K52" s="175">
        <v>1</v>
      </c>
      <c r="L52" s="331"/>
      <c r="M52" s="175">
        <v>1</v>
      </c>
      <c r="N52" s="331"/>
      <c r="O52" s="175"/>
      <c r="P52" s="331"/>
      <c r="Q52" s="175">
        <v>1</v>
      </c>
      <c r="R52" s="331"/>
      <c r="S52" s="175"/>
      <c r="T52" s="331"/>
      <c r="U52" s="175"/>
      <c r="V52" s="331"/>
      <c r="W52" s="175"/>
      <c r="X52" s="331"/>
      <c r="Y52" s="175"/>
      <c r="Z52" s="331"/>
      <c r="AA52" s="175"/>
      <c r="AB52" s="331"/>
      <c r="AC52" s="175"/>
      <c r="AD52" s="989">
        <f>F52+H52+J52+L52+N52+P52</f>
        <v>0</v>
      </c>
      <c r="AE52" s="989">
        <f>G52+I52+K52+M52+O52+Q52</f>
        <v>4</v>
      </c>
      <c r="AF52" s="989">
        <f>AE52-AD52</f>
        <v>4</v>
      </c>
      <c r="AG52" s="318">
        <v>1</v>
      </c>
      <c r="AH52" s="325">
        <v>1</v>
      </c>
      <c r="AI52" s="385">
        <v>0</v>
      </c>
      <c r="AJ52" s="327">
        <v>0</v>
      </c>
      <c r="AK52" s="328" t="e">
        <f>AJ52/AI52</f>
        <v>#DIV/0!</v>
      </c>
      <c r="AL52" s="1271"/>
      <c r="AM52" s="1272"/>
    </row>
    <row r="53" spans="1:39" ht="22.5">
      <c r="A53" s="552" t="s">
        <v>418</v>
      </c>
      <c r="B53" s="363">
        <v>43101</v>
      </c>
      <c r="C53" s="363">
        <v>43252</v>
      </c>
      <c r="D53" s="339" t="s">
        <v>419</v>
      </c>
      <c r="E53" s="175">
        <v>1</v>
      </c>
      <c r="F53" s="350"/>
      <c r="G53" s="175"/>
      <c r="H53" s="331"/>
      <c r="I53" s="175"/>
      <c r="J53" s="331"/>
      <c r="K53" s="175"/>
      <c r="L53" s="331"/>
      <c r="M53" s="175"/>
      <c r="N53" s="331"/>
      <c r="O53" s="175"/>
      <c r="P53" s="331">
        <v>1</v>
      </c>
      <c r="Q53" s="175">
        <v>1</v>
      </c>
      <c r="R53" s="331"/>
      <c r="S53" s="175"/>
      <c r="T53" s="331"/>
      <c r="U53" s="175"/>
      <c r="V53" s="331"/>
      <c r="W53" s="175"/>
      <c r="X53" s="331"/>
      <c r="Y53" s="175"/>
      <c r="Z53" s="331"/>
      <c r="AA53" s="175"/>
      <c r="AB53" s="331"/>
      <c r="AC53" s="175"/>
      <c r="AD53" s="989">
        <f>F53+H53+J53+L53+N53+P53</f>
        <v>1</v>
      </c>
      <c r="AE53" s="989">
        <f>G53+I53+K53+M53+O53+Q53</f>
        <v>1</v>
      </c>
      <c r="AF53" s="989">
        <f>AE53-AD53</f>
        <v>0</v>
      </c>
      <c r="AG53" s="318">
        <f>+AE53/AD53</f>
        <v>1</v>
      </c>
      <c r="AH53" s="325">
        <f>AE53/E53</f>
        <v>1</v>
      </c>
      <c r="AI53" s="385">
        <v>0</v>
      </c>
      <c r="AJ53" s="327">
        <v>0</v>
      </c>
      <c r="AK53" s="328" t="e">
        <f>AJ53/AI53</f>
        <v>#DIV/0!</v>
      </c>
      <c r="AL53" s="1271"/>
      <c r="AM53" s="1272"/>
    </row>
    <row r="54" spans="1:39" ht="18.75" customHeight="1">
      <c r="A54" s="1284" t="s">
        <v>1150</v>
      </c>
      <c r="B54" s="1285"/>
      <c r="C54" s="1285"/>
      <c r="D54" s="1285"/>
      <c r="E54" s="1285"/>
      <c r="F54" s="1285"/>
      <c r="G54" s="1285"/>
      <c r="H54" s="1285"/>
      <c r="I54" s="1285"/>
      <c r="J54" s="1285"/>
      <c r="K54" s="1285"/>
      <c r="L54" s="1285"/>
      <c r="M54" s="1285"/>
      <c r="N54" s="1285"/>
      <c r="O54" s="1285"/>
      <c r="P54" s="1285"/>
      <c r="Q54" s="1285"/>
      <c r="R54" s="1285"/>
      <c r="S54" s="1285"/>
      <c r="T54" s="1285"/>
      <c r="U54" s="1285"/>
      <c r="V54" s="1285"/>
      <c r="W54" s="1285"/>
      <c r="X54" s="1285"/>
      <c r="Y54" s="1285"/>
      <c r="Z54" s="1285"/>
      <c r="AA54" s="1285"/>
      <c r="AB54" s="1285"/>
      <c r="AC54" s="1285"/>
      <c r="AD54" s="1285"/>
      <c r="AE54" s="1285"/>
      <c r="AF54" s="1285"/>
      <c r="AG54" s="1285"/>
      <c r="AH54" s="1285"/>
      <c r="AI54" s="1285"/>
      <c r="AJ54" s="1285"/>
      <c r="AK54" s="1285"/>
      <c r="AL54" s="1285"/>
      <c r="AM54" s="1285"/>
    </row>
    <row r="55" spans="1:39" ht="45">
      <c r="A55" s="553" t="s">
        <v>420</v>
      </c>
      <c r="B55" s="363">
        <v>43101</v>
      </c>
      <c r="C55" s="363">
        <v>43464</v>
      </c>
      <c r="D55" s="363" t="s">
        <v>421</v>
      </c>
      <c r="E55" s="41">
        <v>1</v>
      </c>
      <c r="F55" s="331"/>
      <c r="G55" s="175"/>
      <c r="H55" s="331"/>
      <c r="I55" s="175"/>
      <c r="J55" s="331"/>
      <c r="K55" s="175"/>
      <c r="L55" s="331"/>
      <c r="M55" s="175"/>
      <c r="N55" s="331"/>
      <c r="O55" s="175"/>
      <c r="P55" s="331"/>
      <c r="Q55" s="175"/>
      <c r="R55" s="331"/>
      <c r="S55" s="175"/>
      <c r="T55" s="331"/>
      <c r="U55" s="175"/>
      <c r="V55" s="331"/>
      <c r="W55" s="175"/>
      <c r="X55" s="331"/>
      <c r="Y55" s="175"/>
      <c r="Z55" s="331"/>
      <c r="AA55" s="175"/>
      <c r="AB55" s="350">
        <v>1</v>
      </c>
      <c r="AC55" s="175"/>
      <c r="AD55" s="989">
        <f>F55+H55+J55+L55+N55+P55</f>
        <v>0</v>
      </c>
      <c r="AE55" s="989">
        <f>G55+I55+K55+M55+O55+Q55</f>
        <v>0</v>
      </c>
      <c r="AF55" s="989">
        <f>AE55-AD55</f>
        <v>0</v>
      </c>
      <c r="AG55" s="318"/>
      <c r="AH55" s="325">
        <f>AE55/E55</f>
        <v>0</v>
      </c>
      <c r="AI55" s="556">
        <v>25000000</v>
      </c>
      <c r="AJ55" s="327">
        <v>0</v>
      </c>
      <c r="AK55" s="328">
        <f>AJ55/AI55</f>
        <v>0</v>
      </c>
      <c r="AL55" s="1271"/>
      <c r="AM55" s="1272"/>
    </row>
    <row r="56" spans="1:39" ht="11.25">
      <c r="A56" s="1278" t="s">
        <v>422</v>
      </c>
      <c r="B56" s="1279"/>
      <c r="C56" s="1279"/>
      <c r="D56" s="1279"/>
      <c r="E56" s="1279"/>
      <c r="F56" s="1279"/>
      <c r="G56" s="1279"/>
      <c r="H56" s="1279"/>
      <c r="I56" s="1279"/>
      <c r="J56" s="1279"/>
      <c r="K56" s="1279"/>
      <c r="L56" s="1279"/>
      <c r="M56" s="1279"/>
      <c r="N56" s="1279"/>
      <c r="O56" s="1279"/>
      <c r="P56" s="1279"/>
      <c r="Q56" s="1279"/>
      <c r="R56" s="1279"/>
      <c r="S56" s="1279"/>
      <c r="T56" s="1279"/>
      <c r="U56" s="1279"/>
      <c r="V56" s="1279"/>
      <c r="W56" s="1279"/>
      <c r="X56" s="1279"/>
      <c r="Y56" s="1279"/>
      <c r="Z56" s="1279"/>
      <c r="AA56" s="1279"/>
      <c r="AB56" s="1279"/>
      <c r="AC56" s="1279"/>
      <c r="AD56" s="1279"/>
      <c r="AE56" s="1279"/>
      <c r="AF56" s="1279"/>
      <c r="AG56" s="1279"/>
      <c r="AH56" s="1279"/>
      <c r="AI56" s="1279"/>
      <c r="AJ56" s="1279"/>
      <c r="AK56" s="1279"/>
      <c r="AL56" s="1279"/>
      <c r="AM56" s="1280"/>
    </row>
    <row r="57" spans="1:39" ht="15" customHeight="1">
      <c r="A57" s="1288" t="s">
        <v>423</v>
      </c>
      <c r="B57" s="1289"/>
      <c r="C57" s="1289"/>
      <c r="D57" s="1289"/>
      <c r="E57" s="1289"/>
      <c r="F57" s="1289"/>
      <c r="G57" s="1289"/>
      <c r="H57" s="1289"/>
      <c r="I57" s="1289"/>
      <c r="J57" s="1289"/>
      <c r="K57" s="1289"/>
      <c r="L57" s="1289"/>
      <c r="M57" s="1289"/>
      <c r="N57" s="1289"/>
      <c r="O57" s="1289"/>
      <c r="P57" s="1289"/>
      <c r="Q57" s="1289"/>
      <c r="R57" s="1289"/>
      <c r="S57" s="1289"/>
      <c r="T57" s="1289"/>
      <c r="U57" s="1289"/>
      <c r="V57" s="1289"/>
      <c r="W57" s="1289"/>
      <c r="X57" s="1289"/>
      <c r="Y57" s="1289"/>
      <c r="Z57" s="1289"/>
      <c r="AA57" s="1289"/>
      <c r="AB57" s="1289"/>
      <c r="AC57" s="1289"/>
      <c r="AD57" s="1289"/>
      <c r="AE57" s="1289"/>
      <c r="AF57" s="1289"/>
      <c r="AG57" s="1289"/>
      <c r="AH57" s="1289"/>
      <c r="AI57" s="1289"/>
      <c r="AJ57" s="1289"/>
      <c r="AK57" s="1289"/>
      <c r="AL57" s="1289"/>
      <c r="AM57" s="1290"/>
    </row>
    <row r="58" spans="1:39" ht="22.5">
      <c r="A58" s="561" t="s">
        <v>505</v>
      </c>
      <c r="B58" s="370">
        <v>43101</v>
      </c>
      <c r="C58" s="370">
        <v>43464</v>
      </c>
      <c r="D58" s="562" t="s">
        <v>424</v>
      </c>
      <c r="E58" s="41">
        <f>F58+H58+J58+L58+N58+P58+R58+T58+V58+X58+Z58+AB58</f>
        <v>4</v>
      </c>
      <c r="F58" s="563">
        <v>4</v>
      </c>
      <c r="G58" s="175">
        <v>4</v>
      </c>
      <c r="H58" s="367"/>
      <c r="I58" s="175"/>
      <c r="J58" s="367"/>
      <c r="K58" s="175"/>
      <c r="L58" s="367"/>
      <c r="M58" s="175"/>
      <c r="N58" s="367"/>
      <c r="O58" s="175"/>
      <c r="P58" s="367"/>
      <c r="Q58" s="175"/>
      <c r="R58" s="367"/>
      <c r="S58" s="175"/>
      <c r="T58" s="367"/>
      <c r="U58" s="175"/>
      <c r="V58" s="367"/>
      <c r="W58" s="175"/>
      <c r="X58" s="367"/>
      <c r="Y58" s="175"/>
      <c r="Z58" s="367"/>
      <c r="AA58" s="175"/>
      <c r="AB58" s="367"/>
      <c r="AC58" s="175"/>
      <c r="AD58" s="989">
        <f>F58+H58+J58+L58+N58+P58</f>
        <v>4</v>
      </c>
      <c r="AE58" s="989">
        <f>G58+I58+K58+M58+O58+Q58</f>
        <v>4</v>
      </c>
      <c r="AF58" s="989">
        <f>AE58-AD58</f>
        <v>0</v>
      </c>
      <c r="AG58" s="318">
        <f>+AE58/AD58</f>
        <v>1</v>
      </c>
      <c r="AH58" s="325">
        <f>AE58/E58</f>
        <v>1</v>
      </c>
      <c r="AI58" s="556">
        <v>194569561</v>
      </c>
      <c r="AJ58" s="327">
        <v>0</v>
      </c>
      <c r="AK58" s="328">
        <f>AJ58/AI58</f>
        <v>0</v>
      </c>
      <c r="AL58" s="1271"/>
      <c r="AM58" s="1272"/>
    </row>
    <row r="59" spans="1:39" ht="11.25">
      <c r="A59" s="1286" t="s">
        <v>1</v>
      </c>
      <c r="B59" s="1291"/>
      <c r="C59" s="1291"/>
      <c r="D59" s="1291"/>
      <c r="E59" s="1291"/>
      <c r="F59" s="1291"/>
      <c r="G59" s="1291"/>
      <c r="H59" s="1291"/>
      <c r="I59" s="1291"/>
      <c r="J59" s="1291"/>
      <c r="K59" s="1291"/>
      <c r="L59" s="1291"/>
      <c r="M59" s="1291"/>
      <c r="N59" s="1291"/>
      <c r="O59" s="1291"/>
      <c r="P59" s="1291"/>
      <c r="Q59" s="1291"/>
      <c r="R59" s="1291"/>
      <c r="S59" s="1291"/>
      <c r="T59" s="1291"/>
      <c r="U59" s="1291"/>
      <c r="V59" s="1291"/>
      <c r="W59" s="1291"/>
      <c r="X59" s="1291"/>
      <c r="Y59" s="1291"/>
      <c r="Z59" s="1291"/>
      <c r="AA59" s="1291"/>
      <c r="AB59" s="1291"/>
      <c r="AC59" s="1287"/>
      <c r="AD59" s="564"/>
      <c r="AE59" s="565"/>
      <c r="AF59" s="565"/>
      <c r="AG59" s="565"/>
      <c r="AH59" s="565"/>
      <c r="AI59" s="566">
        <f>AI27+AI28+AI29+AI36+AI52+AI55+AI58</f>
        <v>304569561</v>
      </c>
      <c r="AJ59" s="566">
        <f>AJ27+AJ28+AJ29+AJ36+AJ52+AJ55+AJ58</f>
        <v>0</v>
      </c>
      <c r="AK59" s="565"/>
      <c r="AL59" s="1286"/>
      <c r="AM59" s="1287"/>
    </row>
    <row r="60" ht="11.25">
      <c r="AI60" s="567"/>
    </row>
    <row r="61" spans="33:34" ht="22.5">
      <c r="AG61" s="161" t="s">
        <v>10</v>
      </c>
      <c r="AH61" s="161" t="s">
        <v>9</v>
      </c>
    </row>
    <row r="62" spans="31:34" ht="24">
      <c r="AE62" s="927" t="s">
        <v>1188</v>
      </c>
      <c r="AG62" s="358">
        <f>AVERAGE(AG8:AG58)</f>
        <v>1</v>
      </c>
      <c r="AH62" s="358">
        <f>AVERAGE(AH28:AH59)</f>
        <v>0.6111111111111112</v>
      </c>
    </row>
    <row r="65" ht="11.25">
      <c r="AI65" s="7">
        <v>176137829</v>
      </c>
    </row>
    <row r="67" ht="11.25">
      <c r="AI67" s="7">
        <f>'[1]Hoja1'!O691-AI65</f>
        <v>-176137829</v>
      </c>
    </row>
    <row r="69" ht="11.25">
      <c r="AI69" s="7">
        <v>220000000</v>
      </c>
    </row>
  </sheetData>
  <sheetProtection/>
  <protectedRanges>
    <protectedRange password="C7A1" sqref="A37 A39 A49 A51 A45:A46" name="Rango1_2_1_1_2_1_1_1"/>
    <protectedRange password="C7A1" sqref="A7" name="Rango1_10_2_1_1_1_1_1_1"/>
    <protectedRange password="C7A1" sqref="A31" name="Rango1_2_1_1_1_1_1_1_1"/>
  </protectedRanges>
  <mergeCells count="63">
    <mergeCell ref="AL59:AM59"/>
    <mergeCell ref="AL55:AM55"/>
    <mergeCell ref="A56:AM56"/>
    <mergeCell ref="A57:AM57"/>
    <mergeCell ref="AL58:AM58"/>
    <mergeCell ref="A59:AC59"/>
    <mergeCell ref="A49:AM49"/>
    <mergeCell ref="AL50:AM50"/>
    <mergeCell ref="A51:AM51"/>
    <mergeCell ref="AL52:AM52"/>
    <mergeCell ref="AL53:AM53"/>
    <mergeCell ref="A54:AM54"/>
    <mergeCell ref="AL43:AM43"/>
    <mergeCell ref="AL44:AM44"/>
    <mergeCell ref="A45:AM45"/>
    <mergeCell ref="AL46:AM46"/>
    <mergeCell ref="AL47:AM47"/>
    <mergeCell ref="A48:AM48"/>
    <mergeCell ref="A37:AM37"/>
    <mergeCell ref="AL38:AM38"/>
    <mergeCell ref="A39:AM39"/>
    <mergeCell ref="AL40:AM40"/>
    <mergeCell ref="A41:AM41"/>
    <mergeCell ref="A42:AM42"/>
    <mergeCell ref="A30:AM30"/>
    <mergeCell ref="A31:AM31"/>
    <mergeCell ref="AL32:AM32"/>
    <mergeCell ref="AL33:AM33"/>
    <mergeCell ref="AL34:AM34"/>
    <mergeCell ref="AL36:AM36"/>
    <mergeCell ref="AL35:AM35"/>
    <mergeCell ref="A23:AM23"/>
    <mergeCell ref="AL24:AM24"/>
    <mergeCell ref="AL25:AM25"/>
    <mergeCell ref="A26:AM26"/>
    <mergeCell ref="AL27:AM27"/>
    <mergeCell ref="AL29:AM29"/>
    <mergeCell ref="AL28:AM28"/>
    <mergeCell ref="AL17:AM17"/>
    <mergeCell ref="A18:AM18"/>
    <mergeCell ref="A19:AM19"/>
    <mergeCell ref="AL20:AM20"/>
    <mergeCell ref="AL21:AM21"/>
    <mergeCell ref="AL22:AM22"/>
    <mergeCell ref="AL11:AM11"/>
    <mergeCell ref="A12:AM12"/>
    <mergeCell ref="AL13:AM13"/>
    <mergeCell ref="AL14:AM14"/>
    <mergeCell ref="A15:AM15"/>
    <mergeCell ref="AL16:AM16"/>
    <mergeCell ref="AL5:AM5"/>
    <mergeCell ref="A6:AM6"/>
    <mergeCell ref="A7:AM7"/>
    <mergeCell ref="AL8:AM8"/>
    <mergeCell ref="AL9:AM9"/>
    <mergeCell ref="AL10:AM10"/>
    <mergeCell ref="B1:AK1"/>
    <mergeCell ref="AL1:AM1"/>
    <mergeCell ref="B2:AK2"/>
    <mergeCell ref="B3:AK3"/>
    <mergeCell ref="B4:AE4"/>
    <mergeCell ref="AF4:AH4"/>
    <mergeCell ref="AI4:A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AM25"/>
  <sheetViews>
    <sheetView zoomScalePageLayoutView="0" workbookViewId="0" topLeftCell="A12">
      <selection activeCell="AI22" sqref="AI22"/>
    </sheetView>
  </sheetViews>
  <sheetFormatPr defaultColWidth="11.421875" defaultRowHeight="15"/>
  <cols>
    <col min="1" max="1" width="39.00390625" style="7" customWidth="1"/>
    <col min="2" max="4" width="11.421875" style="7" customWidth="1"/>
    <col min="5" max="5" width="18.140625" style="7" customWidth="1"/>
    <col min="6" max="9" width="5.8515625" style="7" customWidth="1"/>
    <col min="10" max="29" width="5.8515625" style="7" hidden="1" customWidth="1"/>
    <col min="30" max="34" width="14.421875" style="7" customWidth="1"/>
    <col min="35" max="37" width="21.00390625" style="7" customWidth="1"/>
    <col min="38" max="38" width="20.57421875" style="7" customWidth="1"/>
    <col min="39" max="39" width="16.57421875" style="7" customWidth="1"/>
    <col min="40" max="16384" width="11.421875" style="7" customWidth="1"/>
  </cols>
  <sheetData>
    <row r="1" spans="1:39" ht="104.25" customHeight="1">
      <c r="A1" s="584"/>
      <c r="B1" s="1063" t="s">
        <v>55</v>
      </c>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5"/>
      <c r="AL1" s="1154" t="s">
        <v>1067</v>
      </c>
      <c r="AM1" s="1154"/>
    </row>
    <row r="2" spans="1:39" ht="46.5" customHeight="1">
      <c r="A2" s="238" t="s">
        <v>54</v>
      </c>
      <c r="B2" s="1171" t="s">
        <v>72</v>
      </c>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1171"/>
      <c r="AL2" s="457" t="s">
        <v>43</v>
      </c>
      <c r="AM2" s="582"/>
    </row>
    <row r="3" spans="1:39" ht="61.5" customHeight="1">
      <c r="A3" s="238" t="s">
        <v>52</v>
      </c>
      <c r="B3" s="1171" t="s">
        <v>336</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c r="AJ3" s="1171"/>
      <c r="AK3" s="1171"/>
      <c r="AL3" s="457" t="s">
        <v>43</v>
      </c>
      <c r="AM3" s="582"/>
    </row>
    <row r="4" spans="1:39" ht="56.25" customHeight="1">
      <c r="A4" s="238" t="s">
        <v>47</v>
      </c>
      <c r="B4" s="1155" t="s">
        <v>496</v>
      </c>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7"/>
      <c r="AF4" s="583"/>
      <c r="AG4" s="1172" t="s">
        <v>45</v>
      </c>
      <c r="AH4" s="1172"/>
      <c r="AI4" s="1155"/>
      <c r="AJ4" s="1156"/>
      <c r="AK4" s="1157"/>
      <c r="AL4" s="457" t="s">
        <v>43</v>
      </c>
      <c r="AM4" s="582"/>
    </row>
    <row r="5" spans="1:39" ht="22.5">
      <c r="A5" s="238" t="s">
        <v>42</v>
      </c>
      <c r="B5" s="239" t="s">
        <v>41</v>
      </c>
      <c r="C5" s="239" t="s">
        <v>40</v>
      </c>
      <c r="D5" s="239" t="s">
        <v>375</v>
      </c>
      <c r="E5" s="161" t="s">
        <v>38</v>
      </c>
      <c r="F5" s="9" t="s">
        <v>339</v>
      </c>
      <c r="G5" s="9" t="s">
        <v>134</v>
      </c>
      <c r="H5" s="9" t="s">
        <v>135</v>
      </c>
      <c r="I5" s="9" t="s">
        <v>34</v>
      </c>
      <c r="J5" s="9" t="s">
        <v>136</v>
      </c>
      <c r="K5" s="9" t="s">
        <v>137</v>
      </c>
      <c r="L5" s="9" t="s">
        <v>138</v>
      </c>
      <c r="M5" s="9" t="s">
        <v>139</v>
      </c>
      <c r="N5" s="9" t="s">
        <v>140</v>
      </c>
      <c r="O5" s="9" t="s">
        <v>141</v>
      </c>
      <c r="P5" s="9" t="s">
        <v>142</v>
      </c>
      <c r="Q5" s="9" t="s">
        <v>143</v>
      </c>
      <c r="R5" s="9" t="s">
        <v>144</v>
      </c>
      <c r="S5" s="9" t="s">
        <v>145</v>
      </c>
      <c r="T5" s="9" t="s">
        <v>340</v>
      </c>
      <c r="U5" s="9" t="s">
        <v>497</v>
      </c>
      <c r="V5" s="9" t="s">
        <v>21</v>
      </c>
      <c r="W5" s="9" t="s">
        <v>20</v>
      </c>
      <c r="X5" s="9" t="s">
        <v>19</v>
      </c>
      <c r="Y5" s="9" t="s">
        <v>18</v>
      </c>
      <c r="Z5" s="9" t="s">
        <v>17</v>
      </c>
      <c r="AA5" s="9" t="s">
        <v>16</v>
      </c>
      <c r="AB5" s="9" t="s">
        <v>15</v>
      </c>
      <c r="AC5" s="9" t="s">
        <v>14</v>
      </c>
      <c r="AD5" s="161" t="s">
        <v>13</v>
      </c>
      <c r="AE5" s="161" t="s">
        <v>12</v>
      </c>
      <c r="AF5" s="161" t="s">
        <v>11</v>
      </c>
      <c r="AG5" s="161" t="s">
        <v>10</v>
      </c>
      <c r="AH5" s="161" t="s">
        <v>9</v>
      </c>
      <c r="AI5" s="118" t="s">
        <v>8</v>
      </c>
      <c r="AJ5" s="118" t="s">
        <v>7</v>
      </c>
      <c r="AK5" s="239" t="s">
        <v>6</v>
      </c>
      <c r="AL5" s="1113" t="s">
        <v>5</v>
      </c>
      <c r="AM5" s="1113"/>
    </row>
    <row r="6" spans="1:39" ht="11.25">
      <c r="A6" s="1276" t="s">
        <v>498</v>
      </c>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7"/>
    </row>
    <row r="7" spans="1:39" ht="25.5" customHeight="1">
      <c r="A7" s="1266" t="s">
        <v>499</v>
      </c>
      <c r="B7" s="1266"/>
      <c r="C7" s="1266"/>
      <c r="D7" s="1266"/>
      <c r="E7" s="1266"/>
      <c r="F7" s="1266"/>
      <c r="G7" s="1266"/>
      <c r="H7" s="1266"/>
      <c r="I7" s="1266"/>
      <c r="J7" s="1266"/>
      <c r="K7" s="1266"/>
      <c r="L7" s="1266"/>
      <c r="M7" s="1266"/>
      <c r="N7" s="1266"/>
      <c r="O7" s="1266"/>
      <c r="P7" s="1266"/>
      <c r="Q7" s="1266"/>
      <c r="R7" s="1266"/>
      <c r="S7" s="1266"/>
      <c r="T7" s="1266"/>
      <c r="U7" s="1266"/>
      <c r="V7" s="1266"/>
      <c r="W7" s="1266"/>
      <c r="X7" s="1266"/>
      <c r="Y7" s="1266"/>
      <c r="Z7" s="1266"/>
      <c r="AA7" s="1266"/>
      <c r="AB7" s="1266"/>
      <c r="AC7" s="1266"/>
      <c r="AD7" s="1266"/>
      <c r="AE7" s="1266"/>
      <c r="AF7" s="1266"/>
      <c r="AG7" s="1266"/>
      <c r="AH7" s="1266"/>
      <c r="AI7" s="1266"/>
      <c r="AJ7" s="1266"/>
      <c r="AK7" s="1266"/>
      <c r="AL7" s="1266"/>
      <c r="AM7" s="1267"/>
    </row>
    <row r="8" spans="1:39" ht="37.5" customHeight="1">
      <c r="A8" s="568" t="s">
        <v>1000</v>
      </c>
      <c r="B8" s="363">
        <v>43282</v>
      </c>
      <c r="C8" s="363">
        <v>43374</v>
      </c>
      <c r="D8" s="363"/>
      <c r="E8" s="138">
        <f aca="true" t="shared" si="0" ref="E8:E14">F8+H8+J8+L8+N8+P8+R8+T8+V8+X8+Z8+AB8</f>
        <v>1</v>
      </c>
      <c r="F8" s="324"/>
      <c r="G8" s="330"/>
      <c r="H8" s="324"/>
      <c r="I8" s="330"/>
      <c r="J8" s="324"/>
      <c r="K8" s="330"/>
      <c r="L8" s="324"/>
      <c r="M8" s="330"/>
      <c r="N8" s="324"/>
      <c r="O8" s="330"/>
      <c r="P8" s="324"/>
      <c r="Q8" s="330"/>
      <c r="R8" s="324"/>
      <c r="S8" s="330"/>
      <c r="T8" s="324"/>
      <c r="U8" s="330"/>
      <c r="V8" s="324"/>
      <c r="W8" s="330"/>
      <c r="X8" s="324"/>
      <c r="Y8" s="330"/>
      <c r="Z8" s="324"/>
      <c r="AA8" s="330"/>
      <c r="AB8" s="324">
        <v>1</v>
      </c>
      <c r="AC8" s="330"/>
      <c r="AD8" s="41">
        <f>F8+H8</f>
        <v>0</v>
      </c>
      <c r="AE8" s="41">
        <f>G8+I8</f>
        <v>0</v>
      </c>
      <c r="AF8" s="41">
        <f aca="true" t="shared" si="1" ref="AF8:AF14">AE8-AD8</f>
        <v>0</v>
      </c>
      <c r="AG8" s="325"/>
      <c r="AH8" s="325">
        <f aca="true" t="shared" si="2" ref="AH8:AH14">AE8/E8</f>
        <v>0</v>
      </c>
      <c r="AI8" s="454">
        <v>30000000</v>
      </c>
      <c r="AJ8" s="327">
        <v>0</v>
      </c>
      <c r="AK8" s="328">
        <f aca="true" t="shared" si="3" ref="AK8:AK14">AJ8/AI8</f>
        <v>0</v>
      </c>
      <c r="AL8" s="1169"/>
      <c r="AM8" s="1169"/>
    </row>
    <row r="9" spans="1:39" ht="62.25" customHeight="1">
      <c r="A9" s="420" t="s">
        <v>1151</v>
      </c>
      <c r="B9" s="363" t="s">
        <v>500</v>
      </c>
      <c r="C9" s="363" t="s">
        <v>501</v>
      </c>
      <c r="D9" s="363"/>
      <c r="E9" s="138">
        <f t="shared" si="0"/>
        <v>3</v>
      </c>
      <c r="F9" s="324"/>
      <c r="G9" s="330"/>
      <c r="H9" s="324"/>
      <c r="I9" s="330"/>
      <c r="J9" s="324">
        <v>1</v>
      </c>
      <c r="K9" s="330"/>
      <c r="L9" s="324"/>
      <c r="M9" s="330"/>
      <c r="N9" s="324">
        <v>1</v>
      </c>
      <c r="O9" s="330"/>
      <c r="P9" s="324"/>
      <c r="Q9" s="330"/>
      <c r="R9" s="324">
        <v>1</v>
      </c>
      <c r="S9" s="330"/>
      <c r="T9" s="324"/>
      <c r="U9" s="330"/>
      <c r="V9" s="324"/>
      <c r="W9" s="330"/>
      <c r="X9" s="324"/>
      <c r="Y9" s="330"/>
      <c r="Z9" s="324"/>
      <c r="AA9" s="330"/>
      <c r="AB9" s="324"/>
      <c r="AC9" s="330"/>
      <c r="AD9" s="844">
        <f aca="true" t="shared" si="4" ref="AD9:AD14">F9+H9</f>
        <v>0</v>
      </c>
      <c r="AE9" s="844">
        <f aca="true" t="shared" si="5" ref="AE9:AE14">G9+I9</f>
        <v>0</v>
      </c>
      <c r="AF9" s="41">
        <f t="shared" si="1"/>
        <v>0</v>
      </c>
      <c r="AG9" s="325"/>
      <c r="AH9" s="325">
        <f t="shared" si="2"/>
        <v>0</v>
      </c>
      <c r="AI9" s="454">
        <v>0</v>
      </c>
      <c r="AJ9" s="327">
        <v>0</v>
      </c>
      <c r="AK9" s="328" t="e">
        <f t="shared" si="3"/>
        <v>#DIV/0!</v>
      </c>
      <c r="AL9" s="1169"/>
      <c r="AM9" s="1169"/>
    </row>
    <row r="10" spans="1:39" ht="78.75" customHeight="1">
      <c r="A10" s="420" t="s">
        <v>1152</v>
      </c>
      <c r="B10" s="363" t="s">
        <v>500</v>
      </c>
      <c r="C10" s="363" t="s">
        <v>501</v>
      </c>
      <c r="D10" s="363"/>
      <c r="E10" s="138">
        <f t="shared" si="0"/>
        <v>18</v>
      </c>
      <c r="F10" s="324"/>
      <c r="G10" s="330"/>
      <c r="H10" s="324"/>
      <c r="I10" s="330"/>
      <c r="J10" s="324">
        <v>2</v>
      </c>
      <c r="K10" s="330"/>
      <c r="L10" s="324">
        <v>2</v>
      </c>
      <c r="M10" s="330"/>
      <c r="N10" s="324">
        <v>2</v>
      </c>
      <c r="O10" s="330"/>
      <c r="P10" s="324">
        <v>2</v>
      </c>
      <c r="Q10" s="330"/>
      <c r="R10" s="324">
        <v>2</v>
      </c>
      <c r="S10" s="330"/>
      <c r="T10" s="324">
        <v>2</v>
      </c>
      <c r="U10" s="330"/>
      <c r="V10" s="324">
        <v>2</v>
      </c>
      <c r="W10" s="330"/>
      <c r="X10" s="324">
        <v>2</v>
      </c>
      <c r="Y10" s="330"/>
      <c r="Z10" s="324">
        <v>1</v>
      </c>
      <c r="AA10" s="330"/>
      <c r="AB10" s="324">
        <v>1</v>
      </c>
      <c r="AC10" s="330"/>
      <c r="AD10" s="844">
        <f t="shared" si="4"/>
        <v>0</v>
      </c>
      <c r="AE10" s="844">
        <f t="shared" si="5"/>
        <v>0</v>
      </c>
      <c r="AF10" s="41">
        <f t="shared" si="1"/>
        <v>0</v>
      </c>
      <c r="AG10" s="325"/>
      <c r="AH10" s="325">
        <f t="shared" si="2"/>
        <v>0</v>
      </c>
      <c r="AI10" s="454">
        <v>0</v>
      </c>
      <c r="AJ10" s="327">
        <v>0</v>
      </c>
      <c r="AK10" s="328" t="e">
        <f t="shared" si="3"/>
        <v>#DIV/0!</v>
      </c>
      <c r="AL10" s="1169"/>
      <c r="AM10" s="1169"/>
    </row>
    <row r="11" spans="1:39" ht="92.25" customHeight="1">
      <c r="A11" s="569" t="s">
        <v>1153</v>
      </c>
      <c r="B11" s="363" t="s">
        <v>500</v>
      </c>
      <c r="C11" s="363" t="s">
        <v>501</v>
      </c>
      <c r="D11" s="363"/>
      <c r="E11" s="138">
        <f t="shared" si="0"/>
        <v>30</v>
      </c>
      <c r="F11" s="324"/>
      <c r="G11" s="330"/>
      <c r="H11" s="324">
        <v>3</v>
      </c>
      <c r="I11" s="330">
        <v>3</v>
      </c>
      <c r="J11" s="324">
        <v>3</v>
      </c>
      <c r="K11" s="330"/>
      <c r="L11" s="324">
        <v>3</v>
      </c>
      <c r="M11" s="330"/>
      <c r="N11" s="324">
        <v>3</v>
      </c>
      <c r="O11" s="330"/>
      <c r="P11" s="324">
        <v>3</v>
      </c>
      <c r="Q11" s="330"/>
      <c r="R11" s="324">
        <v>3</v>
      </c>
      <c r="S11" s="330"/>
      <c r="T11" s="324">
        <v>3</v>
      </c>
      <c r="U11" s="330"/>
      <c r="V11" s="324">
        <v>3</v>
      </c>
      <c r="W11" s="330"/>
      <c r="X11" s="324">
        <v>3</v>
      </c>
      <c r="Y11" s="330"/>
      <c r="Z11" s="324">
        <v>2</v>
      </c>
      <c r="AA11" s="330"/>
      <c r="AB11" s="324">
        <v>1</v>
      </c>
      <c r="AC11" s="330"/>
      <c r="AD11" s="844">
        <f t="shared" si="4"/>
        <v>3</v>
      </c>
      <c r="AE11" s="844">
        <f t="shared" si="5"/>
        <v>3</v>
      </c>
      <c r="AF11" s="41">
        <f t="shared" si="1"/>
        <v>0</v>
      </c>
      <c r="AG11" s="325">
        <f>+AE11/AD11</f>
        <v>1</v>
      </c>
      <c r="AH11" s="325">
        <f t="shared" si="2"/>
        <v>0.1</v>
      </c>
      <c r="AI11" s="454">
        <v>0</v>
      </c>
      <c r="AJ11" s="327">
        <v>0</v>
      </c>
      <c r="AK11" s="328" t="e">
        <f t="shared" si="3"/>
        <v>#DIV/0!</v>
      </c>
      <c r="AL11" s="1169"/>
      <c r="AM11" s="1169"/>
    </row>
    <row r="12" spans="1:39" ht="58.5" customHeight="1">
      <c r="A12" s="569" t="s">
        <v>1001</v>
      </c>
      <c r="B12" s="363">
        <v>43132</v>
      </c>
      <c r="C12" s="363">
        <v>43405</v>
      </c>
      <c r="D12" s="363"/>
      <c r="E12" s="138">
        <f t="shared" si="0"/>
        <v>9</v>
      </c>
      <c r="F12" s="324"/>
      <c r="G12" s="330"/>
      <c r="H12" s="324">
        <v>1</v>
      </c>
      <c r="I12" s="330">
        <v>1</v>
      </c>
      <c r="J12" s="324">
        <v>1</v>
      </c>
      <c r="K12" s="330"/>
      <c r="L12" s="324">
        <v>1</v>
      </c>
      <c r="M12" s="330"/>
      <c r="N12" s="324">
        <v>1</v>
      </c>
      <c r="O12" s="330"/>
      <c r="P12" s="324">
        <v>1</v>
      </c>
      <c r="Q12" s="330"/>
      <c r="R12" s="324"/>
      <c r="S12" s="330"/>
      <c r="T12" s="324">
        <v>1</v>
      </c>
      <c r="U12" s="330"/>
      <c r="V12" s="324">
        <v>1</v>
      </c>
      <c r="W12" s="330"/>
      <c r="X12" s="324">
        <v>1</v>
      </c>
      <c r="Y12" s="330"/>
      <c r="Z12" s="324">
        <v>1</v>
      </c>
      <c r="AA12" s="330"/>
      <c r="AB12" s="324"/>
      <c r="AC12" s="330"/>
      <c r="AD12" s="844">
        <f t="shared" si="4"/>
        <v>1</v>
      </c>
      <c r="AE12" s="844">
        <f t="shared" si="5"/>
        <v>1</v>
      </c>
      <c r="AF12" s="41">
        <f t="shared" si="1"/>
        <v>0</v>
      </c>
      <c r="AG12" s="325">
        <f>+AE12/AD12</f>
        <v>1</v>
      </c>
      <c r="AH12" s="325">
        <f t="shared" si="2"/>
        <v>0.1111111111111111</v>
      </c>
      <c r="AI12" s="454">
        <v>0</v>
      </c>
      <c r="AJ12" s="327">
        <v>0</v>
      </c>
      <c r="AK12" s="328" t="e">
        <f t="shared" si="3"/>
        <v>#DIV/0!</v>
      </c>
      <c r="AL12" s="1169"/>
      <c r="AM12" s="1169"/>
    </row>
    <row r="13" spans="1:39" ht="79.5" customHeight="1">
      <c r="A13" s="569" t="s">
        <v>1154</v>
      </c>
      <c r="B13" s="363" t="s">
        <v>502</v>
      </c>
      <c r="C13" s="363" t="s">
        <v>501</v>
      </c>
      <c r="D13" s="363"/>
      <c r="E13" s="138">
        <f t="shared" si="0"/>
        <v>9</v>
      </c>
      <c r="F13" s="324"/>
      <c r="G13" s="330"/>
      <c r="H13" s="324">
        <v>1</v>
      </c>
      <c r="I13" s="330">
        <v>1</v>
      </c>
      <c r="J13" s="324">
        <v>1</v>
      </c>
      <c r="K13" s="330"/>
      <c r="L13" s="324">
        <v>1</v>
      </c>
      <c r="M13" s="330"/>
      <c r="N13" s="324">
        <v>1</v>
      </c>
      <c r="O13" s="330"/>
      <c r="P13" s="324">
        <v>1</v>
      </c>
      <c r="Q13" s="330"/>
      <c r="R13" s="324"/>
      <c r="S13" s="330"/>
      <c r="T13" s="324">
        <v>1</v>
      </c>
      <c r="U13" s="330"/>
      <c r="V13" s="324">
        <v>1</v>
      </c>
      <c r="W13" s="330"/>
      <c r="X13" s="324">
        <v>1</v>
      </c>
      <c r="Y13" s="330"/>
      <c r="Z13" s="324">
        <v>1</v>
      </c>
      <c r="AA13" s="330"/>
      <c r="AB13" s="324"/>
      <c r="AC13" s="330"/>
      <c r="AD13" s="844">
        <f t="shared" si="4"/>
        <v>1</v>
      </c>
      <c r="AE13" s="844">
        <f t="shared" si="5"/>
        <v>1</v>
      </c>
      <c r="AF13" s="41">
        <f t="shared" si="1"/>
        <v>0</v>
      </c>
      <c r="AG13" s="325">
        <f>+AE13/AD13</f>
        <v>1</v>
      </c>
      <c r="AH13" s="325">
        <f t="shared" si="2"/>
        <v>0.1111111111111111</v>
      </c>
      <c r="AI13" s="454">
        <v>0</v>
      </c>
      <c r="AJ13" s="327">
        <v>0</v>
      </c>
      <c r="AK13" s="328" t="e">
        <f t="shared" si="3"/>
        <v>#DIV/0!</v>
      </c>
      <c r="AL13" s="1169"/>
      <c r="AM13" s="1169"/>
    </row>
    <row r="14" spans="1:39" ht="72.75" customHeight="1">
      <c r="A14" s="371" t="s">
        <v>1155</v>
      </c>
      <c r="B14" s="363" t="s">
        <v>502</v>
      </c>
      <c r="C14" s="363" t="s">
        <v>501</v>
      </c>
      <c r="D14" s="363"/>
      <c r="E14" s="138">
        <f t="shared" si="0"/>
        <v>3</v>
      </c>
      <c r="F14" s="324"/>
      <c r="G14" s="330"/>
      <c r="H14" s="324"/>
      <c r="I14" s="330"/>
      <c r="J14" s="324"/>
      <c r="K14" s="330"/>
      <c r="L14" s="324"/>
      <c r="M14" s="330"/>
      <c r="N14" s="324">
        <v>1</v>
      </c>
      <c r="O14" s="330"/>
      <c r="P14" s="324"/>
      <c r="Q14" s="330"/>
      <c r="R14" s="324"/>
      <c r="S14" s="330"/>
      <c r="T14" s="324">
        <v>1</v>
      </c>
      <c r="U14" s="330"/>
      <c r="V14" s="324"/>
      <c r="W14" s="330"/>
      <c r="X14" s="324"/>
      <c r="Y14" s="330"/>
      <c r="Z14" s="324"/>
      <c r="AA14" s="330"/>
      <c r="AB14" s="324">
        <v>1</v>
      </c>
      <c r="AC14" s="330"/>
      <c r="AD14" s="844">
        <f t="shared" si="4"/>
        <v>0</v>
      </c>
      <c r="AE14" s="844">
        <f t="shared" si="5"/>
        <v>0</v>
      </c>
      <c r="AF14" s="41">
        <f t="shared" si="1"/>
        <v>0</v>
      </c>
      <c r="AG14" s="325"/>
      <c r="AH14" s="325">
        <f t="shared" si="2"/>
        <v>0</v>
      </c>
      <c r="AI14" s="454">
        <v>0</v>
      </c>
      <c r="AJ14" s="327">
        <v>0</v>
      </c>
      <c r="AK14" s="328" t="e">
        <f t="shared" si="3"/>
        <v>#DIV/0!</v>
      </c>
      <c r="AL14" s="1169"/>
      <c r="AM14" s="1169"/>
    </row>
    <row r="15" spans="1:39" s="579" customFormat="1" ht="12.75" customHeight="1">
      <c r="A15" s="570" t="s">
        <v>466</v>
      </c>
      <c r="B15" s="571"/>
      <c r="C15" s="571"/>
      <c r="D15" s="571"/>
      <c r="E15" s="572"/>
      <c r="F15" s="572"/>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4"/>
      <c r="AF15" s="574"/>
      <c r="AG15" s="574"/>
      <c r="AH15" s="574"/>
      <c r="AI15" s="575"/>
      <c r="AJ15" s="576"/>
      <c r="AK15" s="576"/>
      <c r="AL15" s="577"/>
      <c r="AM15" s="578"/>
    </row>
    <row r="16" spans="1:39" ht="33.75">
      <c r="A16" s="569" t="s">
        <v>1156</v>
      </c>
      <c r="B16" s="363" t="s">
        <v>500</v>
      </c>
      <c r="C16" s="363" t="s">
        <v>501</v>
      </c>
      <c r="D16" s="363"/>
      <c r="E16" s="138">
        <f>F16+H16+J16+L16+N16+P16+R16+T16+V16+X16+Z16+AB16</f>
        <v>10</v>
      </c>
      <c r="F16" s="324"/>
      <c r="G16" s="330"/>
      <c r="H16" s="324">
        <v>1</v>
      </c>
      <c r="I16" s="330">
        <v>1</v>
      </c>
      <c r="J16" s="324">
        <v>1</v>
      </c>
      <c r="K16" s="330"/>
      <c r="L16" s="324">
        <v>1</v>
      </c>
      <c r="M16" s="330"/>
      <c r="N16" s="324">
        <v>1</v>
      </c>
      <c r="O16" s="330"/>
      <c r="P16" s="324">
        <v>1</v>
      </c>
      <c r="Q16" s="330"/>
      <c r="R16" s="324"/>
      <c r="S16" s="330"/>
      <c r="T16" s="324">
        <v>1</v>
      </c>
      <c r="U16" s="330"/>
      <c r="V16" s="324">
        <v>1</v>
      </c>
      <c r="W16" s="330"/>
      <c r="X16" s="324">
        <v>1</v>
      </c>
      <c r="Y16" s="330"/>
      <c r="Z16" s="324">
        <v>1</v>
      </c>
      <c r="AA16" s="330"/>
      <c r="AB16" s="324">
        <v>1</v>
      </c>
      <c r="AC16" s="330"/>
      <c r="AD16" s="844">
        <f aca="true" t="shared" si="6" ref="AD16:AD21">F16+H16</f>
        <v>1</v>
      </c>
      <c r="AE16" s="844">
        <f aca="true" t="shared" si="7" ref="AE16:AE21">G16+I16</f>
        <v>1</v>
      </c>
      <c r="AF16" s="41">
        <f aca="true" t="shared" si="8" ref="AF16:AF21">AE16-AD16</f>
        <v>0</v>
      </c>
      <c r="AG16" s="325">
        <f aca="true" t="shared" si="9" ref="AG16:AG21">+AE16/AD16</f>
        <v>1</v>
      </c>
      <c r="AH16" s="325">
        <f aca="true" t="shared" si="10" ref="AH16:AH21">AE16/E16</f>
        <v>0.1</v>
      </c>
      <c r="AI16" s="454">
        <v>0</v>
      </c>
      <c r="AJ16" s="327">
        <v>0</v>
      </c>
      <c r="AK16" s="328" t="e">
        <f aca="true" t="shared" si="11" ref="AK16:AK22">AJ16/AI16</f>
        <v>#DIV/0!</v>
      </c>
      <c r="AL16" s="1169"/>
      <c r="AM16" s="1169"/>
    </row>
    <row r="17" spans="1:39" ht="33.75">
      <c r="A17" s="580" t="s">
        <v>503</v>
      </c>
      <c r="B17" s="363" t="s">
        <v>502</v>
      </c>
      <c r="C17" s="363" t="s">
        <v>501</v>
      </c>
      <c r="D17" s="363"/>
      <c r="E17" s="138">
        <f>F17+H17+J17+L17+N17+P17+R17+T17+V17+X17+Z17+AB17</f>
        <v>6</v>
      </c>
      <c r="F17" s="324"/>
      <c r="G17" s="330"/>
      <c r="H17" s="324">
        <v>1</v>
      </c>
      <c r="I17" s="330">
        <v>1</v>
      </c>
      <c r="J17" s="324"/>
      <c r="K17" s="330"/>
      <c r="L17" s="324">
        <v>1</v>
      </c>
      <c r="M17" s="330"/>
      <c r="N17" s="324"/>
      <c r="O17" s="330"/>
      <c r="P17" s="324">
        <v>1</v>
      </c>
      <c r="Q17" s="330"/>
      <c r="R17" s="324"/>
      <c r="S17" s="330"/>
      <c r="T17" s="324">
        <v>1</v>
      </c>
      <c r="U17" s="330"/>
      <c r="V17" s="324"/>
      <c r="W17" s="330"/>
      <c r="X17" s="324">
        <v>1</v>
      </c>
      <c r="Y17" s="330"/>
      <c r="Z17" s="324">
        <v>1</v>
      </c>
      <c r="AA17" s="330"/>
      <c r="AC17" s="330"/>
      <c r="AD17" s="844">
        <f t="shared" si="6"/>
        <v>1</v>
      </c>
      <c r="AE17" s="844">
        <f t="shared" si="7"/>
        <v>1</v>
      </c>
      <c r="AF17" s="41">
        <f t="shared" si="8"/>
        <v>0</v>
      </c>
      <c r="AG17" s="325">
        <f t="shared" si="9"/>
        <v>1</v>
      </c>
      <c r="AH17" s="325">
        <f t="shared" si="10"/>
        <v>0.16666666666666666</v>
      </c>
      <c r="AI17" s="454">
        <v>0</v>
      </c>
      <c r="AJ17" s="327">
        <v>0</v>
      </c>
      <c r="AK17" s="328" t="e">
        <f t="shared" si="11"/>
        <v>#DIV/0!</v>
      </c>
      <c r="AL17" s="1169"/>
      <c r="AM17" s="1169"/>
    </row>
    <row r="18" spans="1:39" ht="33.75">
      <c r="A18" s="569" t="s">
        <v>1157</v>
      </c>
      <c r="B18" s="363" t="s">
        <v>502</v>
      </c>
      <c r="C18" s="363" t="s">
        <v>501</v>
      </c>
      <c r="D18" s="363"/>
      <c r="E18" s="138">
        <f>F18+H18+J18+L18+N18+P18+R18+T18+V18+X18+Z18+AB18</f>
        <v>3</v>
      </c>
      <c r="F18" s="324"/>
      <c r="G18" s="330"/>
      <c r="H18" s="324"/>
      <c r="I18" s="330"/>
      <c r="J18" s="324"/>
      <c r="K18" s="330"/>
      <c r="L18" s="324">
        <v>1</v>
      </c>
      <c r="M18" s="330"/>
      <c r="N18" s="324"/>
      <c r="O18" s="330"/>
      <c r="P18" s="324"/>
      <c r="Q18" s="330"/>
      <c r="R18" s="324"/>
      <c r="S18" s="330"/>
      <c r="T18" s="324">
        <v>1</v>
      </c>
      <c r="U18" s="330"/>
      <c r="V18" s="324"/>
      <c r="W18" s="330"/>
      <c r="X18" s="324"/>
      <c r="Y18" s="330"/>
      <c r="Z18" s="324">
        <v>1</v>
      </c>
      <c r="AA18" s="330"/>
      <c r="AB18" s="324"/>
      <c r="AC18" s="330"/>
      <c r="AD18" s="844">
        <f t="shared" si="6"/>
        <v>0</v>
      </c>
      <c r="AE18" s="844">
        <f t="shared" si="7"/>
        <v>0</v>
      </c>
      <c r="AF18" s="41">
        <f t="shared" si="8"/>
        <v>0</v>
      </c>
      <c r="AG18" s="325"/>
      <c r="AH18" s="325">
        <f t="shared" si="10"/>
        <v>0</v>
      </c>
      <c r="AI18" s="454">
        <v>0</v>
      </c>
      <c r="AJ18" s="327">
        <v>0</v>
      </c>
      <c r="AK18" s="328" t="e">
        <f t="shared" si="11"/>
        <v>#DIV/0!</v>
      </c>
      <c r="AL18" s="1169"/>
      <c r="AM18" s="1169"/>
    </row>
    <row r="19" spans="1:39" ht="44.25" customHeight="1">
      <c r="A19" s="569" t="s">
        <v>504</v>
      </c>
      <c r="B19" s="363" t="s">
        <v>502</v>
      </c>
      <c r="C19" s="363" t="s">
        <v>501</v>
      </c>
      <c r="D19" s="363"/>
      <c r="E19" s="138">
        <f>F19+H19+J19+L19+N19+P19+R19+T19+V19+X19+Z19+AB19</f>
        <v>6</v>
      </c>
      <c r="F19" s="324"/>
      <c r="G19" s="330"/>
      <c r="H19" s="324">
        <v>1</v>
      </c>
      <c r="I19" s="330">
        <v>1</v>
      </c>
      <c r="J19" s="324"/>
      <c r="K19" s="330"/>
      <c r="L19" s="324">
        <v>1</v>
      </c>
      <c r="M19" s="330"/>
      <c r="N19" s="324"/>
      <c r="O19" s="330"/>
      <c r="P19" s="324">
        <v>1</v>
      </c>
      <c r="Q19" s="330"/>
      <c r="R19" s="324"/>
      <c r="S19" s="330"/>
      <c r="T19" s="324">
        <v>1</v>
      </c>
      <c r="U19" s="330"/>
      <c r="V19" s="324"/>
      <c r="W19" s="330"/>
      <c r="X19" s="324">
        <v>1</v>
      </c>
      <c r="Y19" s="330"/>
      <c r="Z19" s="324">
        <v>1</v>
      </c>
      <c r="AA19" s="330"/>
      <c r="AB19" s="581"/>
      <c r="AC19" s="330"/>
      <c r="AD19" s="844">
        <f t="shared" si="6"/>
        <v>1</v>
      </c>
      <c r="AE19" s="844">
        <f t="shared" si="7"/>
        <v>1</v>
      </c>
      <c r="AF19" s="41">
        <f t="shared" si="8"/>
        <v>0</v>
      </c>
      <c r="AG19" s="325">
        <f t="shared" si="9"/>
        <v>1</v>
      </c>
      <c r="AH19" s="325">
        <f t="shared" si="10"/>
        <v>0.16666666666666666</v>
      </c>
      <c r="AI19" s="454">
        <v>0</v>
      </c>
      <c r="AJ19" s="327">
        <v>0</v>
      </c>
      <c r="AK19" s="328" t="e">
        <f t="shared" si="11"/>
        <v>#DIV/0!</v>
      </c>
      <c r="AL19" s="1169"/>
      <c r="AM19" s="1169"/>
    </row>
    <row r="20" spans="1:39" ht="44.25" customHeight="1">
      <c r="A20" s="569" t="s">
        <v>1002</v>
      </c>
      <c r="B20" s="363">
        <v>43101</v>
      </c>
      <c r="C20" s="363">
        <v>43435</v>
      </c>
      <c r="D20" s="363"/>
      <c r="E20" s="138" t="s">
        <v>495</v>
      </c>
      <c r="F20" s="324"/>
      <c r="G20" s="330"/>
      <c r="H20" s="324"/>
      <c r="I20" s="330"/>
      <c r="J20" s="324"/>
      <c r="K20" s="330"/>
      <c r="L20" s="324"/>
      <c r="M20" s="330"/>
      <c r="N20" s="324"/>
      <c r="O20" s="330"/>
      <c r="P20" s="324"/>
      <c r="Q20" s="330"/>
      <c r="R20" s="324"/>
      <c r="S20" s="330"/>
      <c r="T20" s="324"/>
      <c r="U20" s="330"/>
      <c r="V20" s="324"/>
      <c r="W20" s="330"/>
      <c r="X20" s="324"/>
      <c r="Y20" s="330"/>
      <c r="Z20" s="324"/>
      <c r="AA20" s="330"/>
      <c r="AB20" s="581"/>
      <c r="AC20" s="330"/>
      <c r="AD20" s="844">
        <f t="shared" si="6"/>
        <v>0</v>
      </c>
      <c r="AE20" s="844">
        <f t="shared" si="7"/>
        <v>0</v>
      </c>
      <c r="AF20" s="41">
        <f t="shared" si="8"/>
        <v>0</v>
      </c>
      <c r="AG20" s="325"/>
      <c r="AH20" s="325"/>
      <c r="AI20" s="454">
        <v>0</v>
      </c>
      <c r="AJ20" s="327">
        <v>0</v>
      </c>
      <c r="AK20" s="328" t="e">
        <f t="shared" si="11"/>
        <v>#DIV/0!</v>
      </c>
      <c r="AL20" s="1169"/>
      <c r="AM20" s="1169"/>
    </row>
    <row r="21" spans="1:39" ht="33.75" customHeight="1">
      <c r="A21" s="569" t="s">
        <v>505</v>
      </c>
      <c r="B21" s="363" t="s">
        <v>500</v>
      </c>
      <c r="C21" s="363" t="s">
        <v>501</v>
      </c>
      <c r="D21" s="363"/>
      <c r="E21" s="138">
        <f>F21+H21+J21+L21+N21+P21+R21+T21+V21+X21+Z21+AB21</f>
        <v>4</v>
      </c>
      <c r="F21" s="324">
        <v>4</v>
      </c>
      <c r="G21" s="330">
        <v>4</v>
      </c>
      <c r="H21" s="324"/>
      <c r="I21" s="330"/>
      <c r="J21" s="324"/>
      <c r="K21" s="330"/>
      <c r="L21" s="324"/>
      <c r="M21" s="330"/>
      <c r="N21" s="324"/>
      <c r="O21" s="330"/>
      <c r="P21" s="324"/>
      <c r="Q21" s="330"/>
      <c r="R21" s="324"/>
      <c r="S21" s="330"/>
      <c r="T21" s="324"/>
      <c r="U21" s="330"/>
      <c r="V21" s="324"/>
      <c r="W21" s="330"/>
      <c r="X21" s="324"/>
      <c r="Y21" s="330"/>
      <c r="Z21" s="324"/>
      <c r="AA21" s="330"/>
      <c r="AB21" s="324"/>
      <c r="AC21" s="330"/>
      <c r="AD21" s="844">
        <f t="shared" si="6"/>
        <v>4</v>
      </c>
      <c r="AE21" s="844">
        <f t="shared" si="7"/>
        <v>4</v>
      </c>
      <c r="AF21" s="41">
        <f t="shared" si="8"/>
        <v>0</v>
      </c>
      <c r="AG21" s="325">
        <f t="shared" si="9"/>
        <v>1</v>
      </c>
      <c r="AH21" s="325">
        <f t="shared" si="10"/>
        <v>1</v>
      </c>
      <c r="AI21" s="454">
        <v>172996900</v>
      </c>
      <c r="AJ21" s="327">
        <v>0</v>
      </c>
      <c r="AK21" s="328">
        <f t="shared" si="11"/>
        <v>0</v>
      </c>
      <c r="AL21" s="1169"/>
      <c r="AM21" s="1169"/>
    </row>
    <row r="22" spans="1:39" ht="11.25">
      <c r="A22" s="1259" t="s">
        <v>456</v>
      </c>
      <c r="B22" s="1260"/>
      <c r="C22" s="1260"/>
      <c r="D22" s="1260"/>
      <c r="E22" s="1260"/>
      <c r="F22" s="1260"/>
      <c r="G22" s="1260"/>
      <c r="H22" s="1260"/>
      <c r="I22" s="1260"/>
      <c r="J22" s="1260"/>
      <c r="K22" s="1260"/>
      <c r="L22" s="1260"/>
      <c r="M22" s="1260"/>
      <c r="N22" s="1260"/>
      <c r="O22" s="1260"/>
      <c r="P22" s="1260"/>
      <c r="Q22" s="1260"/>
      <c r="R22" s="1260"/>
      <c r="S22" s="1260"/>
      <c r="T22" s="1260"/>
      <c r="U22" s="1260"/>
      <c r="V22" s="1260"/>
      <c r="W22" s="1260"/>
      <c r="X22" s="1260"/>
      <c r="Y22" s="1260"/>
      <c r="Z22" s="1260"/>
      <c r="AA22" s="1260"/>
      <c r="AB22" s="1260"/>
      <c r="AC22" s="1260"/>
      <c r="AD22" s="356"/>
      <c r="AE22" s="356"/>
      <c r="AF22" s="356"/>
      <c r="AG22" s="356"/>
      <c r="AH22" s="357">
        <f>SUM(AH6:AH19)/4</f>
        <v>0.18888888888888886</v>
      </c>
      <c r="AI22" s="332">
        <f>SUM(AI6:AI21)</f>
        <v>202996900</v>
      </c>
      <c r="AJ22" s="332">
        <f>SUM(AJ6:AJ19)</f>
        <v>0</v>
      </c>
      <c r="AK22" s="358">
        <f t="shared" si="11"/>
        <v>0</v>
      </c>
      <c r="AL22" s="1164"/>
      <c r="AM22" s="1164"/>
    </row>
    <row r="25" spans="33:34" ht="11.25">
      <c r="AG25" s="358">
        <f>AVERAGE(AG4:AG21)</f>
        <v>1</v>
      </c>
      <c r="AH25" s="358">
        <f>AVERAGE(AH4:AH22)</f>
        <v>0.14957264957264957</v>
      </c>
    </row>
  </sheetData>
  <sheetProtection/>
  <mergeCells count="25">
    <mergeCell ref="AL5:AM5"/>
    <mergeCell ref="B2:AK2"/>
    <mergeCell ref="B3:AK3"/>
    <mergeCell ref="B1:AK1"/>
    <mergeCell ref="AL1:AM1"/>
    <mergeCell ref="B4:AE4"/>
    <mergeCell ref="AG4:AH4"/>
    <mergeCell ref="AI4:AK4"/>
    <mergeCell ref="A6:AM6"/>
    <mergeCell ref="A7:AM7"/>
    <mergeCell ref="AL11:AM11"/>
    <mergeCell ref="AL13:AM13"/>
    <mergeCell ref="AL14:AM14"/>
    <mergeCell ref="AL8:AM8"/>
    <mergeCell ref="AL9:AM9"/>
    <mergeCell ref="AL12:AM12"/>
    <mergeCell ref="AL10:AM10"/>
    <mergeCell ref="AL16:AM16"/>
    <mergeCell ref="AL21:AM21"/>
    <mergeCell ref="AL17:AM17"/>
    <mergeCell ref="AL18:AM18"/>
    <mergeCell ref="AL19:AM19"/>
    <mergeCell ref="A22:AC22"/>
    <mergeCell ref="AL22:AM22"/>
    <mergeCell ref="AL20:AM20"/>
  </mergeCells>
  <printOptions horizontalCentered="1"/>
  <pageMargins left="0.1968503937007874" right="0.1968503937007874" top="0.7480314960629921" bottom="0.7480314960629921" header="0.31496062992125984" footer="0.31496062992125984"/>
  <pageSetup horizontalDpi="600" verticalDpi="600" orientation="portrait" scale="75"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AO78"/>
  <sheetViews>
    <sheetView zoomScale="90" zoomScaleNormal="90" zoomScalePageLayoutView="0" workbookViewId="0" topLeftCell="A37">
      <selection activeCell="Q39" sqref="Q39"/>
    </sheetView>
  </sheetViews>
  <sheetFormatPr defaultColWidth="11.421875" defaultRowHeight="15"/>
  <cols>
    <col min="1" max="1" width="72.00390625" style="749" customWidth="1"/>
    <col min="2" max="3" width="11.421875" style="749" customWidth="1"/>
    <col min="4" max="5" width="16.7109375" style="749" customWidth="1"/>
    <col min="6" max="17" width="6.57421875" style="749" customWidth="1"/>
    <col min="18" max="29" width="6.57421875" style="749" hidden="1" customWidth="1"/>
    <col min="30" max="34" width="11.421875" style="749" customWidth="1"/>
    <col min="35" max="35" width="15.57421875" style="803" bestFit="1" customWidth="1"/>
    <col min="36" max="36" width="11.57421875" style="804" hidden="1" customWidth="1"/>
    <col min="37" max="37" width="11.421875" style="749" hidden="1" customWidth="1"/>
    <col min="38" max="39" width="29.00390625" style="749" hidden="1" customWidth="1"/>
    <col min="40" max="16384" width="11.421875" style="749" customWidth="1"/>
  </cols>
  <sheetData>
    <row r="1" spans="1:41" ht="99.75" customHeight="1">
      <c r="A1" s="42"/>
      <c r="B1" s="1323" t="s">
        <v>55</v>
      </c>
      <c r="C1" s="1324"/>
      <c r="D1" s="1324"/>
      <c r="E1" s="1324"/>
      <c r="F1" s="1324"/>
      <c r="G1" s="1324"/>
      <c r="H1" s="1324"/>
      <c r="I1" s="1324"/>
      <c r="J1" s="1324"/>
      <c r="K1" s="1324"/>
      <c r="L1" s="1324"/>
      <c r="M1" s="1324"/>
      <c r="N1" s="1324"/>
      <c r="O1" s="1324"/>
      <c r="P1" s="1324"/>
      <c r="Q1" s="1324"/>
      <c r="R1" s="1324"/>
      <c r="S1" s="1324"/>
      <c r="T1" s="1324"/>
      <c r="U1" s="1324"/>
      <c r="V1" s="1324"/>
      <c r="W1" s="1324"/>
      <c r="X1" s="1324"/>
      <c r="Y1" s="1324"/>
      <c r="Z1" s="1324"/>
      <c r="AA1" s="1324"/>
      <c r="AB1" s="1324"/>
      <c r="AC1" s="1324"/>
      <c r="AD1" s="1324"/>
      <c r="AE1" s="1324"/>
      <c r="AF1" s="1324"/>
      <c r="AG1" s="1324"/>
      <c r="AH1" s="1324"/>
      <c r="AI1" s="1324"/>
      <c r="AJ1" s="1324"/>
      <c r="AK1" s="1324"/>
      <c r="AL1" s="1324"/>
      <c r="AM1" s="1324"/>
      <c r="AN1" s="748"/>
      <c r="AO1" s="748"/>
    </row>
    <row r="2" spans="1:41" ht="15.75">
      <c r="A2" s="13" t="s">
        <v>54</v>
      </c>
      <c r="B2" s="1325" t="s">
        <v>425</v>
      </c>
      <c r="C2" s="1326"/>
      <c r="D2" s="1326"/>
      <c r="E2" s="1326"/>
      <c r="F2" s="1326"/>
      <c r="G2" s="1326"/>
      <c r="H2" s="1326"/>
      <c r="I2" s="1326"/>
      <c r="J2" s="1326"/>
      <c r="K2" s="1326"/>
      <c r="L2" s="1326"/>
      <c r="M2" s="1326"/>
      <c r="N2" s="1326"/>
      <c r="O2" s="1326"/>
      <c r="P2" s="1326"/>
      <c r="Q2" s="1326"/>
      <c r="R2" s="1326"/>
      <c r="S2" s="1326"/>
      <c r="T2" s="1326"/>
      <c r="U2" s="1326"/>
      <c r="V2" s="1326"/>
      <c r="W2" s="1326"/>
      <c r="X2" s="1326"/>
      <c r="Y2" s="1326"/>
      <c r="Z2" s="1326"/>
      <c r="AA2" s="1326"/>
      <c r="AB2" s="1326"/>
      <c r="AC2" s="1326"/>
      <c r="AD2" s="1326"/>
      <c r="AE2" s="1326"/>
      <c r="AF2" s="1326"/>
      <c r="AG2" s="1326"/>
      <c r="AH2" s="1326"/>
      <c r="AI2" s="1326"/>
      <c r="AJ2" s="1326"/>
      <c r="AK2" s="1327"/>
      <c r="AL2" s="865" t="s">
        <v>43</v>
      </c>
      <c r="AM2" s="866"/>
      <c r="AN2" s="748"/>
      <c r="AO2" s="748"/>
    </row>
    <row r="3" spans="1:41" ht="15.75">
      <c r="A3" s="13" t="s">
        <v>52</v>
      </c>
      <c r="B3" s="1328" t="s">
        <v>426</v>
      </c>
      <c r="C3" s="1328"/>
      <c r="D3" s="1328"/>
      <c r="E3" s="1328"/>
      <c r="F3" s="1328"/>
      <c r="G3" s="1328"/>
      <c r="H3" s="1328"/>
      <c r="I3" s="1328"/>
      <c r="J3" s="1328"/>
      <c r="K3" s="1328"/>
      <c r="L3" s="1328"/>
      <c r="M3" s="1328"/>
      <c r="N3" s="1328"/>
      <c r="O3" s="1328"/>
      <c r="P3" s="1328"/>
      <c r="Q3" s="1328"/>
      <c r="R3" s="1328"/>
      <c r="S3" s="1328"/>
      <c r="T3" s="1328"/>
      <c r="U3" s="1328"/>
      <c r="V3" s="1328"/>
      <c r="W3" s="1328"/>
      <c r="X3" s="1328"/>
      <c r="Y3" s="1328"/>
      <c r="Z3" s="1328"/>
      <c r="AA3" s="1328"/>
      <c r="AB3" s="1328"/>
      <c r="AC3" s="1328"/>
      <c r="AD3" s="1328"/>
      <c r="AE3" s="1328"/>
      <c r="AF3" s="1328"/>
      <c r="AG3" s="1328"/>
      <c r="AH3" s="1328"/>
      <c r="AI3" s="1328"/>
      <c r="AJ3" s="1328"/>
      <c r="AK3" s="1328"/>
      <c r="AL3" s="865" t="s">
        <v>43</v>
      </c>
      <c r="AM3" s="867"/>
      <c r="AN3" s="748"/>
      <c r="AO3" s="748"/>
    </row>
    <row r="4" spans="1:41" ht="15.75">
      <c r="A4" s="13" t="s">
        <v>47</v>
      </c>
      <c r="B4" s="1325" t="s">
        <v>454</v>
      </c>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30"/>
      <c r="AF4" s="1322" t="s">
        <v>45</v>
      </c>
      <c r="AG4" s="1322"/>
      <c r="AH4" s="868"/>
      <c r="AI4" s="1325" t="s">
        <v>455</v>
      </c>
      <c r="AJ4" s="1326"/>
      <c r="AK4" s="1327"/>
      <c r="AL4" s="865" t="s">
        <v>43</v>
      </c>
      <c r="AM4" s="866"/>
      <c r="AN4" s="748"/>
      <c r="AO4" s="748"/>
    </row>
    <row r="5" spans="1:41" ht="15.75">
      <c r="A5" s="826" t="s">
        <v>456</v>
      </c>
      <c r="B5" s="1325" t="s">
        <v>457</v>
      </c>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30"/>
      <c r="AF5" s="1322" t="s">
        <v>45</v>
      </c>
      <c r="AG5" s="1322"/>
      <c r="AH5" s="868"/>
      <c r="AI5" s="1325" t="s">
        <v>455</v>
      </c>
      <c r="AJ5" s="1326"/>
      <c r="AK5" s="1327"/>
      <c r="AL5" s="865" t="s">
        <v>43</v>
      </c>
      <c r="AM5" s="867"/>
      <c r="AN5" s="748"/>
      <c r="AO5" s="748"/>
    </row>
    <row r="6" spans="1:41" ht="38.25">
      <c r="A6" s="207" t="s">
        <v>42</v>
      </c>
      <c r="B6" s="833" t="s">
        <v>41</v>
      </c>
      <c r="C6" s="833" t="s">
        <v>40</v>
      </c>
      <c r="D6" s="808" t="s">
        <v>38</v>
      </c>
      <c r="E6" s="808" t="s">
        <v>458</v>
      </c>
      <c r="F6" s="206" t="s">
        <v>459</v>
      </c>
      <c r="G6" s="206" t="s">
        <v>460</v>
      </c>
      <c r="H6" s="206" t="s">
        <v>135</v>
      </c>
      <c r="I6" s="206" t="s">
        <v>461</v>
      </c>
      <c r="J6" s="206" t="s">
        <v>462</v>
      </c>
      <c r="K6" s="206" t="s">
        <v>463</v>
      </c>
      <c r="L6" s="206" t="s">
        <v>156</v>
      </c>
      <c r="M6" s="206" t="s">
        <v>157</v>
      </c>
      <c r="N6" s="206" t="s">
        <v>158</v>
      </c>
      <c r="O6" s="206" t="s">
        <v>159</v>
      </c>
      <c r="P6" s="206" t="s">
        <v>160</v>
      </c>
      <c r="Q6" s="206" t="s">
        <v>161</v>
      </c>
      <c r="R6" s="206" t="s">
        <v>144</v>
      </c>
      <c r="S6" s="206" t="s">
        <v>145</v>
      </c>
      <c r="T6" s="206" t="s">
        <v>23</v>
      </c>
      <c r="U6" s="206" t="s">
        <v>22</v>
      </c>
      <c r="V6" s="206" t="s">
        <v>21</v>
      </c>
      <c r="W6" s="206" t="s">
        <v>20</v>
      </c>
      <c r="X6" s="206" t="s">
        <v>19</v>
      </c>
      <c r="Y6" s="206" t="s">
        <v>18</v>
      </c>
      <c r="Z6" s="206" t="s">
        <v>17</v>
      </c>
      <c r="AA6" s="206" t="s">
        <v>16</v>
      </c>
      <c r="AB6" s="206" t="s">
        <v>15</v>
      </c>
      <c r="AC6" s="206" t="s">
        <v>14</v>
      </c>
      <c r="AD6" s="808" t="s">
        <v>13</v>
      </c>
      <c r="AE6" s="808" t="s">
        <v>12</v>
      </c>
      <c r="AF6" s="808" t="s">
        <v>11</v>
      </c>
      <c r="AG6" s="808" t="s">
        <v>10</v>
      </c>
      <c r="AH6" s="808" t="s">
        <v>9</v>
      </c>
      <c r="AI6" s="833" t="s">
        <v>8</v>
      </c>
      <c r="AJ6" s="831" t="s">
        <v>7</v>
      </c>
      <c r="AK6" s="831" t="s">
        <v>6</v>
      </c>
      <c r="AL6" s="1299" t="s">
        <v>5</v>
      </c>
      <c r="AM6" s="1299"/>
      <c r="AN6" s="750"/>
      <c r="AO6" s="750"/>
    </row>
    <row r="7" spans="1:41" ht="15.75" customHeight="1">
      <c r="A7" s="1331" t="s">
        <v>1071</v>
      </c>
      <c r="B7" s="1332"/>
      <c r="C7" s="1332"/>
      <c r="D7" s="1332"/>
      <c r="E7" s="1332"/>
      <c r="F7" s="1332"/>
      <c r="G7" s="1332"/>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c r="AM7" s="1333"/>
      <c r="AN7" s="748"/>
      <c r="AO7" s="748"/>
    </row>
    <row r="8" spans="1:41" ht="43.5" customHeight="1">
      <c r="A8" s="1300" t="s">
        <v>1072</v>
      </c>
      <c r="B8" s="1301"/>
      <c r="C8" s="1301"/>
      <c r="D8" s="1301"/>
      <c r="E8" s="1301"/>
      <c r="F8" s="1301"/>
      <c r="G8" s="1301"/>
      <c r="H8" s="1301"/>
      <c r="I8" s="1301"/>
      <c r="J8" s="1301"/>
      <c r="K8" s="1301"/>
      <c r="L8" s="1301"/>
      <c r="M8" s="1301"/>
      <c r="N8" s="1301"/>
      <c r="O8" s="1301"/>
      <c r="P8" s="1301"/>
      <c r="Q8" s="1301"/>
      <c r="R8" s="1301"/>
      <c r="S8" s="1301"/>
      <c r="T8" s="1301"/>
      <c r="U8" s="1301"/>
      <c r="V8" s="1301"/>
      <c r="W8" s="1301"/>
      <c r="X8" s="1301"/>
      <c r="Y8" s="1301"/>
      <c r="Z8" s="1301"/>
      <c r="AA8" s="1301"/>
      <c r="AB8" s="1301"/>
      <c r="AC8" s="1301"/>
      <c r="AD8" s="1301"/>
      <c r="AE8" s="1301"/>
      <c r="AF8" s="1301"/>
      <c r="AG8" s="1301"/>
      <c r="AH8" s="1301"/>
      <c r="AI8" s="1301"/>
      <c r="AJ8" s="810"/>
      <c r="AK8" s="810"/>
      <c r="AL8" s="810"/>
      <c r="AM8" s="811"/>
      <c r="AN8" s="748"/>
      <c r="AO8" s="748"/>
    </row>
    <row r="9" spans="1:41" ht="15">
      <c r="A9" s="194" t="s">
        <v>464</v>
      </c>
      <c r="B9" s="751">
        <v>43101</v>
      </c>
      <c r="C9" s="751">
        <v>43435</v>
      </c>
      <c r="D9" s="910">
        <v>1</v>
      </c>
      <c r="E9" s="752" t="s">
        <v>70</v>
      </c>
      <c r="F9" s="32"/>
      <c r="G9" s="14"/>
      <c r="H9" s="753"/>
      <c r="I9" s="887"/>
      <c r="J9" s="753"/>
      <c r="K9" s="753"/>
      <c r="L9" s="753"/>
      <c r="M9" s="753"/>
      <c r="N9" s="753"/>
      <c r="O9" s="753"/>
      <c r="P9" s="753"/>
      <c r="Q9" s="753"/>
      <c r="R9" s="753"/>
      <c r="S9" s="753"/>
      <c r="T9" s="753"/>
      <c r="U9" s="753"/>
      <c r="V9" s="753"/>
      <c r="W9" s="753"/>
      <c r="X9" s="753"/>
      <c r="Y9" s="753"/>
      <c r="Z9" s="863">
        <v>1</v>
      </c>
      <c r="AA9" s="753"/>
      <c r="AB9" s="32"/>
      <c r="AC9" s="32"/>
      <c r="AD9" s="754">
        <f>F9+H9+J9+L9+N9+P9</f>
        <v>0</v>
      </c>
      <c r="AE9" s="754">
        <f>G9+I9+K9+M9+O9+Q9</f>
        <v>0</v>
      </c>
      <c r="AF9" s="754">
        <f>AE9-AD9</f>
        <v>0</v>
      </c>
      <c r="AG9" s="755"/>
      <c r="AH9" s="755">
        <f>AE9/D9</f>
        <v>0</v>
      </c>
      <c r="AI9" s="1311">
        <v>20000000</v>
      </c>
      <c r="AJ9" s="756">
        <v>0</v>
      </c>
      <c r="AK9" s="757">
        <f>AJ9/AI9</f>
        <v>0</v>
      </c>
      <c r="AL9" s="1107"/>
      <c r="AM9" s="1107"/>
      <c r="AN9" s="748"/>
      <c r="AO9" s="748"/>
    </row>
    <row r="10" spans="1:41" ht="15">
      <c r="A10" s="194" t="s">
        <v>836</v>
      </c>
      <c r="B10" s="751">
        <v>43101</v>
      </c>
      <c r="C10" s="751">
        <v>43435</v>
      </c>
      <c r="D10" s="910">
        <v>1</v>
      </c>
      <c r="E10" s="752" t="s">
        <v>70</v>
      </c>
      <c r="F10" s="32"/>
      <c r="G10" s="14"/>
      <c r="H10" s="32"/>
      <c r="I10" s="887"/>
      <c r="J10" s="753"/>
      <c r="K10" s="753"/>
      <c r="L10" s="753"/>
      <c r="M10" s="753"/>
      <c r="N10" s="753"/>
      <c r="O10" s="753"/>
      <c r="P10" s="753"/>
      <c r="Q10" s="753"/>
      <c r="R10" s="753"/>
      <c r="S10" s="753"/>
      <c r="T10" s="753"/>
      <c r="U10" s="753"/>
      <c r="V10" s="753"/>
      <c r="W10" s="753"/>
      <c r="X10" s="753"/>
      <c r="Y10" s="753"/>
      <c r="Z10" s="800">
        <v>1</v>
      </c>
      <c r="AA10" s="753"/>
      <c r="AB10" s="32"/>
      <c r="AC10" s="32"/>
      <c r="AD10" s="754">
        <f aca="true" t="shared" si="0" ref="AD10:AE12">F10+H10</f>
        <v>0</v>
      </c>
      <c r="AE10" s="754">
        <f t="shared" si="0"/>
        <v>0</v>
      </c>
      <c r="AF10" s="754">
        <f>AE10-AD10</f>
        <v>0</v>
      </c>
      <c r="AG10" s="755"/>
      <c r="AH10" s="755">
        <f>AE10/D10</f>
        <v>0</v>
      </c>
      <c r="AI10" s="1321"/>
      <c r="AJ10" s="756">
        <v>0</v>
      </c>
      <c r="AK10" s="757" t="e">
        <f>AJ10/AI10</f>
        <v>#DIV/0!</v>
      </c>
      <c r="AL10" s="1107"/>
      <c r="AM10" s="1107"/>
      <c r="AN10" s="748"/>
      <c r="AO10" s="748"/>
    </row>
    <row r="11" spans="1:41" ht="15">
      <c r="A11" s="194" t="s">
        <v>837</v>
      </c>
      <c r="B11" s="751">
        <v>43101</v>
      </c>
      <c r="C11" s="751">
        <v>43435</v>
      </c>
      <c r="D11" s="910">
        <v>1</v>
      </c>
      <c r="E11" s="752" t="s">
        <v>70</v>
      </c>
      <c r="F11" s="32"/>
      <c r="G11" s="14"/>
      <c r="H11" s="32"/>
      <c r="I11" s="887"/>
      <c r="J11" s="753"/>
      <c r="K11" s="753"/>
      <c r="L11" s="753"/>
      <c r="M11" s="753"/>
      <c r="N11" s="753"/>
      <c r="O11" s="753"/>
      <c r="P11" s="753"/>
      <c r="Q11" s="753"/>
      <c r="R11" s="753"/>
      <c r="S11" s="753"/>
      <c r="T11" s="753"/>
      <c r="U11" s="753"/>
      <c r="V11" s="753"/>
      <c r="W11" s="753"/>
      <c r="X11" s="753"/>
      <c r="Y11" s="753"/>
      <c r="Z11" s="800">
        <v>1</v>
      </c>
      <c r="AA11" s="753"/>
      <c r="AB11" s="32"/>
      <c r="AC11" s="32"/>
      <c r="AD11" s="754">
        <f t="shared" si="0"/>
        <v>0</v>
      </c>
      <c r="AE11" s="754">
        <f t="shared" si="0"/>
        <v>0</v>
      </c>
      <c r="AF11" s="754">
        <f>AE11-AD11</f>
        <v>0</v>
      </c>
      <c r="AG11" s="755"/>
      <c r="AH11" s="755">
        <f>AE11/D11</f>
        <v>0</v>
      </c>
      <c r="AI11" s="1321"/>
      <c r="AJ11" s="759">
        <v>0</v>
      </c>
      <c r="AK11" s="760" t="e">
        <f>AJ11/AI11</f>
        <v>#DIV/0!</v>
      </c>
      <c r="AL11" s="1336"/>
      <c r="AM11" s="1336"/>
      <c r="AN11" s="748"/>
      <c r="AO11" s="748"/>
    </row>
    <row r="12" spans="1:41" ht="15">
      <c r="A12" s="194" t="s">
        <v>465</v>
      </c>
      <c r="B12" s="751">
        <v>43101</v>
      </c>
      <c r="C12" s="751">
        <v>43435</v>
      </c>
      <c r="D12" s="910">
        <v>1</v>
      </c>
      <c r="E12" s="752" t="s">
        <v>70</v>
      </c>
      <c r="F12" s="32"/>
      <c r="G12" s="14"/>
      <c r="H12" s="32"/>
      <c r="I12" s="887"/>
      <c r="J12" s="753"/>
      <c r="K12" s="753"/>
      <c r="L12" s="753"/>
      <c r="M12" s="753"/>
      <c r="N12" s="753"/>
      <c r="O12" s="753"/>
      <c r="P12" s="753"/>
      <c r="Q12" s="753"/>
      <c r="R12" s="753"/>
      <c r="S12" s="753"/>
      <c r="T12" s="753"/>
      <c r="U12" s="753"/>
      <c r="V12" s="753"/>
      <c r="W12" s="753"/>
      <c r="X12" s="753"/>
      <c r="Y12" s="753"/>
      <c r="Z12" s="800">
        <v>1</v>
      </c>
      <c r="AA12" s="753"/>
      <c r="AB12" s="32"/>
      <c r="AC12" s="32"/>
      <c r="AD12" s="754">
        <f t="shared" si="0"/>
        <v>0</v>
      </c>
      <c r="AE12" s="754">
        <f t="shared" si="0"/>
        <v>0</v>
      </c>
      <c r="AF12" s="754">
        <f>AE12-AD12</f>
        <v>0</v>
      </c>
      <c r="AG12" s="755"/>
      <c r="AH12" s="755">
        <f>AE12/D12</f>
        <v>0</v>
      </c>
      <c r="AI12" s="1312"/>
      <c r="AJ12" s="763">
        <v>0</v>
      </c>
      <c r="AK12" s="764" t="e">
        <f>AJ12/AI12</f>
        <v>#DIV/0!</v>
      </c>
      <c r="AL12" s="1337"/>
      <c r="AM12" s="1337"/>
      <c r="AN12" s="748"/>
      <c r="AO12" s="748"/>
    </row>
    <row r="13" spans="1:41" ht="38.25">
      <c r="A13" s="207" t="s">
        <v>42</v>
      </c>
      <c r="B13" s="833" t="s">
        <v>41</v>
      </c>
      <c r="C13" s="833" t="s">
        <v>40</v>
      </c>
      <c r="D13" s="808" t="s">
        <v>38</v>
      </c>
      <c r="E13" s="808" t="s">
        <v>458</v>
      </c>
      <c r="F13" s="206" t="s">
        <v>459</v>
      </c>
      <c r="G13" s="206" t="s">
        <v>460</v>
      </c>
      <c r="H13" s="206" t="s">
        <v>135</v>
      </c>
      <c r="I13" s="206" t="s">
        <v>461</v>
      </c>
      <c r="J13" s="206" t="s">
        <v>462</v>
      </c>
      <c r="K13" s="206" t="s">
        <v>463</v>
      </c>
      <c r="L13" s="206" t="s">
        <v>156</v>
      </c>
      <c r="M13" s="206" t="s">
        <v>157</v>
      </c>
      <c r="N13" s="206" t="s">
        <v>158</v>
      </c>
      <c r="O13" s="206" t="s">
        <v>159</v>
      </c>
      <c r="P13" s="206" t="s">
        <v>160</v>
      </c>
      <c r="Q13" s="206" t="s">
        <v>161</v>
      </c>
      <c r="R13" s="206" t="s">
        <v>144</v>
      </c>
      <c r="S13" s="206" t="s">
        <v>145</v>
      </c>
      <c r="T13" s="206" t="s">
        <v>23</v>
      </c>
      <c r="U13" s="206" t="s">
        <v>22</v>
      </c>
      <c r="V13" s="206" t="s">
        <v>21</v>
      </c>
      <c r="W13" s="206" t="s">
        <v>20</v>
      </c>
      <c r="X13" s="206" t="s">
        <v>19</v>
      </c>
      <c r="Y13" s="206" t="s">
        <v>18</v>
      </c>
      <c r="Z13" s="206" t="s">
        <v>17</v>
      </c>
      <c r="AA13" s="206" t="s">
        <v>16</v>
      </c>
      <c r="AB13" s="206" t="s">
        <v>15</v>
      </c>
      <c r="AC13" s="206" t="s">
        <v>14</v>
      </c>
      <c r="AD13" s="206" t="s">
        <v>13</v>
      </c>
      <c r="AE13" s="206" t="s">
        <v>12</v>
      </c>
      <c r="AF13" s="206" t="s">
        <v>11</v>
      </c>
      <c r="AG13" s="808" t="s">
        <v>10</v>
      </c>
      <c r="AH13" s="808" t="s">
        <v>9</v>
      </c>
      <c r="AI13" s="833" t="s">
        <v>8</v>
      </c>
      <c r="AJ13" s="831" t="s">
        <v>7</v>
      </c>
      <c r="AK13" s="831" t="s">
        <v>6</v>
      </c>
      <c r="AL13" s="1299" t="s">
        <v>5</v>
      </c>
      <c r="AM13" s="1299"/>
      <c r="AN13" s="748"/>
      <c r="AO13" s="748"/>
    </row>
    <row r="14" spans="1:41" ht="15" customHeight="1">
      <c r="A14" s="1315" t="s">
        <v>1073</v>
      </c>
      <c r="B14" s="1316"/>
      <c r="C14" s="1316"/>
      <c r="D14" s="1316"/>
      <c r="E14" s="1316"/>
      <c r="F14" s="1316"/>
      <c r="G14" s="1316"/>
      <c r="H14" s="1316"/>
      <c r="I14" s="1316"/>
      <c r="J14" s="1316"/>
      <c r="K14" s="1316"/>
      <c r="L14" s="1316"/>
      <c r="M14" s="1316"/>
      <c r="N14" s="1316"/>
      <c r="O14" s="1316"/>
      <c r="P14" s="1316"/>
      <c r="Q14" s="1316"/>
      <c r="R14" s="1316"/>
      <c r="S14" s="1316"/>
      <c r="T14" s="1316"/>
      <c r="U14" s="1316"/>
      <c r="V14" s="1316"/>
      <c r="W14" s="1316"/>
      <c r="X14" s="1316"/>
      <c r="Y14" s="1316"/>
      <c r="Z14" s="1316"/>
      <c r="AA14" s="1316"/>
      <c r="AB14" s="1316"/>
      <c r="AC14" s="1316"/>
      <c r="AD14" s="1316"/>
      <c r="AE14" s="1316"/>
      <c r="AF14" s="1316"/>
      <c r="AG14" s="1316"/>
      <c r="AH14" s="1316"/>
      <c r="AI14" s="1316"/>
      <c r="AJ14" s="1316"/>
      <c r="AK14" s="1316"/>
      <c r="AL14" s="1316"/>
      <c r="AM14" s="1317"/>
      <c r="AN14" s="750"/>
      <c r="AO14" s="750"/>
    </row>
    <row r="15" spans="1:41" ht="39.75" customHeight="1">
      <c r="A15" s="1292" t="s">
        <v>1074</v>
      </c>
      <c r="B15" s="1293"/>
      <c r="C15" s="1293"/>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3"/>
      <c r="AM15" s="1294"/>
      <c r="AN15" s="748"/>
      <c r="AO15" s="748"/>
    </row>
    <row r="16" spans="1:41" ht="31.5" customHeight="1">
      <c r="A16" s="194" t="s">
        <v>468</v>
      </c>
      <c r="B16" s="751">
        <v>43101</v>
      </c>
      <c r="C16" s="751">
        <v>43435</v>
      </c>
      <c r="D16" s="910">
        <v>1</v>
      </c>
      <c r="E16" s="752" t="s">
        <v>70</v>
      </c>
      <c r="F16" s="32"/>
      <c r="G16" s="14"/>
      <c r="H16" s="753"/>
      <c r="I16" s="887"/>
      <c r="J16" s="753"/>
      <c r="K16" s="753"/>
      <c r="L16" s="753"/>
      <c r="M16" s="753"/>
      <c r="N16" s="753"/>
      <c r="O16" s="753"/>
      <c r="P16" s="753"/>
      <c r="Q16" s="753"/>
      <c r="R16" s="753"/>
      <c r="S16" s="753"/>
      <c r="T16" s="753"/>
      <c r="U16" s="753"/>
      <c r="V16" s="753"/>
      <c r="W16" s="753"/>
      <c r="X16" s="753"/>
      <c r="Y16" s="753"/>
      <c r="Z16" s="863">
        <v>1</v>
      </c>
      <c r="AA16" s="32"/>
      <c r="AB16" s="32"/>
      <c r="AC16" s="32"/>
      <c r="AD16" s="754">
        <f aca="true" t="shared" si="1" ref="AD16:AE18">F16+H16</f>
        <v>0</v>
      </c>
      <c r="AE16" s="754">
        <f t="shared" si="1"/>
        <v>0</v>
      </c>
      <c r="AF16" s="754">
        <f>AE16-AD16</f>
        <v>0</v>
      </c>
      <c r="AG16" s="755"/>
      <c r="AH16" s="755">
        <f>AE16/D16</f>
        <v>0</v>
      </c>
      <c r="AI16" s="1311">
        <v>20000000</v>
      </c>
      <c r="AJ16" s="756"/>
      <c r="AK16" s="757"/>
      <c r="AL16" s="1128"/>
      <c r="AM16" s="1129"/>
      <c r="AN16" s="748"/>
      <c r="AO16" s="748"/>
    </row>
    <row r="17" spans="1:41" ht="21" customHeight="1">
      <c r="A17" s="194" t="s">
        <v>1075</v>
      </c>
      <c r="B17" s="751">
        <v>43101</v>
      </c>
      <c r="C17" s="751">
        <v>43435</v>
      </c>
      <c r="D17" s="910">
        <v>1</v>
      </c>
      <c r="E17" s="752" t="s">
        <v>70</v>
      </c>
      <c r="F17" s="32"/>
      <c r="G17" s="14"/>
      <c r="H17" s="753"/>
      <c r="I17" s="887"/>
      <c r="J17" s="753"/>
      <c r="K17" s="753"/>
      <c r="L17" s="753"/>
      <c r="M17" s="753"/>
      <c r="N17" s="753"/>
      <c r="O17" s="753"/>
      <c r="P17" s="753"/>
      <c r="Q17" s="753"/>
      <c r="R17" s="753"/>
      <c r="S17" s="753"/>
      <c r="T17" s="753"/>
      <c r="U17" s="753"/>
      <c r="V17" s="753"/>
      <c r="W17" s="753"/>
      <c r="X17" s="753"/>
      <c r="Y17" s="753"/>
      <c r="Z17" s="800">
        <v>1</v>
      </c>
      <c r="AA17" s="32"/>
      <c r="AB17" s="32"/>
      <c r="AC17" s="32"/>
      <c r="AD17" s="754">
        <f t="shared" si="1"/>
        <v>0</v>
      </c>
      <c r="AE17" s="754">
        <f t="shared" si="1"/>
        <v>0</v>
      </c>
      <c r="AF17" s="754">
        <f>AE17-AD17</f>
        <v>0</v>
      </c>
      <c r="AG17" s="755"/>
      <c r="AH17" s="755">
        <f>AE17/D17</f>
        <v>0</v>
      </c>
      <c r="AI17" s="1321"/>
      <c r="AJ17" s="759"/>
      <c r="AK17" s="760"/>
      <c r="AL17" s="1334"/>
      <c r="AM17" s="1335"/>
      <c r="AN17" s="748"/>
      <c r="AO17" s="748"/>
    </row>
    <row r="18" spans="1:41" ht="25.5">
      <c r="A18" s="194" t="s">
        <v>1076</v>
      </c>
      <c r="B18" s="751">
        <v>43101</v>
      </c>
      <c r="C18" s="751">
        <v>43435</v>
      </c>
      <c r="D18" s="910">
        <v>1</v>
      </c>
      <c r="E18" s="752" t="s">
        <v>70</v>
      </c>
      <c r="F18" s="32"/>
      <c r="G18" s="14"/>
      <c r="H18" s="753"/>
      <c r="I18" s="887"/>
      <c r="J18" s="753"/>
      <c r="K18" s="753"/>
      <c r="L18" s="753"/>
      <c r="M18" s="753"/>
      <c r="N18" s="753"/>
      <c r="O18" s="753"/>
      <c r="P18" s="753"/>
      <c r="Q18" s="753"/>
      <c r="R18" s="753"/>
      <c r="S18" s="753"/>
      <c r="T18" s="753"/>
      <c r="U18" s="753"/>
      <c r="V18" s="753"/>
      <c r="W18" s="753"/>
      <c r="X18" s="753"/>
      <c r="Y18" s="753"/>
      <c r="Z18" s="800">
        <v>1</v>
      </c>
      <c r="AA18" s="32"/>
      <c r="AB18" s="32"/>
      <c r="AC18" s="32"/>
      <c r="AD18" s="754">
        <f t="shared" si="1"/>
        <v>0</v>
      </c>
      <c r="AE18" s="754">
        <f t="shared" si="1"/>
        <v>0</v>
      </c>
      <c r="AF18" s="754">
        <f>AE18-AD18</f>
        <v>0</v>
      </c>
      <c r="AG18" s="755"/>
      <c r="AH18" s="755">
        <f>AE18/D18</f>
        <v>0</v>
      </c>
      <c r="AI18" s="1312"/>
      <c r="AJ18" s="765"/>
      <c r="AK18" s="766"/>
      <c r="AL18" s="1313"/>
      <c r="AM18" s="1314"/>
      <c r="AN18" s="748"/>
      <c r="AO18" s="748"/>
    </row>
    <row r="19" spans="1:41" ht="31.5" customHeight="1">
      <c r="A19" s="1292" t="s">
        <v>1077</v>
      </c>
      <c r="B19" s="1293"/>
      <c r="C19" s="1293"/>
      <c r="D19" s="1293"/>
      <c r="E19" s="1293"/>
      <c r="F19" s="1293"/>
      <c r="G19" s="1293"/>
      <c r="H19" s="1293"/>
      <c r="I19" s="1293"/>
      <c r="J19" s="1293"/>
      <c r="K19" s="1293"/>
      <c r="L19" s="1293"/>
      <c r="M19" s="1293"/>
      <c r="N19" s="1293"/>
      <c r="O19" s="1293"/>
      <c r="P19" s="1293"/>
      <c r="Q19" s="1293"/>
      <c r="R19" s="1293"/>
      <c r="S19" s="1293"/>
      <c r="T19" s="1293"/>
      <c r="U19" s="1293"/>
      <c r="V19" s="1293"/>
      <c r="W19" s="1293"/>
      <c r="X19" s="1293"/>
      <c r="Y19" s="1293"/>
      <c r="Z19" s="1293"/>
      <c r="AA19" s="1293"/>
      <c r="AB19" s="1293"/>
      <c r="AC19" s="1293"/>
      <c r="AD19" s="1293"/>
      <c r="AE19" s="1293"/>
      <c r="AF19" s="1293"/>
      <c r="AG19" s="1293"/>
      <c r="AH19" s="1293"/>
      <c r="AI19" s="1293"/>
      <c r="AJ19" s="874"/>
      <c r="AK19" s="875"/>
      <c r="AL19" s="193"/>
      <c r="AM19" s="825"/>
      <c r="AN19" s="748"/>
      <c r="AO19" s="748"/>
    </row>
    <row r="20" spans="1:41" ht="31.5" customHeight="1">
      <c r="A20" s="767" t="s">
        <v>469</v>
      </c>
      <c r="B20" s="751">
        <v>43101</v>
      </c>
      <c r="C20" s="751">
        <v>43435</v>
      </c>
      <c r="D20" s="835">
        <v>1</v>
      </c>
      <c r="E20" s="761" t="s">
        <v>70</v>
      </c>
      <c r="F20" s="762"/>
      <c r="G20" s="888"/>
      <c r="H20" s="762"/>
      <c r="I20" s="888"/>
      <c r="J20" s="762"/>
      <c r="K20" s="762"/>
      <c r="L20" s="762"/>
      <c r="M20" s="762"/>
      <c r="N20" s="762"/>
      <c r="O20" s="762"/>
      <c r="P20" s="762"/>
      <c r="Q20" s="762"/>
      <c r="R20" s="762"/>
      <c r="S20" s="762"/>
      <c r="T20" s="837"/>
      <c r="U20" s="837"/>
      <c r="V20" s="837"/>
      <c r="W20" s="837"/>
      <c r="X20" s="837"/>
      <c r="Y20" s="837"/>
      <c r="Z20" s="837">
        <v>1</v>
      </c>
      <c r="AA20" s="762"/>
      <c r="AB20" s="762"/>
      <c r="AC20" s="762"/>
      <c r="AD20" s="754">
        <f>F20+H20</f>
        <v>0</v>
      </c>
      <c r="AE20" s="754">
        <f>G20+I20</f>
        <v>0</v>
      </c>
      <c r="AF20" s="754">
        <f>AE20-AD20</f>
        <v>0</v>
      </c>
      <c r="AG20" s="755"/>
      <c r="AH20" s="755">
        <f>AE20/D20</f>
        <v>0</v>
      </c>
      <c r="AI20" s="768">
        <v>35000000</v>
      </c>
      <c r="AJ20" s="763"/>
      <c r="AK20" s="764"/>
      <c r="AL20" s="1338"/>
      <c r="AM20" s="1339"/>
      <c r="AN20" s="748"/>
      <c r="AO20" s="748"/>
    </row>
    <row r="21" spans="1:41" ht="38.25">
      <c r="A21" s="207" t="s">
        <v>42</v>
      </c>
      <c r="B21" s="833" t="s">
        <v>41</v>
      </c>
      <c r="C21" s="833" t="s">
        <v>40</v>
      </c>
      <c r="D21" s="808" t="s">
        <v>38</v>
      </c>
      <c r="E21" s="808" t="s">
        <v>458</v>
      </c>
      <c r="F21" s="206" t="s">
        <v>459</v>
      </c>
      <c r="G21" s="206" t="s">
        <v>460</v>
      </c>
      <c r="H21" s="206" t="s">
        <v>135</v>
      </c>
      <c r="I21" s="206" t="s">
        <v>461</v>
      </c>
      <c r="J21" s="206" t="s">
        <v>462</v>
      </c>
      <c r="K21" s="206" t="s">
        <v>463</v>
      </c>
      <c r="L21" s="206" t="s">
        <v>156</v>
      </c>
      <c r="M21" s="206" t="s">
        <v>157</v>
      </c>
      <c r="N21" s="206" t="s">
        <v>158</v>
      </c>
      <c r="O21" s="206" t="s">
        <v>159</v>
      </c>
      <c r="P21" s="206" t="s">
        <v>160</v>
      </c>
      <c r="Q21" s="206" t="s">
        <v>161</v>
      </c>
      <c r="R21" s="206" t="s">
        <v>144</v>
      </c>
      <c r="S21" s="206" t="s">
        <v>145</v>
      </c>
      <c r="T21" s="206" t="s">
        <v>23</v>
      </c>
      <c r="U21" s="206" t="s">
        <v>22</v>
      </c>
      <c r="V21" s="206" t="s">
        <v>21</v>
      </c>
      <c r="W21" s="206" t="s">
        <v>20</v>
      </c>
      <c r="X21" s="206" t="s">
        <v>19</v>
      </c>
      <c r="Y21" s="206" t="s">
        <v>18</v>
      </c>
      <c r="Z21" s="206" t="s">
        <v>17</v>
      </c>
      <c r="AA21" s="206" t="s">
        <v>16</v>
      </c>
      <c r="AB21" s="206" t="s">
        <v>15</v>
      </c>
      <c r="AC21" s="206" t="s">
        <v>14</v>
      </c>
      <c r="AD21" s="206" t="s">
        <v>13</v>
      </c>
      <c r="AE21" s="206" t="s">
        <v>12</v>
      </c>
      <c r="AF21" s="206" t="s">
        <v>11</v>
      </c>
      <c r="AG21" s="808" t="s">
        <v>10</v>
      </c>
      <c r="AH21" s="808" t="s">
        <v>9</v>
      </c>
      <c r="AI21" s="833" t="s">
        <v>8</v>
      </c>
      <c r="AJ21" s="831" t="s">
        <v>7</v>
      </c>
      <c r="AK21" s="831" t="s">
        <v>6</v>
      </c>
      <c r="AL21" s="1299" t="s">
        <v>5</v>
      </c>
      <c r="AM21" s="1299"/>
      <c r="AN21" s="748"/>
      <c r="AO21" s="748"/>
    </row>
    <row r="22" spans="1:41" ht="15.75">
      <c r="A22" s="1318" t="s">
        <v>1078</v>
      </c>
      <c r="B22" s="1319"/>
      <c r="C22" s="1319"/>
      <c r="D22" s="1319"/>
      <c r="E22" s="1319"/>
      <c r="F22" s="1319"/>
      <c r="G22" s="1319"/>
      <c r="H22" s="1319"/>
      <c r="I22" s="1319"/>
      <c r="J22" s="1319"/>
      <c r="K22" s="1319"/>
      <c r="L22" s="1319"/>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19"/>
      <c r="AL22" s="1319"/>
      <c r="AM22" s="1320"/>
      <c r="AN22" s="748"/>
      <c r="AO22" s="748"/>
    </row>
    <row r="23" spans="1:41" ht="34.5" customHeight="1">
      <c r="A23" s="1292" t="s">
        <v>1079</v>
      </c>
      <c r="B23" s="1293"/>
      <c r="C23" s="1293"/>
      <c r="D23" s="1293"/>
      <c r="E23" s="1293"/>
      <c r="F23" s="1293"/>
      <c r="G23" s="1293"/>
      <c r="H23" s="1293"/>
      <c r="I23" s="1293"/>
      <c r="J23" s="1293"/>
      <c r="K23" s="1293"/>
      <c r="L23" s="1293"/>
      <c r="M23" s="1293"/>
      <c r="N23" s="1293"/>
      <c r="O23" s="1293"/>
      <c r="P23" s="1293"/>
      <c r="Q23" s="1293"/>
      <c r="R23" s="1293"/>
      <c r="S23" s="1293"/>
      <c r="T23" s="1293"/>
      <c r="U23" s="1293"/>
      <c r="V23" s="1293"/>
      <c r="W23" s="1293"/>
      <c r="X23" s="1293"/>
      <c r="Y23" s="1293"/>
      <c r="Z23" s="1293"/>
      <c r="AA23" s="1293"/>
      <c r="AB23" s="1293"/>
      <c r="AC23" s="1293"/>
      <c r="AD23" s="1293"/>
      <c r="AE23" s="1293"/>
      <c r="AF23" s="1293"/>
      <c r="AG23" s="1293"/>
      <c r="AH23" s="1293"/>
      <c r="AI23" s="1293"/>
      <c r="AJ23" s="897"/>
      <c r="AK23" s="897"/>
      <c r="AL23" s="897"/>
      <c r="AM23" s="898"/>
      <c r="AN23" s="750"/>
      <c r="AO23" s="750"/>
    </row>
    <row r="24" spans="1:41" ht="46.5" customHeight="1">
      <c r="A24" s="194" t="s">
        <v>470</v>
      </c>
      <c r="B24" s="751">
        <v>43101</v>
      </c>
      <c r="C24" s="751">
        <v>43435</v>
      </c>
      <c r="D24" s="910">
        <v>1</v>
      </c>
      <c r="E24" s="752" t="s">
        <v>70</v>
      </c>
      <c r="F24" s="753"/>
      <c r="G24" s="887"/>
      <c r="H24" s="753"/>
      <c r="I24" s="887"/>
      <c r="J24" s="753"/>
      <c r="K24" s="753"/>
      <c r="L24" s="753"/>
      <c r="M24" s="753"/>
      <c r="N24" s="753"/>
      <c r="O24" s="753"/>
      <c r="P24" s="753"/>
      <c r="Q24" s="753"/>
      <c r="R24" s="753"/>
      <c r="S24" s="753"/>
      <c r="T24" s="753"/>
      <c r="U24" s="753"/>
      <c r="V24" s="753"/>
      <c r="W24" s="753"/>
      <c r="X24" s="753"/>
      <c r="Y24" s="753"/>
      <c r="Z24" s="837">
        <v>1</v>
      </c>
      <c r="AA24" s="753"/>
      <c r="AB24" s="753"/>
      <c r="AC24" s="753"/>
      <c r="AD24" s="754">
        <f aca="true" t="shared" si="2" ref="AD24:AE27">F24+H24</f>
        <v>0</v>
      </c>
      <c r="AE24" s="754">
        <f t="shared" si="2"/>
        <v>0</v>
      </c>
      <c r="AF24" s="754">
        <f>AE24-AD24</f>
        <v>0</v>
      </c>
      <c r="AG24" s="755"/>
      <c r="AH24" s="755">
        <f>AE24/D24</f>
        <v>0</v>
      </c>
      <c r="AI24" s="1311">
        <v>20000000</v>
      </c>
      <c r="AJ24" s="756"/>
      <c r="AK24" s="757"/>
      <c r="AL24" s="1128"/>
      <c r="AM24" s="1129"/>
      <c r="AN24" s="748"/>
      <c r="AO24" s="748"/>
    </row>
    <row r="25" spans="1:41" ht="48" customHeight="1">
      <c r="A25" s="194" t="s">
        <v>471</v>
      </c>
      <c r="B25" s="751">
        <v>43101</v>
      </c>
      <c r="C25" s="751">
        <v>43435</v>
      </c>
      <c r="D25" s="910">
        <v>1</v>
      </c>
      <c r="E25" s="752" t="s">
        <v>70</v>
      </c>
      <c r="F25" s="753"/>
      <c r="G25" s="887"/>
      <c r="H25" s="753"/>
      <c r="I25" s="887"/>
      <c r="J25" s="753"/>
      <c r="K25" s="753"/>
      <c r="L25" s="753"/>
      <c r="M25" s="753"/>
      <c r="N25" s="753"/>
      <c r="O25" s="753"/>
      <c r="P25" s="753"/>
      <c r="Q25" s="753"/>
      <c r="R25" s="753"/>
      <c r="S25" s="753"/>
      <c r="T25" s="753"/>
      <c r="U25" s="753"/>
      <c r="V25" s="753"/>
      <c r="W25" s="753"/>
      <c r="X25" s="753"/>
      <c r="Y25" s="753"/>
      <c r="Z25" s="837">
        <v>1</v>
      </c>
      <c r="AA25" s="753"/>
      <c r="AB25" s="753"/>
      <c r="AC25" s="753"/>
      <c r="AD25" s="754">
        <f t="shared" si="2"/>
        <v>0</v>
      </c>
      <c r="AE25" s="754">
        <f t="shared" si="2"/>
        <v>0</v>
      </c>
      <c r="AF25" s="754">
        <f>AE25-AD25</f>
        <v>0</v>
      </c>
      <c r="AG25" s="755"/>
      <c r="AH25" s="755">
        <f>AE25/D25</f>
        <v>0</v>
      </c>
      <c r="AI25" s="1321"/>
      <c r="AJ25" s="756"/>
      <c r="AK25" s="757"/>
      <c r="AL25" s="824"/>
      <c r="AM25" s="825"/>
      <c r="AN25" s="748"/>
      <c r="AO25" s="748"/>
    </row>
    <row r="26" spans="1:41" ht="34.5" customHeight="1">
      <c r="A26" s="194" t="s">
        <v>838</v>
      </c>
      <c r="B26" s="751">
        <v>43101</v>
      </c>
      <c r="C26" s="751">
        <v>43435</v>
      </c>
      <c r="D26" s="910">
        <v>1</v>
      </c>
      <c r="E26" s="752" t="s">
        <v>70</v>
      </c>
      <c r="F26" s="753"/>
      <c r="G26" s="887"/>
      <c r="H26" s="753"/>
      <c r="I26" s="887"/>
      <c r="J26" s="753"/>
      <c r="K26" s="753"/>
      <c r="L26" s="753"/>
      <c r="M26" s="753"/>
      <c r="N26" s="753"/>
      <c r="O26" s="753"/>
      <c r="P26" s="753"/>
      <c r="Q26" s="753"/>
      <c r="R26" s="753"/>
      <c r="S26" s="753"/>
      <c r="T26" s="753"/>
      <c r="U26" s="753"/>
      <c r="V26" s="753"/>
      <c r="W26" s="753"/>
      <c r="X26" s="753"/>
      <c r="Y26" s="753"/>
      <c r="Z26" s="837">
        <v>1</v>
      </c>
      <c r="AA26" s="753"/>
      <c r="AB26" s="753"/>
      <c r="AC26" s="753"/>
      <c r="AD26" s="754">
        <f t="shared" si="2"/>
        <v>0</v>
      </c>
      <c r="AE26" s="754">
        <f t="shared" si="2"/>
        <v>0</v>
      </c>
      <c r="AF26" s="754">
        <f>AE26-AD26</f>
        <v>0</v>
      </c>
      <c r="AG26" s="755"/>
      <c r="AH26" s="755">
        <f>AE26/D26</f>
        <v>0</v>
      </c>
      <c r="AI26" s="1321"/>
      <c r="AJ26" s="756"/>
      <c r="AK26" s="757"/>
      <c r="AL26" s="824"/>
      <c r="AM26" s="825"/>
      <c r="AN26" s="748"/>
      <c r="AO26" s="748"/>
    </row>
    <row r="27" spans="1:41" ht="36.75" customHeight="1">
      <c r="A27" s="194" t="s">
        <v>472</v>
      </c>
      <c r="B27" s="751">
        <v>43101</v>
      </c>
      <c r="C27" s="751">
        <v>43435</v>
      </c>
      <c r="D27" s="910">
        <v>1</v>
      </c>
      <c r="E27" s="752" t="s">
        <v>70</v>
      </c>
      <c r="F27" s="753"/>
      <c r="G27" s="887"/>
      <c r="H27" s="753"/>
      <c r="I27" s="887"/>
      <c r="J27" s="753"/>
      <c r="K27" s="753"/>
      <c r="L27" s="753"/>
      <c r="M27" s="753"/>
      <c r="N27" s="753"/>
      <c r="O27" s="753"/>
      <c r="P27" s="753"/>
      <c r="Q27" s="753"/>
      <c r="R27" s="753"/>
      <c r="S27" s="753"/>
      <c r="T27" s="753"/>
      <c r="U27" s="753"/>
      <c r="V27" s="753"/>
      <c r="W27" s="753"/>
      <c r="X27" s="753"/>
      <c r="Y27" s="753"/>
      <c r="Z27" s="837">
        <v>1</v>
      </c>
      <c r="AA27" s="753"/>
      <c r="AB27" s="753"/>
      <c r="AC27" s="753"/>
      <c r="AD27" s="754">
        <f t="shared" si="2"/>
        <v>0</v>
      </c>
      <c r="AE27" s="754">
        <f t="shared" si="2"/>
        <v>0</v>
      </c>
      <c r="AF27" s="754">
        <f>AE27-AD27</f>
        <v>0</v>
      </c>
      <c r="AG27" s="755"/>
      <c r="AH27" s="755">
        <f>AE27/D27</f>
        <v>0</v>
      </c>
      <c r="AI27" s="1312"/>
      <c r="AJ27" s="756"/>
      <c r="AK27" s="757"/>
      <c r="AL27" s="1128"/>
      <c r="AM27" s="1129"/>
      <c r="AN27" s="748"/>
      <c r="AO27" s="748"/>
    </row>
    <row r="28" spans="1:41" ht="38.25">
      <c r="A28" s="207" t="s">
        <v>42</v>
      </c>
      <c r="B28" s="833" t="s">
        <v>41</v>
      </c>
      <c r="C28" s="833" t="s">
        <v>40</v>
      </c>
      <c r="D28" s="808" t="s">
        <v>38</v>
      </c>
      <c r="E28" s="808" t="s">
        <v>458</v>
      </c>
      <c r="F28" s="206" t="s">
        <v>459</v>
      </c>
      <c r="G28" s="206" t="s">
        <v>460</v>
      </c>
      <c r="H28" s="206" t="s">
        <v>135</v>
      </c>
      <c r="I28" s="206" t="s">
        <v>461</v>
      </c>
      <c r="J28" s="206" t="s">
        <v>462</v>
      </c>
      <c r="K28" s="206" t="s">
        <v>463</v>
      </c>
      <c r="L28" s="206" t="s">
        <v>156</v>
      </c>
      <c r="M28" s="206" t="s">
        <v>157</v>
      </c>
      <c r="N28" s="206" t="s">
        <v>158</v>
      </c>
      <c r="O28" s="206" t="s">
        <v>159</v>
      </c>
      <c r="P28" s="206" t="s">
        <v>160</v>
      </c>
      <c r="Q28" s="206" t="s">
        <v>161</v>
      </c>
      <c r="R28" s="206" t="s">
        <v>144</v>
      </c>
      <c r="S28" s="206" t="s">
        <v>145</v>
      </c>
      <c r="T28" s="206" t="s">
        <v>23</v>
      </c>
      <c r="U28" s="206" t="s">
        <v>22</v>
      </c>
      <c r="V28" s="206" t="s">
        <v>21</v>
      </c>
      <c r="W28" s="206" t="s">
        <v>20</v>
      </c>
      <c r="X28" s="206" t="s">
        <v>19</v>
      </c>
      <c r="Y28" s="206" t="s">
        <v>18</v>
      </c>
      <c r="Z28" s="206" t="s">
        <v>17</v>
      </c>
      <c r="AA28" s="206" t="s">
        <v>16</v>
      </c>
      <c r="AB28" s="206" t="s">
        <v>15</v>
      </c>
      <c r="AC28" s="206" t="s">
        <v>14</v>
      </c>
      <c r="AD28" s="206" t="s">
        <v>13</v>
      </c>
      <c r="AE28" s="206" t="s">
        <v>12</v>
      </c>
      <c r="AF28" s="206" t="s">
        <v>11</v>
      </c>
      <c r="AG28" s="808" t="s">
        <v>10</v>
      </c>
      <c r="AH28" s="808" t="s">
        <v>9</v>
      </c>
      <c r="AI28" s="833" t="s">
        <v>8</v>
      </c>
      <c r="AJ28" s="831" t="s">
        <v>7</v>
      </c>
      <c r="AK28" s="831" t="s">
        <v>6</v>
      </c>
      <c r="AL28" s="1299" t="s">
        <v>5</v>
      </c>
      <c r="AM28" s="1299"/>
      <c r="AN28" s="748"/>
      <c r="AO28" s="748"/>
    </row>
    <row r="29" spans="1:41" ht="15.75">
      <c r="A29" s="1315" t="s">
        <v>1080</v>
      </c>
      <c r="B29" s="1316"/>
      <c r="C29" s="1316"/>
      <c r="D29" s="1316"/>
      <c r="E29" s="1316"/>
      <c r="F29" s="1316"/>
      <c r="G29" s="1316"/>
      <c r="H29" s="1316"/>
      <c r="I29" s="1316"/>
      <c r="J29" s="1316"/>
      <c r="K29" s="1316"/>
      <c r="L29" s="1316"/>
      <c r="M29" s="1316"/>
      <c r="N29" s="1316"/>
      <c r="O29" s="1316"/>
      <c r="P29" s="1316"/>
      <c r="Q29" s="1316"/>
      <c r="R29" s="1316"/>
      <c r="S29" s="1316"/>
      <c r="T29" s="1316"/>
      <c r="U29" s="1316"/>
      <c r="V29" s="1316"/>
      <c r="W29" s="1316"/>
      <c r="X29" s="1316"/>
      <c r="Y29" s="1316"/>
      <c r="Z29" s="1316"/>
      <c r="AA29" s="1316"/>
      <c r="AB29" s="1316"/>
      <c r="AC29" s="1316"/>
      <c r="AD29" s="1316"/>
      <c r="AE29" s="1316"/>
      <c r="AF29" s="1316"/>
      <c r="AG29" s="1316"/>
      <c r="AH29" s="1316"/>
      <c r="AI29" s="1316"/>
      <c r="AJ29" s="1316"/>
      <c r="AK29" s="1316"/>
      <c r="AL29" s="1316"/>
      <c r="AM29" s="1317"/>
      <c r="AN29" s="748"/>
      <c r="AO29" s="748"/>
    </row>
    <row r="30" spans="1:41" ht="33.75" customHeight="1">
      <c r="A30" s="1292" t="s">
        <v>1081</v>
      </c>
      <c r="B30" s="1293"/>
      <c r="C30" s="1293"/>
      <c r="D30" s="1293"/>
      <c r="E30" s="1293"/>
      <c r="F30" s="1293"/>
      <c r="G30" s="1293"/>
      <c r="H30" s="1293"/>
      <c r="I30" s="1293"/>
      <c r="J30" s="1293"/>
      <c r="K30" s="1293"/>
      <c r="L30" s="1293"/>
      <c r="M30" s="1293"/>
      <c r="N30" s="1293"/>
      <c r="O30" s="1293"/>
      <c r="P30" s="1293"/>
      <c r="Q30" s="1293"/>
      <c r="R30" s="1293"/>
      <c r="S30" s="1293"/>
      <c r="T30" s="1293"/>
      <c r="U30" s="1293"/>
      <c r="V30" s="1293"/>
      <c r="W30" s="1293"/>
      <c r="X30" s="1293"/>
      <c r="Y30" s="1293"/>
      <c r="Z30" s="1293"/>
      <c r="AA30" s="1293"/>
      <c r="AB30" s="1293"/>
      <c r="AC30" s="1293"/>
      <c r="AD30" s="1293"/>
      <c r="AE30" s="1293"/>
      <c r="AF30" s="1293"/>
      <c r="AG30" s="1293"/>
      <c r="AH30" s="1293"/>
      <c r="AI30" s="1293"/>
      <c r="AJ30" s="899"/>
      <c r="AK30" s="899"/>
      <c r="AL30" s="899"/>
      <c r="AM30" s="900"/>
      <c r="AN30" s="750"/>
      <c r="AO30" s="750"/>
    </row>
    <row r="31" spans="1:41" ht="40.5" customHeight="1">
      <c r="A31" s="769" t="s">
        <v>1082</v>
      </c>
      <c r="B31" s="751">
        <v>43101</v>
      </c>
      <c r="C31" s="751">
        <v>43435</v>
      </c>
      <c r="D31" s="834">
        <v>1</v>
      </c>
      <c r="E31" s="770" t="s">
        <v>70</v>
      </c>
      <c r="F31" s="836"/>
      <c r="G31" s="889"/>
      <c r="H31" s="836"/>
      <c r="I31" s="889"/>
      <c r="J31" s="836"/>
      <c r="K31" s="836"/>
      <c r="L31" s="836"/>
      <c r="M31" s="836"/>
      <c r="N31" s="836"/>
      <c r="O31" s="836"/>
      <c r="P31" s="836"/>
      <c r="Q31" s="836"/>
      <c r="R31" s="836"/>
      <c r="S31" s="836"/>
      <c r="T31" s="836"/>
      <c r="U31" s="836"/>
      <c r="V31" s="836"/>
      <c r="W31" s="836"/>
      <c r="X31" s="836"/>
      <c r="Y31" s="836"/>
      <c r="Z31" s="836">
        <v>1</v>
      </c>
      <c r="AA31" s="836"/>
      <c r="AB31" s="836"/>
      <c r="AC31" s="836"/>
      <c r="AD31" s="754">
        <f>F31+H31</f>
        <v>0</v>
      </c>
      <c r="AE31" s="754">
        <f>G31+I31</f>
        <v>0</v>
      </c>
      <c r="AF31" s="754">
        <f>AE31-AD31</f>
        <v>0</v>
      </c>
      <c r="AG31" s="755"/>
      <c r="AH31" s="755">
        <f>AE31/D31</f>
        <v>0</v>
      </c>
      <c r="AI31" s="771">
        <v>10000000</v>
      </c>
      <c r="AJ31" s="759"/>
      <c r="AK31" s="760"/>
      <c r="AL31" s="1334"/>
      <c r="AM31" s="1335"/>
      <c r="AN31" s="748"/>
      <c r="AO31" s="748"/>
    </row>
    <row r="32" spans="1:41" ht="15">
      <c r="A32" s="840" t="s">
        <v>473</v>
      </c>
      <c r="B32" s="841"/>
      <c r="C32" s="841"/>
      <c r="D32" s="841"/>
      <c r="E32" s="871"/>
      <c r="F32" s="841"/>
      <c r="G32" s="841"/>
      <c r="H32" s="841"/>
      <c r="I32" s="841"/>
      <c r="J32" s="841"/>
      <c r="K32" s="841"/>
      <c r="L32" s="841"/>
      <c r="M32" s="841"/>
      <c r="N32" s="841"/>
      <c r="O32" s="841"/>
      <c r="P32" s="841"/>
      <c r="Q32" s="841"/>
      <c r="R32" s="841"/>
      <c r="S32" s="841"/>
      <c r="T32" s="841"/>
      <c r="U32" s="841"/>
      <c r="V32" s="841"/>
      <c r="W32" s="841"/>
      <c r="X32" s="841"/>
      <c r="Y32" s="841"/>
      <c r="Z32" s="841"/>
      <c r="AA32" s="841"/>
      <c r="AB32" s="841"/>
      <c r="AC32" s="841"/>
      <c r="AD32" s="841"/>
      <c r="AE32" s="841"/>
      <c r="AF32" s="841"/>
      <c r="AG32" s="841"/>
      <c r="AH32" s="841"/>
      <c r="AI32" s="841"/>
      <c r="AJ32" s="841"/>
      <c r="AK32" s="841"/>
      <c r="AL32" s="841"/>
      <c r="AM32" s="842"/>
      <c r="AN32" s="748"/>
      <c r="AO32" s="748"/>
    </row>
    <row r="33" spans="1:41" ht="43.5" customHeight="1">
      <c r="A33" s="194" t="s">
        <v>1083</v>
      </c>
      <c r="B33" s="751">
        <v>43101</v>
      </c>
      <c r="C33" s="751">
        <v>43435</v>
      </c>
      <c r="D33" s="839">
        <f>F33+H33+J33+L33+N33+P33+R33+T33+V33+X33+Z33+AB33</f>
        <v>1</v>
      </c>
      <c r="E33" s="752" t="s">
        <v>474</v>
      </c>
      <c r="F33" s="32"/>
      <c r="G33" s="14"/>
      <c r="H33" s="32"/>
      <c r="I33" s="14"/>
      <c r="J33" s="32"/>
      <c r="K33" s="753"/>
      <c r="L33" s="753"/>
      <c r="M33" s="753"/>
      <c r="N33" s="32"/>
      <c r="O33" s="32"/>
      <c r="P33" s="32"/>
      <c r="Q33" s="32"/>
      <c r="R33" s="32"/>
      <c r="S33" s="32"/>
      <c r="T33" s="32"/>
      <c r="U33" s="32"/>
      <c r="V33" s="32"/>
      <c r="W33" s="32"/>
      <c r="X33" s="32"/>
      <c r="Y33" s="32"/>
      <c r="Z33" s="753">
        <v>1</v>
      </c>
      <c r="AA33" s="32"/>
      <c r="AB33" s="32"/>
      <c r="AC33" s="32"/>
      <c r="AD33" s="754">
        <f>F33+H33</f>
        <v>0</v>
      </c>
      <c r="AE33" s="754">
        <f>G33+I33</f>
        <v>0</v>
      </c>
      <c r="AF33" s="754">
        <f>AE33-AD33</f>
        <v>0</v>
      </c>
      <c r="AG33" s="755"/>
      <c r="AH33" s="755">
        <f>AE33/D33</f>
        <v>0</v>
      </c>
      <c r="AI33" s="52">
        <v>20000000</v>
      </c>
      <c r="AJ33" s="756"/>
      <c r="AK33" s="757"/>
      <c r="AL33" s="1128"/>
      <c r="AM33" s="1129"/>
      <c r="AN33" s="748"/>
      <c r="AO33" s="748"/>
    </row>
    <row r="34" spans="1:41" ht="15">
      <c r="A34" s="869" t="s">
        <v>467</v>
      </c>
      <c r="B34" s="870"/>
      <c r="C34" s="870"/>
      <c r="D34" s="870"/>
      <c r="E34" s="871"/>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2"/>
      <c r="AH34" s="872"/>
      <c r="AI34" s="873">
        <f>AI31+AI33</f>
        <v>30000000</v>
      </c>
      <c r="AJ34" s="756">
        <v>0</v>
      </c>
      <c r="AK34" s="757">
        <f>AJ34/AI34</f>
        <v>0</v>
      </c>
      <c r="AL34" s="1128"/>
      <c r="AM34" s="1129"/>
      <c r="AN34" s="748"/>
      <c r="AO34" s="748"/>
    </row>
    <row r="35" spans="1:41" ht="15.75">
      <c r="A35" s="13" t="s">
        <v>456</v>
      </c>
      <c r="B35" s="1318" t="s">
        <v>475</v>
      </c>
      <c r="C35" s="1340"/>
      <c r="D35" s="1340"/>
      <c r="E35" s="1340"/>
      <c r="F35" s="1340"/>
      <c r="G35" s="1340"/>
      <c r="H35" s="1340"/>
      <c r="I35" s="1340"/>
      <c r="J35" s="1340"/>
      <c r="K35" s="1340"/>
      <c r="L35" s="1340"/>
      <c r="M35" s="1340"/>
      <c r="N35" s="1340"/>
      <c r="O35" s="1340"/>
      <c r="P35" s="1340"/>
      <c r="Q35" s="1340"/>
      <c r="R35" s="1340"/>
      <c r="S35" s="1340"/>
      <c r="T35" s="1340"/>
      <c r="U35" s="1340"/>
      <c r="V35" s="1340"/>
      <c r="W35" s="1340"/>
      <c r="X35" s="1340"/>
      <c r="Y35" s="1340"/>
      <c r="Z35" s="1340"/>
      <c r="AA35" s="1340"/>
      <c r="AB35" s="1340"/>
      <c r="AC35" s="1340"/>
      <c r="AD35" s="1340"/>
      <c r="AE35" s="1341"/>
      <c r="AF35" s="1322" t="s">
        <v>45</v>
      </c>
      <c r="AG35" s="1322"/>
      <c r="AH35" s="838"/>
      <c r="AI35" s="1342" t="s">
        <v>455</v>
      </c>
      <c r="AJ35" s="1340"/>
      <c r="AK35" s="1341"/>
      <c r="AL35" s="876" t="s">
        <v>43</v>
      </c>
      <c r="AM35" s="867">
        <v>0.25</v>
      </c>
      <c r="AN35" s="748"/>
      <c r="AO35" s="748"/>
    </row>
    <row r="36" spans="1:41" ht="38.25">
      <c r="A36" s="207" t="s">
        <v>42</v>
      </c>
      <c r="B36" s="833" t="s">
        <v>41</v>
      </c>
      <c r="C36" s="833" t="s">
        <v>40</v>
      </c>
      <c r="D36" s="808" t="s">
        <v>38</v>
      </c>
      <c r="E36" s="808" t="s">
        <v>458</v>
      </c>
      <c r="F36" s="206" t="s">
        <v>459</v>
      </c>
      <c r="G36" s="206" t="s">
        <v>460</v>
      </c>
      <c r="H36" s="206" t="s">
        <v>135</v>
      </c>
      <c r="I36" s="206" t="s">
        <v>461</v>
      </c>
      <c r="J36" s="206" t="s">
        <v>462</v>
      </c>
      <c r="K36" s="206" t="s">
        <v>463</v>
      </c>
      <c r="L36" s="206" t="s">
        <v>156</v>
      </c>
      <c r="M36" s="206" t="s">
        <v>157</v>
      </c>
      <c r="N36" s="206" t="s">
        <v>158</v>
      </c>
      <c r="O36" s="206" t="s">
        <v>159</v>
      </c>
      <c r="P36" s="206" t="s">
        <v>160</v>
      </c>
      <c r="Q36" s="206" t="s">
        <v>161</v>
      </c>
      <c r="R36" s="206" t="s">
        <v>144</v>
      </c>
      <c r="S36" s="206" t="s">
        <v>145</v>
      </c>
      <c r="T36" s="206" t="s">
        <v>23</v>
      </c>
      <c r="U36" s="206" t="s">
        <v>22</v>
      </c>
      <c r="V36" s="206" t="s">
        <v>21</v>
      </c>
      <c r="W36" s="206" t="s">
        <v>20</v>
      </c>
      <c r="X36" s="206" t="s">
        <v>19</v>
      </c>
      <c r="Y36" s="206" t="s">
        <v>18</v>
      </c>
      <c r="Z36" s="206" t="s">
        <v>17</v>
      </c>
      <c r="AA36" s="206" t="s">
        <v>16</v>
      </c>
      <c r="AB36" s="206" t="s">
        <v>15</v>
      </c>
      <c r="AC36" s="206" t="s">
        <v>14</v>
      </c>
      <c r="AD36" s="206" t="s">
        <v>13</v>
      </c>
      <c r="AE36" s="206" t="s">
        <v>12</v>
      </c>
      <c r="AF36" s="206" t="s">
        <v>11</v>
      </c>
      <c r="AG36" s="808" t="s">
        <v>10</v>
      </c>
      <c r="AH36" s="808" t="s">
        <v>9</v>
      </c>
      <c r="AI36" s="833" t="s">
        <v>8</v>
      </c>
      <c r="AJ36" s="833" t="s">
        <v>7</v>
      </c>
      <c r="AK36" s="833" t="s">
        <v>6</v>
      </c>
      <c r="AL36" s="1299" t="s">
        <v>5</v>
      </c>
      <c r="AM36" s="1299"/>
      <c r="AN36" s="748"/>
      <c r="AO36" s="748"/>
    </row>
    <row r="37" spans="1:41" ht="15.75" customHeight="1">
      <c r="A37" s="901" t="s">
        <v>476</v>
      </c>
      <c r="B37" s="902"/>
      <c r="C37" s="902"/>
      <c r="D37" s="902"/>
      <c r="E37" s="903"/>
      <c r="F37" s="902"/>
      <c r="G37" s="902"/>
      <c r="H37" s="902"/>
      <c r="I37" s="902"/>
      <c r="J37" s="902"/>
      <c r="K37" s="902"/>
      <c r="L37" s="902"/>
      <c r="M37" s="902"/>
      <c r="N37" s="902"/>
      <c r="O37" s="902"/>
      <c r="P37" s="902"/>
      <c r="Q37" s="902"/>
      <c r="R37" s="902"/>
      <c r="S37" s="902"/>
      <c r="T37" s="902"/>
      <c r="U37" s="902"/>
      <c r="V37" s="902"/>
      <c r="W37" s="902"/>
      <c r="X37" s="902"/>
      <c r="Y37" s="902"/>
      <c r="Z37" s="902"/>
      <c r="AA37" s="902"/>
      <c r="AB37" s="902"/>
      <c r="AC37" s="902"/>
      <c r="AD37" s="904"/>
      <c r="AE37" s="904"/>
      <c r="AF37" s="905"/>
      <c r="AG37" s="905"/>
      <c r="AH37" s="905"/>
      <c r="AI37" s="905"/>
      <c r="AJ37" s="877"/>
      <c r="AK37" s="877"/>
      <c r="AL37" s="877"/>
      <c r="AM37" s="878"/>
      <c r="AN37" s="748"/>
      <c r="AO37" s="748"/>
    </row>
    <row r="38" spans="1:41" ht="15">
      <c r="A38" s="809" t="s">
        <v>477</v>
      </c>
      <c r="B38" s="167"/>
      <c r="C38" s="167"/>
      <c r="D38" s="167"/>
      <c r="E38" s="80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906"/>
      <c r="AG38" s="906"/>
      <c r="AH38" s="906"/>
      <c r="AI38" s="906"/>
      <c r="AJ38" s="877"/>
      <c r="AK38" s="877"/>
      <c r="AL38" s="877"/>
      <c r="AM38" s="878"/>
      <c r="AN38" s="750"/>
      <c r="AO38" s="750"/>
    </row>
    <row r="39" spans="1:41" ht="15">
      <c r="A39" s="772" t="s">
        <v>478</v>
      </c>
      <c r="B39" s="751">
        <v>43101</v>
      </c>
      <c r="C39" s="751">
        <v>43435</v>
      </c>
      <c r="D39" s="774">
        <v>2</v>
      </c>
      <c r="E39" s="775" t="s">
        <v>474</v>
      </c>
      <c r="F39" s="773"/>
      <c r="G39" s="890"/>
      <c r="H39" s="773"/>
      <c r="I39" s="890"/>
      <c r="J39" s="773"/>
      <c r="K39" s="773"/>
      <c r="L39" s="774">
        <v>1</v>
      </c>
      <c r="M39" s="773"/>
      <c r="N39" s="774"/>
      <c r="O39" s="773"/>
      <c r="P39" s="773"/>
      <c r="Q39" s="773"/>
      <c r="R39" s="773"/>
      <c r="S39" s="773"/>
      <c r="T39" s="773"/>
      <c r="U39" s="773"/>
      <c r="V39" s="773"/>
      <c r="W39" s="773"/>
      <c r="X39" s="774">
        <v>1</v>
      </c>
      <c r="Y39" s="773"/>
      <c r="Z39" s="773"/>
      <c r="AA39" s="773"/>
      <c r="AB39" s="776"/>
      <c r="AC39" s="832"/>
      <c r="AD39" s="754">
        <f aca="true" t="shared" si="3" ref="AD39:AE43">F39+H39</f>
        <v>0</v>
      </c>
      <c r="AE39" s="754">
        <f t="shared" si="3"/>
        <v>0</v>
      </c>
      <c r="AF39" s="754">
        <f>AE39-AD39</f>
        <v>0</v>
      </c>
      <c r="AG39" s="755"/>
      <c r="AH39" s="755">
        <f>AE39/D39</f>
        <v>0</v>
      </c>
      <c r="AI39" s="52">
        <v>10000000</v>
      </c>
      <c r="AJ39" s="756">
        <v>0</v>
      </c>
      <c r="AK39" s="757">
        <f>AJ39/AI39</f>
        <v>0</v>
      </c>
      <c r="AL39" s="1346"/>
      <c r="AM39" s="1107"/>
      <c r="AN39" s="748"/>
      <c r="AO39" s="748"/>
    </row>
    <row r="40" spans="1:41" ht="15">
      <c r="A40" s="777" t="s">
        <v>1104</v>
      </c>
      <c r="B40" s="751">
        <v>43101</v>
      </c>
      <c r="C40" s="751">
        <v>43435</v>
      </c>
      <c r="D40" s="779">
        <v>1</v>
      </c>
      <c r="E40" s="780"/>
      <c r="F40" s="778"/>
      <c r="G40" s="891"/>
      <c r="H40" s="778"/>
      <c r="I40" s="891"/>
      <c r="J40" s="779"/>
      <c r="K40" s="778"/>
      <c r="L40" s="779"/>
      <c r="M40" s="778"/>
      <c r="N40" s="779"/>
      <c r="O40" s="778"/>
      <c r="P40" s="779">
        <v>1</v>
      </c>
      <c r="Q40" s="778"/>
      <c r="R40" s="778"/>
      <c r="S40" s="778"/>
      <c r="T40" s="778"/>
      <c r="U40" s="778"/>
      <c r="V40" s="778"/>
      <c r="W40" s="778"/>
      <c r="X40" s="779"/>
      <c r="Y40" s="778"/>
      <c r="Z40" s="778"/>
      <c r="AA40" s="778"/>
      <c r="AB40" s="781"/>
      <c r="AC40" s="832"/>
      <c r="AD40" s="754">
        <f t="shared" si="3"/>
        <v>0</v>
      </c>
      <c r="AE40" s="754">
        <f t="shared" si="3"/>
        <v>0</v>
      </c>
      <c r="AF40" s="754">
        <f>AE40-AD40</f>
        <v>0</v>
      </c>
      <c r="AG40" s="755"/>
      <c r="AH40" s="755">
        <f>AE40/D40</f>
        <v>0</v>
      </c>
      <c r="AI40" s="52">
        <v>10000000</v>
      </c>
      <c r="AJ40" s="756"/>
      <c r="AK40" s="757"/>
      <c r="AL40" s="843"/>
      <c r="AM40" s="828"/>
      <c r="AN40" s="748"/>
      <c r="AO40" s="748"/>
    </row>
    <row r="41" spans="1:41" ht="28.5" customHeight="1">
      <c r="A41" s="782" t="s">
        <v>1084</v>
      </c>
      <c r="B41" s="751">
        <v>43101</v>
      </c>
      <c r="C41" s="751">
        <v>43435</v>
      </c>
      <c r="D41" s="834">
        <v>8</v>
      </c>
      <c r="E41" s="770" t="s">
        <v>474</v>
      </c>
      <c r="F41" s="758"/>
      <c r="G41" s="859"/>
      <c r="H41" s="758"/>
      <c r="I41" s="859"/>
      <c r="J41" s="758"/>
      <c r="K41" s="758"/>
      <c r="L41" s="758"/>
      <c r="M41" s="758"/>
      <c r="N41" s="836">
        <v>2</v>
      </c>
      <c r="O41" s="836"/>
      <c r="P41" s="836"/>
      <c r="Q41" s="836"/>
      <c r="R41" s="836">
        <v>2</v>
      </c>
      <c r="S41" s="836"/>
      <c r="T41" s="836"/>
      <c r="U41" s="836"/>
      <c r="V41" s="836">
        <v>2</v>
      </c>
      <c r="W41" s="836"/>
      <c r="X41" s="836"/>
      <c r="Y41" s="836"/>
      <c r="Z41" s="836">
        <v>2</v>
      </c>
      <c r="AA41" s="836"/>
      <c r="AB41" s="783"/>
      <c r="AC41" s="753"/>
      <c r="AD41" s="754">
        <f t="shared" si="3"/>
        <v>0</v>
      </c>
      <c r="AE41" s="754">
        <f t="shared" si="3"/>
        <v>0</v>
      </c>
      <c r="AF41" s="754">
        <f>AE41-AD41</f>
        <v>0</v>
      </c>
      <c r="AG41" s="755"/>
      <c r="AH41" s="755">
        <f>AE41/D41</f>
        <v>0</v>
      </c>
      <c r="AI41" s="52">
        <v>10000000</v>
      </c>
      <c r="AJ41" s="756">
        <v>0</v>
      </c>
      <c r="AK41" s="757">
        <f>AJ41/AI41</f>
        <v>0</v>
      </c>
      <c r="AL41" s="1107"/>
      <c r="AM41" s="1107"/>
      <c r="AN41" s="748"/>
      <c r="AO41" s="748"/>
    </row>
    <row r="42" spans="1:41" ht="57.75" customHeight="1">
      <c r="A42" s="45" t="s">
        <v>830</v>
      </c>
      <c r="B42" s="751">
        <v>43101</v>
      </c>
      <c r="C42" s="751">
        <v>43435</v>
      </c>
      <c r="D42" s="839">
        <v>9</v>
      </c>
      <c r="E42" s="752" t="s">
        <v>839</v>
      </c>
      <c r="F42" s="32"/>
      <c r="G42" s="14"/>
      <c r="H42" s="753">
        <v>1</v>
      </c>
      <c r="I42" s="887">
        <v>1</v>
      </c>
      <c r="J42" s="753">
        <v>1</v>
      </c>
      <c r="K42" s="753"/>
      <c r="L42" s="753">
        <v>1</v>
      </c>
      <c r="M42" s="753"/>
      <c r="N42" s="753">
        <v>1</v>
      </c>
      <c r="O42" s="753"/>
      <c r="P42" s="753">
        <v>1</v>
      </c>
      <c r="Q42" s="753"/>
      <c r="R42" s="753"/>
      <c r="S42" s="753"/>
      <c r="T42" s="753">
        <v>1</v>
      </c>
      <c r="U42" s="753"/>
      <c r="V42" s="753">
        <v>1</v>
      </c>
      <c r="W42" s="753"/>
      <c r="X42" s="753">
        <v>1</v>
      </c>
      <c r="Y42" s="753"/>
      <c r="Z42" s="753">
        <v>1</v>
      </c>
      <c r="AA42" s="753"/>
      <c r="AB42" s="753"/>
      <c r="AC42" s="753"/>
      <c r="AD42" s="754">
        <f t="shared" si="3"/>
        <v>1</v>
      </c>
      <c r="AE42" s="754">
        <f t="shared" si="3"/>
        <v>1</v>
      </c>
      <c r="AF42" s="754">
        <f>AE42-AD42</f>
        <v>0</v>
      </c>
      <c r="AG42" s="755">
        <f>+AE42/AD42</f>
        <v>1</v>
      </c>
      <c r="AH42" s="755">
        <f>AE42/D42</f>
        <v>0.1111111111111111</v>
      </c>
      <c r="AI42" s="52">
        <v>0</v>
      </c>
      <c r="AJ42" s="756">
        <v>0</v>
      </c>
      <c r="AK42" s="757" t="e">
        <f>AJ42/AI42</f>
        <v>#DIV/0!</v>
      </c>
      <c r="AL42" s="1128"/>
      <c r="AM42" s="1129"/>
      <c r="AN42" s="748"/>
      <c r="AO42" s="748"/>
    </row>
    <row r="43" spans="1:41" ht="32.25" customHeight="1">
      <c r="A43" s="6" t="s">
        <v>840</v>
      </c>
      <c r="B43" s="751">
        <v>43101</v>
      </c>
      <c r="C43" s="751">
        <v>43435</v>
      </c>
      <c r="D43" s="839">
        <v>4</v>
      </c>
      <c r="E43" s="752" t="s">
        <v>70</v>
      </c>
      <c r="F43" s="813"/>
      <c r="G43" s="808"/>
      <c r="H43" s="813"/>
      <c r="I43" s="808"/>
      <c r="J43" s="813">
        <v>1</v>
      </c>
      <c r="K43" s="813"/>
      <c r="L43" s="813"/>
      <c r="M43" s="813"/>
      <c r="N43" s="813"/>
      <c r="O43" s="813"/>
      <c r="P43" s="813">
        <v>1</v>
      </c>
      <c r="Q43" s="813"/>
      <c r="R43" s="813"/>
      <c r="S43" s="813"/>
      <c r="T43" s="813"/>
      <c r="U43" s="813"/>
      <c r="V43" s="813">
        <v>1</v>
      </c>
      <c r="W43" s="813"/>
      <c r="X43" s="813"/>
      <c r="Y43" s="813"/>
      <c r="Z43" s="813">
        <v>1</v>
      </c>
      <c r="AA43" s="813"/>
      <c r="AB43" s="19"/>
      <c r="AC43" s="754"/>
      <c r="AD43" s="754">
        <f t="shared" si="3"/>
        <v>0</v>
      </c>
      <c r="AE43" s="754">
        <f t="shared" si="3"/>
        <v>0</v>
      </c>
      <c r="AF43" s="754">
        <f>AE43-AD43</f>
        <v>0</v>
      </c>
      <c r="AG43" s="755"/>
      <c r="AH43" s="755">
        <f>AE43/D43</f>
        <v>0</v>
      </c>
      <c r="AI43" s="784">
        <v>12000000</v>
      </c>
      <c r="AJ43" s="756"/>
      <c r="AK43" s="757"/>
      <c r="AL43" s="813"/>
      <c r="AM43" s="813"/>
      <c r="AN43" s="748"/>
      <c r="AO43" s="748"/>
    </row>
    <row r="44" spans="1:41" ht="25.5" customHeight="1">
      <c r="A44" s="1347" t="s">
        <v>479</v>
      </c>
      <c r="B44" s="1348"/>
      <c r="C44" s="1349"/>
      <c r="D44" s="1349"/>
      <c r="E44" s="1349"/>
      <c r="F44" s="1349"/>
      <c r="G44" s="1349"/>
      <c r="H44" s="1349"/>
      <c r="I44" s="1349"/>
      <c r="J44" s="1349"/>
      <c r="K44" s="1349"/>
      <c r="L44" s="1349"/>
      <c r="M44" s="1349"/>
      <c r="N44" s="1349"/>
      <c r="O44" s="1349"/>
      <c r="P44" s="1349"/>
      <c r="Q44" s="1349"/>
      <c r="R44" s="1349"/>
      <c r="S44" s="1349"/>
      <c r="T44" s="1349"/>
      <c r="U44" s="1349"/>
      <c r="V44" s="1349"/>
      <c r="W44" s="1349"/>
      <c r="X44" s="1349"/>
      <c r="Y44" s="1349"/>
      <c r="Z44" s="1349"/>
      <c r="AA44" s="1349"/>
      <c r="AB44" s="1349"/>
      <c r="AC44" s="1349"/>
      <c r="AD44" s="1349"/>
      <c r="AE44" s="1349"/>
      <c r="AF44" s="1349"/>
      <c r="AG44" s="1349"/>
      <c r="AH44" s="1349"/>
      <c r="AI44" s="1349"/>
      <c r="AJ44" s="1349"/>
      <c r="AK44" s="1349"/>
      <c r="AL44" s="1349"/>
      <c r="AM44" s="1350"/>
      <c r="AN44" s="748"/>
      <c r="AO44" s="748"/>
    </row>
    <row r="45" spans="1:41" ht="39.75" customHeight="1">
      <c r="A45" s="785" t="s">
        <v>1085</v>
      </c>
      <c r="B45" s="751">
        <v>43101</v>
      </c>
      <c r="C45" s="751">
        <v>43435</v>
      </c>
      <c r="D45" s="835">
        <v>5</v>
      </c>
      <c r="E45" s="761" t="s">
        <v>474</v>
      </c>
      <c r="F45" s="762"/>
      <c r="G45" s="888"/>
      <c r="H45" s="837"/>
      <c r="I45" s="892"/>
      <c r="J45" s="837">
        <v>1</v>
      </c>
      <c r="K45" s="837"/>
      <c r="L45" s="837"/>
      <c r="M45" s="837"/>
      <c r="N45" s="837">
        <v>1</v>
      </c>
      <c r="O45" s="837"/>
      <c r="P45" s="837"/>
      <c r="Q45" s="837"/>
      <c r="R45" s="837">
        <v>1</v>
      </c>
      <c r="S45" s="837"/>
      <c r="T45" s="837"/>
      <c r="U45" s="837"/>
      <c r="V45" s="837">
        <v>1</v>
      </c>
      <c r="W45" s="837"/>
      <c r="X45" s="837"/>
      <c r="Y45" s="837"/>
      <c r="Z45" s="837">
        <v>1</v>
      </c>
      <c r="AA45" s="762"/>
      <c r="AB45" s="762"/>
      <c r="AC45" s="32"/>
      <c r="AD45" s="754">
        <f>F45+H45</f>
        <v>0</v>
      </c>
      <c r="AE45" s="754">
        <f>G45+I45</f>
        <v>0</v>
      </c>
      <c r="AF45" s="754">
        <f>AE45-AD45</f>
        <v>0</v>
      </c>
      <c r="AG45" s="755"/>
      <c r="AH45" s="755">
        <f>AE45/D45</f>
        <v>0</v>
      </c>
      <c r="AI45" s="52">
        <v>50000000</v>
      </c>
      <c r="AJ45" s="756">
        <v>0</v>
      </c>
      <c r="AK45" s="757">
        <f>AJ45/AI45</f>
        <v>0</v>
      </c>
      <c r="AL45" s="1107"/>
      <c r="AM45" s="1107"/>
      <c r="AN45" s="748"/>
      <c r="AO45" s="748"/>
    </row>
    <row r="46" spans="1:41" ht="15.75" customHeight="1">
      <c r="A46" s="1300" t="s">
        <v>466</v>
      </c>
      <c r="B46" s="1351"/>
      <c r="C46" s="1351"/>
      <c r="D46" s="1351"/>
      <c r="E46" s="1351"/>
      <c r="F46" s="1351"/>
      <c r="G46" s="1351"/>
      <c r="H46" s="1351"/>
      <c r="I46" s="1351"/>
      <c r="J46" s="1351"/>
      <c r="K46" s="1351"/>
      <c r="L46" s="1351"/>
      <c r="M46" s="1351"/>
      <c r="N46" s="1351"/>
      <c r="O46" s="1351"/>
      <c r="P46" s="1351"/>
      <c r="Q46" s="1351"/>
      <c r="R46" s="1351"/>
      <c r="S46" s="1351"/>
      <c r="T46" s="1351"/>
      <c r="U46" s="1351"/>
      <c r="V46" s="1351"/>
      <c r="W46" s="1351"/>
      <c r="X46" s="1351"/>
      <c r="Y46" s="1351"/>
      <c r="Z46" s="1351"/>
      <c r="AA46" s="1351"/>
      <c r="AB46" s="1351"/>
      <c r="AC46" s="1351"/>
      <c r="AD46" s="1351"/>
      <c r="AE46" s="1351"/>
      <c r="AF46" s="1351"/>
      <c r="AG46" s="1351"/>
      <c r="AH46" s="1351"/>
      <c r="AI46" s="1351"/>
      <c r="AJ46" s="1351"/>
      <c r="AK46" s="1351"/>
      <c r="AL46" s="1351"/>
      <c r="AM46" s="1352"/>
      <c r="AN46" s="748"/>
      <c r="AO46" s="748"/>
    </row>
    <row r="47" spans="1:41" ht="46.5" customHeight="1">
      <c r="A47" s="786" t="s">
        <v>1163</v>
      </c>
      <c r="B47" s="751">
        <v>43101</v>
      </c>
      <c r="C47" s="751">
        <v>43435</v>
      </c>
      <c r="D47" s="788">
        <v>10</v>
      </c>
      <c r="E47" s="788" t="s">
        <v>70</v>
      </c>
      <c r="F47" s="788">
        <v>1</v>
      </c>
      <c r="G47" s="207">
        <v>1</v>
      </c>
      <c r="H47" s="788">
        <v>1</v>
      </c>
      <c r="I47" s="207">
        <v>1</v>
      </c>
      <c r="J47" s="788">
        <v>1</v>
      </c>
      <c r="K47" s="788"/>
      <c r="L47" s="788">
        <v>1</v>
      </c>
      <c r="M47" s="788"/>
      <c r="N47" s="788">
        <v>1</v>
      </c>
      <c r="O47" s="788"/>
      <c r="P47" s="788"/>
      <c r="Q47" s="788"/>
      <c r="R47" s="788">
        <v>1</v>
      </c>
      <c r="S47" s="788"/>
      <c r="T47" s="788">
        <v>1</v>
      </c>
      <c r="U47" s="788"/>
      <c r="V47" s="788">
        <v>1</v>
      </c>
      <c r="W47" s="788"/>
      <c r="X47" s="788">
        <v>1</v>
      </c>
      <c r="Y47" s="788"/>
      <c r="Z47" s="788">
        <v>1</v>
      </c>
      <c r="AA47" s="788"/>
      <c r="AB47" s="788"/>
      <c r="AC47" s="787"/>
      <c r="AD47" s="754">
        <f>F47+H47</f>
        <v>2</v>
      </c>
      <c r="AE47" s="754">
        <f>G47+I47</f>
        <v>2</v>
      </c>
      <c r="AF47" s="754">
        <f>AE47-AD47</f>
        <v>0</v>
      </c>
      <c r="AG47" s="755">
        <f>+AE47/AD47</f>
        <v>1</v>
      </c>
      <c r="AH47" s="755">
        <f>AE47/D47</f>
        <v>0.2</v>
      </c>
      <c r="AI47" s="789">
        <v>187899020</v>
      </c>
      <c r="AJ47" s="787"/>
      <c r="AK47" s="787"/>
      <c r="AL47" s="1302"/>
      <c r="AM47" s="1303"/>
      <c r="AN47" s="748"/>
      <c r="AO47" s="748"/>
    </row>
    <row r="48" spans="1:41" ht="15.75">
      <c r="A48" s="880" t="s">
        <v>467</v>
      </c>
      <c r="B48" s="879"/>
      <c r="C48" s="879"/>
      <c r="D48" s="879"/>
      <c r="E48" s="812"/>
      <c r="F48" s="879"/>
      <c r="G48" s="879"/>
      <c r="H48" s="879"/>
      <c r="I48" s="879"/>
      <c r="J48" s="879"/>
      <c r="K48" s="879"/>
      <c r="L48" s="879"/>
      <c r="M48" s="879"/>
      <c r="N48" s="879"/>
      <c r="O48" s="879"/>
      <c r="P48" s="879"/>
      <c r="Q48" s="879"/>
      <c r="R48" s="879"/>
      <c r="S48" s="879"/>
      <c r="T48" s="879"/>
      <c r="U48" s="879"/>
      <c r="V48" s="879"/>
      <c r="W48" s="879"/>
      <c r="X48" s="879"/>
      <c r="Y48" s="879"/>
      <c r="Z48" s="879"/>
      <c r="AA48" s="879"/>
      <c r="AB48" s="879"/>
      <c r="AC48" s="879"/>
      <c r="AD48" s="879"/>
      <c r="AE48" s="879"/>
      <c r="AF48" s="879"/>
      <c r="AG48" s="881"/>
      <c r="AH48" s="881"/>
      <c r="AI48" s="882">
        <f>AI39+AI40+AI41+AI42+AI43+AI45</f>
        <v>92000000</v>
      </c>
      <c r="AJ48" s="756"/>
      <c r="AK48" s="757"/>
      <c r="AL48" s="825"/>
      <c r="AM48" s="828"/>
      <c r="AN48" s="748"/>
      <c r="AO48" s="748"/>
    </row>
    <row r="49" spans="1:41" ht="15" customHeight="1">
      <c r="A49" s="864" t="s">
        <v>52</v>
      </c>
      <c r="B49" s="1328" t="s">
        <v>480</v>
      </c>
      <c r="C49" s="1328"/>
      <c r="D49" s="1328"/>
      <c r="E49" s="1328"/>
      <c r="F49" s="1328"/>
      <c r="G49" s="1328"/>
      <c r="H49" s="1328"/>
      <c r="I49" s="1328"/>
      <c r="J49" s="1328"/>
      <c r="K49" s="1328"/>
      <c r="L49" s="1328"/>
      <c r="M49" s="1328"/>
      <c r="N49" s="1328"/>
      <c r="O49" s="1328"/>
      <c r="P49" s="1328"/>
      <c r="Q49" s="1328"/>
      <c r="R49" s="1328"/>
      <c r="S49" s="1328"/>
      <c r="T49" s="1328"/>
      <c r="U49" s="1328"/>
      <c r="V49" s="1328"/>
      <c r="W49" s="1328"/>
      <c r="X49" s="1328"/>
      <c r="Y49" s="1328"/>
      <c r="Z49" s="1328"/>
      <c r="AA49" s="1328"/>
      <c r="AB49" s="1328"/>
      <c r="AC49" s="1328"/>
      <c r="AD49" s="1328"/>
      <c r="AE49" s="1328"/>
      <c r="AF49" s="1328"/>
      <c r="AG49" s="1328"/>
      <c r="AH49" s="1328"/>
      <c r="AI49" s="1328"/>
      <c r="AJ49" s="1328"/>
      <c r="AK49" s="1328"/>
      <c r="AL49" s="876" t="s">
        <v>43</v>
      </c>
      <c r="AM49" s="867"/>
      <c r="AN49" s="748"/>
      <c r="AO49" s="748"/>
    </row>
    <row r="50" spans="1:41" ht="78" customHeight="1">
      <c r="A50" s="13" t="s">
        <v>456</v>
      </c>
      <c r="B50" s="1318" t="s">
        <v>481</v>
      </c>
      <c r="C50" s="1340"/>
      <c r="D50" s="1340"/>
      <c r="E50" s="1340"/>
      <c r="F50" s="1340"/>
      <c r="G50" s="1340"/>
      <c r="H50" s="1340"/>
      <c r="I50" s="1340"/>
      <c r="J50" s="1340"/>
      <c r="K50" s="1340"/>
      <c r="L50" s="1340"/>
      <c r="M50" s="1340"/>
      <c r="N50" s="1340"/>
      <c r="O50" s="1340"/>
      <c r="P50" s="1340"/>
      <c r="Q50" s="1340"/>
      <c r="R50" s="1340"/>
      <c r="S50" s="1340"/>
      <c r="T50" s="1340"/>
      <c r="U50" s="1340"/>
      <c r="V50" s="1340"/>
      <c r="W50" s="1340"/>
      <c r="X50" s="1340"/>
      <c r="Y50" s="1340"/>
      <c r="Z50" s="1340"/>
      <c r="AA50" s="1340"/>
      <c r="AB50" s="1340"/>
      <c r="AC50" s="1340"/>
      <c r="AD50" s="1340"/>
      <c r="AE50" s="1341"/>
      <c r="AF50" s="1310" t="s">
        <v>45</v>
      </c>
      <c r="AG50" s="1213"/>
      <c r="AH50" s="838"/>
      <c r="AI50" s="1310" t="s">
        <v>455</v>
      </c>
      <c r="AJ50" s="1212"/>
      <c r="AK50" s="1213"/>
      <c r="AL50" s="876" t="s">
        <v>43</v>
      </c>
      <c r="AM50" s="867">
        <v>0.25</v>
      </c>
      <c r="AN50" s="750"/>
      <c r="AO50" s="750"/>
    </row>
    <row r="51" spans="1:41" ht="39.75" customHeight="1">
      <c r="A51" s="207" t="s">
        <v>42</v>
      </c>
      <c r="B51" s="833" t="s">
        <v>41</v>
      </c>
      <c r="C51" s="833" t="s">
        <v>40</v>
      </c>
      <c r="D51" s="808" t="s">
        <v>38</v>
      </c>
      <c r="E51" s="808" t="s">
        <v>458</v>
      </c>
      <c r="F51" s="206" t="s">
        <v>459</v>
      </c>
      <c r="G51" s="206" t="s">
        <v>460</v>
      </c>
      <c r="H51" s="206" t="s">
        <v>135</v>
      </c>
      <c r="I51" s="206" t="s">
        <v>461</v>
      </c>
      <c r="J51" s="206" t="s">
        <v>462</v>
      </c>
      <c r="K51" s="206" t="s">
        <v>463</v>
      </c>
      <c r="L51" s="206" t="s">
        <v>156</v>
      </c>
      <c r="M51" s="206" t="s">
        <v>157</v>
      </c>
      <c r="N51" s="206" t="s">
        <v>158</v>
      </c>
      <c r="O51" s="206" t="s">
        <v>159</v>
      </c>
      <c r="P51" s="206" t="s">
        <v>160</v>
      </c>
      <c r="Q51" s="206" t="s">
        <v>161</v>
      </c>
      <c r="R51" s="206" t="s">
        <v>144</v>
      </c>
      <c r="S51" s="206" t="s">
        <v>145</v>
      </c>
      <c r="T51" s="206" t="s">
        <v>23</v>
      </c>
      <c r="U51" s="206" t="s">
        <v>22</v>
      </c>
      <c r="V51" s="206" t="s">
        <v>21</v>
      </c>
      <c r="W51" s="206" t="s">
        <v>20</v>
      </c>
      <c r="X51" s="206" t="s">
        <v>19</v>
      </c>
      <c r="Y51" s="206" t="s">
        <v>18</v>
      </c>
      <c r="Z51" s="206" t="s">
        <v>17</v>
      </c>
      <c r="AA51" s="206" t="s">
        <v>16</v>
      </c>
      <c r="AB51" s="206" t="s">
        <v>15</v>
      </c>
      <c r="AC51" s="206" t="s">
        <v>14</v>
      </c>
      <c r="AD51" s="206" t="s">
        <v>13</v>
      </c>
      <c r="AE51" s="206" t="s">
        <v>12</v>
      </c>
      <c r="AF51" s="206" t="s">
        <v>11</v>
      </c>
      <c r="AG51" s="808" t="s">
        <v>10</v>
      </c>
      <c r="AH51" s="808" t="s">
        <v>9</v>
      </c>
      <c r="AI51" s="833" t="s">
        <v>8</v>
      </c>
      <c r="AJ51" s="831" t="s">
        <v>7</v>
      </c>
      <c r="AK51" s="831" t="s">
        <v>6</v>
      </c>
      <c r="AL51" s="1299" t="s">
        <v>5</v>
      </c>
      <c r="AM51" s="1299"/>
      <c r="AN51" s="748"/>
      <c r="AO51" s="748"/>
    </row>
    <row r="52" spans="1:41" ht="15" customHeight="1">
      <c r="A52" s="1343" t="s">
        <v>1086</v>
      </c>
      <c r="B52" s="1344"/>
      <c r="C52" s="1344"/>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1344"/>
      <c r="AC52" s="1344"/>
      <c r="AD52" s="1344"/>
      <c r="AE52" s="1344"/>
      <c r="AF52" s="1344"/>
      <c r="AG52" s="1344"/>
      <c r="AH52" s="1344"/>
      <c r="AI52" s="1344"/>
      <c r="AJ52" s="1344"/>
      <c r="AK52" s="1344"/>
      <c r="AL52" s="1344"/>
      <c r="AM52" s="1345"/>
      <c r="AN52" s="748"/>
      <c r="AO52" s="748"/>
    </row>
    <row r="53" spans="1:41" ht="15" customHeight="1">
      <c r="A53" s="1300" t="s">
        <v>482</v>
      </c>
      <c r="B53" s="1301"/>
      <c r="C53" s="1301"/>
      <c r="D53" s="1301"/>
      <c r="E53" s="1301"/>
      <c r="F53" s="1301"/>
      <c r="G53" s="1301"/>
      <c r="H53" s="1301"/>
      <c r="I53" s="1301"/>
      <c r="J53" s="1301"/>
      <c r="K53" s="1301"/>
      <c r="L53" s="1301"/>
      <c r="M53" s="1301"/>
      <c r="N53" s="1301"/>
      <c r="O53" s="1301"/>
      <c r="P53" s="1301"/>
      <c r="Q53" s="1301"/>
      <c r="R53" s="1301"/>
      <c r="S53" s="1301"/>
      <c r="T53" s="1301"/>
      <c r="U53" s="1301"/>
      <c r="V53" s="1301"/>
      <c r="W53" s="1301"/>
      <c r="X53" s="1301"/>
      <c r="Y53" s="1301"/>
      <c r="Z53" s="1301"/>
      <c r="AA53" s="1301"/>
      <c r="AB53" s="1301"/>
      <c r="AC53" s="1301"/>
      <c r="AD53" s="1301"/>
      <c r="AE53" s="1301"/>
      <c r="AF53" s="1301"/>
      <c r="AG53" s="1301"/>
      <c r="AH53" s="1301"/>
      <c r="AI53" s="1301"/>
      <c r="AJ53" s="1301"/>
      <c r="AK53" s="1301"/>
      <c r="AL53" s="1301"/>
      <c r="AM53" s="1307"/>
      <c r="AN53" s="748"/>
      <c r="AO53" s="748"/>
    </row>
    <row r="54" spans="1:41" ht="45.75" customHeight="1">
      <c r="A54" s="45" t="s">
        <v>483</v>
      </c>
      <c r="B54" s="751">
        <v>43101</v>
      </c>
      <c r="C54" s="751">
        <v>43435</v>
      </c>
      <c r="D54" s="910">
        <v>1</v>
      </c>
      <c r="E54" s="752" t="s">
        <v>70</v>
      </c>
      <c r="F54" s="184"/>
      <c r="G54" s="44"/>
      <c r="H54" s="184"/>
      <c r="I54" s="44"/>
      <c r="J54" s="185"/>
      <c r="K54" s="184"/>
      <c r="L54" s="185"/>
      <c r="M54" s="184"/>
      <c r="N54" s="184">
        <v>1</v>
      </c>
      <c r="O54" s="184"/>
      <c r="P54" s="184"/>
      <c r="Q54" s="184"/>
      <c r="R54" s="184"/>
      <c r="S54" s="184"/>
      <c r="T54" s="184"/>
      <c r="U54" s="32"/>
      <c r="V54" s="184"/>
      <c r="W54" s="32"/>
      <c r="X54" s="185"/>
      <c r="Y54" s="32"/>
      <c r="Z54" s="184"/>
      <c r="AA54" s="32"/>
      <c r="AB54" s="185"/>
      <c r="AC54" s="32"/>
      <c r="AD54" s="754">
        <f>F54+H54</f>
        <v>0</v>
      </c>
      <c r="AE54" s="754">
        <f>G54+I54</f>
        <v>0</v>
      </c>
      <c r="AF54" s="754">
        <f>AE54-AD54</f>
        <v>0</v>
      </c>
      <c r="AG54" s="755"/>
      <c r="AH54" s="755">
        <f>AE54/D54</f>
        <v>0</v>
      </c>
      <c r="AI54" s="1311">
        <v>10000000</v>
      </c>
      <c r="AJ54" s="756">
        <v>0</v>
      </c>
      <c r="AK54" s="757">
        <f>AJ54/AI54</f>
        <v>0</v>
      </c>
      <c r="AL54" s="1107"/>
      <c r="AM54" s="1107"/>
      <c r="AN54" s="748"/>
      <c r="AO54" s="748"/>
    </row>
    <row r="55" spans="1:41" ht="27" customHeight="1">
      <c r="A55" s="45" t="s">
        <v>484</v>
      </c>
      <c r="B55" s="751">
        <v>43101</v>
      </c>
      <c r="C55" s="751">
        <v>43435</v>
      </c>
      <c r="D55" s="910">
        <v>1</v>
      </c>
      <c r="E55" s="752" t="s">
        <v>70</v>
      </c>
      <c r="F55" s="184"/>
      <c r="G55" s="44"/>
      <c r="H55" s="184"/>
      <c r="I55" s="44"/>
      <c r="J55" s="185"/>
      <c r="K55" s="184"/>
      <c r="L55" s="185"/>
      <c r="M55" s="184"/>
      <c r="N55" s="184"/>
      <c r="O55" s="184"/>
      <c r="P55" s="184"/>
      <c r="Q55" s="184"/>
      <c r="R55" s="184"/>
      <c r="S55" s="184"/>
      <c r="T55" s="184"/>
      <c r="U55" s="32"/>
      <c r="V55" s="184"/>
      <c r="W55" s="32"/>
      <c r="X55" s="185"/>
      <c r="Y55" s="32"/>
      <c r="Z55" s="184">
        <v>1</v>
      </c>
      <c r="AA55" s="32"/>
      <c r="AB55" s="185"/>
      <c r="AC55" s="32"/>
      <c r="AD55" s="754">
        <f>F55+H55</f>
        <v>0</v>
      </c>
      <c r="AE55" s="754">
        <f>G55+I55</f>
        <v>0</v>
      </c>
      <c r="AF55" s="754">
        <f>AE55-AD55</f>
        <v>0</v>
      </c>
      <c r="AG55" s="755"/>
      <c r="AH55" s="755">
        <f>AE55/D55</f>
        <v>0</v>
      </c>
      <c r="AI55" s="1312"/>
      <c r="AJ55" s="756">
        <v>0</v>
      </c>
      <c r="AK55" s="757" t="e">
        <f>AJ55/AI55</f>
        <v>#DIV/0!</v>
      </c>
      <c r="AL55" s="1107"/>
      <c r="AM55" s="1107"/>
      <c r="AN55" s="750"/>
      <c r="AO55" s="750"/>
    </row>
    <row r="56" spans="1:41" ht="29.25" customHeight="1">
      <c r="A56" s="1300" t="s">
        <v>485</v>
      </c>
      <c r="B56" s="1301"/>
      <c r="C56" s="1301"/>
      <c r="D56" s="1301"/>
      <c r="E56" s="1301"/>
      <c r="F56" s="1301"/>
      <c r="G56" s="1301"/>
      <c r="H56" s="1301"/>
      <c r="I56" s="1301"/>
      <c r="J56" s="1301"/>
      <c r="K56" s="1301"/>
      <c r="L56" s="1301"/>
      <c r="M56" s="1301"/>
      <c r="N56" s="1301"/>
      <c r="O56" s="1301"/>
      <c r="P56" s="1301"/>
      <c r="Q56" s="1301"/>
      <c r="R56" s="1301"/>
      <c r="S56" s="1301"/>
      <c r="T56" s="1301"/>
      <c r="U56" s="1301"/>
      <c r="V56" s="1301"/>
      <c r="W56" s="1301"/>
      <c r="X56" s="1301"/>
      <c r="Y56" s="1301"/>
      <c r="Z56" s="1301"/>
      <c r="AA56" s="1301"/>
      <c r="AB56" s="1301"/>
      <c r="AC56" s="1301"/>
      <c r="AD56" s="1301"/>
      <c r="AE56" s="1301"/>
      <c r="AF56" s="1301"/>
      <c r="AG56" s="1301"/>
      <c r="AH56" s="1301"/>
      <c r="AI56" s="1301"/>
      <c r="AJ56" s="790"/>
      <c r="AK56" s="791">
        <v>0</v>
      </c>
      <c r="AL56" s="790"/>
      <c r="AM56" s="792"/>
      <c r="AN56" s="748"/>
      <c r="AO56" s="748"/>
    </row>
    <row r="57" spans="1:41" ht="15" customHeight="1">
      <c r="A57" s="785" t="s">
        <v>486</v>
      </c>
      <c r="B57" s="751">
        <v>43101</v>
      </c>
      <c r="C57" s="751">
        <v>43435</v>
      </c>
      <c r="D57" s="774">
        <v>4</v>
      </c>
      <c r="E57" s="775" t="s">
        <v>70</v>
      </c>
      <c r="F57" s="785"/>
      <c r="G57" s="893"/>
      <c r="H57" s="785"/>
      <c r="I57" s="895"/>
      <c r="J57" s="774">
        <v>1</v>
      </c>
      <c r="K57" s="774"/>
      <c r="L57" s="793"/>
      <c r="M57" s="774"/>
      <c r="N57" s="774">
        <v>1</v>
      </c>
      <c r="O57" s="793"/>
      <c r="P57" s="793"/>
      <c r="Q57" s="785"/>
      <c r="R57" s="785"/>
      <c r="S57" s="785"/>
      <c r="T57" s="774">
        <v>1</v>
      </c>
      <c r="U57" s="774"/>
      <c r="V57" s="774"/>
      <c r="W57" s="774"/>
      <c r="X57" s="774">
        <v>1</v>
      </c>
      <c r="Y57" s="785"/>
      <c r="Z57" s="774"/>
      <c r="AA57" s="785"/>
      <c r="AB57" s="785"/>
      <c r="AC57" s="785"/>
      <c r="AD57" s="754">
        <f>F57+H57</f>
        <v>0</v>
      </c>
      <c r="AE57" s="754">
        <f>G57+I57</f>
        <v>0</v>
      </c>
      <c r="AF57" s="754">
        <f>AE57-AD57</f>
        <v>0</v>
      </c>
      <c r="AG57" s="755"/>
      <c r="AH57" s="755">
        <f>AE57/D57</f>
        <v>0</v>
      </c>
      <c r="AI57" s="794">
        <v>0</v>
      </c>
      <c r="AJ57" s="785"/>
      <c r="AK57" s="795">
        <v>0</v>
      </c>
      <c r="AL57" s="1031"/>
      <c r="AM57" s="1032"/>
      <c r="AN57" s="748"/>
      <c r="AO57" s="748"/>
    </row>
    <row r="58" spans="1:41" ht="15" customHeight="1">
      <c r="A58" s="45" t="s">
        <v>487</v>
      </c>
      <c r="B58" s="751">
        <v>43101</v>
      </c>
      <c r="C58" s="751">
        <v>43435</v>
      </c>
      <c r="D58" s="813">
        <v>1</v>
      </c>
      <c r="E58" s="202" t="s">
        <v>70</v>
      </c>
      <c r="F58" s="45"/>
      <c r="G58" s="894"/>
      <c r="H58" s="45"/>
      <c r="I58" s="20"/>
      <c r="J58" s="796"/>
      <c r="K58" s="796"/>
      <c r="L58" s="796"/>
      <c r="M58" s="796"/>
      <c r="N58" s="796"/>
      <c r="O58" s="813"/>
      <c r="P58" s="813"/>
      <c r="Q58" s="813"/>
      <c r="R58" s="813">
        <v>1</v>
      </c>
      <c r="S58" s="813"/>
      <c r="T58" s="813"/>
      <c r="U58" s="813"/>
      <c r="V58" s="813"/>
      <c r="W58" s="813"/>
      <c r="X58" s="813"/>
      <c r="Y58" s="813"/>
      <c r="Z58" s="813">
        <v>1</v>
      </c>
      <c r="AA58" s="45"/>
      <c r="AB58" s="45"/>
      <c r="AC58" s="45"/>
      <c r="AD58" s="754">
        <f>F58+H58</f>
        <v>0</v>
      </c>
      <c r="AE58" s="754">
        <f>G58+I58</f>
        <v>0</v>
      </c>
      <c r="AF58" s="754">
        <f>AE58-AD58</f>
        <v>0</v>
      </c>
      <c r="AG58" s="755"/>
      <c r="AH58" s="755">
        <f>AE58/D58</f>
        <v>0</v>
      </c>
      <c r="AI58" s="797">
        <v>0</v>
      </c>
      <c r="AJ58" s="45"/>
      <c r="AK58" s="798">
        <v>0</v>
      </c>
      <c r="AL58" s="1031"/>
      <c r="AM58" s="1032"/>
      <c r="AN58" s="748"/>
      <c r="AO58" s="748"/>
    </row>
    <row r="59" spans="1:41" ht="29.25" customHeight="1">
      <c r="A59" s="1300" t="s">
        <v>488</v>
      </c>
      <c r="B59" s="1301"/>
      <c r="C59" s="1301"/>
      <c r="D59" s="1301"/>
      <c r="E59" s="1301"/>
      <c r="F59" s="1301"/>
      <c r="G59" s="1301"/>
      <c r="H59" s="1301"/>
      <c r="I59" s="1301"/>
      <c r="J59" s="1301"/>
      <c r="K59" s="1301"/>
      <c r="L59" s="1301"/>
      <c r="M59" s="1301"/>
      <c r="N59" s="1301"/>
      <c r="O59" s="1301"/>
      <c r="P59" s="1301"/>
      <c r="Q59" s="1301"/>
      <c r="R59" s="1301"/>
      <c r="S59" s="1301"/>
      <c r="T59" s="1301"/>
      <c r="U59" s="1301"/>
      <c r="V59" s="1301"/>
      <c r="W59" s="1301"/>
      <c r="X59" s="1301"/>
      <c r="Y59" s="1301"/>
      <c r="Z59" s="1301"/>
      <c r="AA59" s="1301"/>
      <c r="AB59" s="1301"/>
      <c r="AC59" s="1301"/>
      <c r="AD59" s="1301"/>
      <c r="AE59" s="1301"/>
      <c r="AF59" s="1301"/>
      <c r="AG59" s="1301"/>
      <c r="AH59" s="1301"/>
      <c r="AI59" s="1301"/>
      <c r="AJ59" s="790"/>
      <c r="AK59" s="791">
        <v>0</v>
      </c>
      <c r="AL59" s="790"/>
      <c r="AM59" s="792"/>
      <c r="AN59" s="748"/>
      <c r="AO59" s="748"/>
    </row>
    <row r="60" spans="1:41" ht="15" customHeight="1">
      <c r="A60" s="785" t="s">
        <v>486</v>
      </c>
      <c r="B60" s="751">
        <v>43101</v>
      </c>
      <c r="C60" s="751">
        <v>43435</v>
      </c>
      <c r="D60" s="813">
        <v>2</v>
      </c>
      <c r="E60" s="202" t="s">
        <v>70</v>
      </c>
      <c r="F60" s="45"/>
      <c r="G60" s="894"/>
      <c r="H60" s="45"/>
      <c r="I60" s="894"/>
      <c r="J60" s="45"/>
      <c r="K60" s="813"/>
      <c r="L60" s="45"/>
      <c r="M60" s="45"/>
      <c r="N60" s="45"/>
      <c r="O60" s="45"/>
      <c r="P60" s="45"/>
      <c r="Q60" s="813"/>
      <c r="R60" s="813">
        <v>1</v>
      </c>
      <c r="S60" s="813"/>
      <c r="T60" s="813"/>
      <c r="U60" s="813"/>
      <c r="V60" s="813"/>
      <c r="W60" s="813"/>
      <c r="X60" s="813">
        <v>1</v>
      </c>
      <c r="Y60" s="813"/>
      <c r="Z60" s="813"/>
      <c r="AA60" s="813"/>
      <c r="AB60" s="45"/>
      <c r="AC60" s="45"/>
      <c r="AD60" s="754">
        <f>F60+H60</f>
        <v>0</v>
      </c>
      <c r="AE60" s="754">
        <f>G60+I60</f>
        <v>0</v>
      </c>
      <c r="AF60" s="754">
        <f>AE60-AD60</f>
        <v>0</v>
      </c>
      <c r="AG60" s="755"/>
      <c r="AH60" s="755">
        <f>AE60/D60</f>
        <v>0</v>
      </c>
      <c r="AI60" s="797">
        <v>0</v>
      </c>
      <c r="AJ60" s="45"/>
      <c r="AK60" s="798">
        <v>0</v>
      </c>
      <c r="AL60" s="1031"/>
      <c r="AM60" s="1032"/>
      <c r="AN60" s="748"/>
      <c r="AO60" s="748"/>
    </row>
    <row r="61" spans="1:41" ht="15">
      <c r="A61" s="45" t="s">
        <v>487</v>
      </c>
      <c r="B61" s="751">
        <v>43101</v>
      </c>
      <c r="C61" s="751">
        <v>43435</v>
      </c>
      <c r="D61" s="813">
        <v>1</v>
      </c>
      <c r="E61" s="202" t="s">
        <v>70</v>
      </c>
      <c r="F61" s="45"/>
      <c r="G61" s="894"/>
      <c r="H61" s="45"/>
      <c r="I61" s="894"/>
      <c r="J61" s="45"/>
      <c r="K61" s="45"/>
      <c r="L61" s="45"/>
      <c r="M61" s="45"/>
      <c r="N61" s="45"/>
      <c r="O61" s="813"/>
      <c r="P61" s="45"/>
      <c r="Q61" s="45"/>
      <c r="R61" s="813"/>
      <c r="S61" s="813"/>
      <c r="T61" s="813"/>
      <c r="U61" s="813"/>
      <c r="V61" s="813"/>
      <c r="W61" s="813"/>
      <c r="X61" s="813"/>
      <c r="Y61" s="813"/>
      <c r="Z61" s="813">
        <v>1</v>
      </c>
      <c r="AA61" s="813"/>
      <c r="AB61" s="45"/>
      <c r="AC61" s="45"/>
      <c r="AD61" s="754">
        <f>F61+H61</f>
        <v>0</v>
      </c>
      <c r="AE61" s="754">
        <f>G61+I61</f>
        <v>0</v>
      </c>
      <c r="AF61" s="754">
        <f>AE61-AD61</f>
        <v>0</v>
      </c>
      <c r="AG61" s="755"/>
      <c r="AH61" s="755">
        <f>AE61/D61</f>
        <v>0</v>
      </c>
      <c r="AI61" s="797">
        <v>0</v>
      </c>
      <c r="AJ61" s="45"/>
      <c r="AK61" s="798">
        <v>0</v>
      </c>
      <c r="AL61" s="1031"/>
      <c r="AM61" s="1032"/>
      <c r="AN61" s="799"/>
      <c r="AO61" s="799"/>
    </row>
    <row r="62" spans="1:41" ht="15" customHeight="1">
      <c r="A62" s="1304" t="s">
        <v>467</v>
      </c>
      <c r="B62" s="1305"/>
      <c r="C62" s="1305"/>
      <c r="D62" s="1305"/>
      <c r="E62" s="1305"/>
      <c r="F62" s="1305"/>
      <c r="G62" s="1305"/>
      <c r="H62" s="1305"/>
      <c r="I62" s="1305"/>
      <c r="J62" s="1305"/>
      <c r="K62" s="1305"/>
      <c r="L62" s="1305"/>
      <c r="M62" s="1305"/>
      <c r="N62" s="1305"/>
      <c r="O62" s="1305"/>
      <c r="P62" s="1305"/>
      <c r="Q62" s="1305"/>
      <c r="R62" s="1305"/>
      <c r="S62" s="1305"/>
      <c r="T62" s="1305"/>
      <c r="U62" s="1305"/>
      <c r="V62" s="1305"/>
      <c r="W62" s="1305"/>
      <c r="X62" s="1305"/>
      <c r="Y62" s="1305"/>
      <c r="Z62" s="1305"/>
      <c r="AA62" s="1305"/>
      <c r="AB62" s="1305"/>
      <c r="AC62" s="1305"/>
      <c r="AD62" s="1305"/>
      <c r="AE62" s="1305"/>
      <c r="AF62" s="1305"/>
      <c r="AG62" s="1306"/>
      <c r="AH62" s="883"/>
      <c r="AI62" s="884">
        <f>AI54+AI55+AI57+AI58+AI60+AI61</f>
        <v>10000000</v>
      </c>
      <c r="AJ62" s="756"/>
      <c r="AK62" s="756"/>
      <c r="AL62" s="1295"/>
      <c r="AM62" s="1296"/>
      <c r="AN62" s="748"/>
      <c r="AO62" s="748"/>
    </row>
    <row r="63" spans="1:41" ht="15">
      <c r="A63" s="1297" t="s">
        <v>466</v>
      </c>
      <c r="B63" s="1298"/>
      <c r="C63" s="1298"/>
      <c r="D63" s="1298"/>
      <c r="E63" s="1298"/>
      <c r="F63" s="1298"/>
      <c r="G63" s="1298"/>
      <c r="H63" s="1298"/>
      <c r="I63" s="1298"/>
      <c r="J63" s="1298"/>
      <c r="K63" s="1298"/>
      <c r="L63" s="1298"/>
      <c r="M63" s="1298"/>
      <c r="N63" s="1298"/>
      <c r="O63" s="1298"/>
      <c r="P63" s="1298"/>
      <c r="Q63" s="1298"/>
      <c r="R63" s="1298"/>
      <c r="S63" s="1298"/>
      <c r="T63" s="1298"/>
      <c r="U63" s="1298"/>
      <c r="V63" s="1298"/>
      <c r="W63" s="1298"/>
      <c r="X63" s="1298"/>
      <c r="Y63" s="1298"/>
      <c r="Z63" s="1298"/>
      <c r="AA63" s="1298"/>
      <c r="AB63" s="1298"/>
      <c r="AC63" s="1298"/>
      <c r="AD63" s="1298"/>
      <c r="AE63" s="1298"/>
      <c r="AF63" s="1298"/>
      <c r="AG63" s="1298"/>
      <c r="AH63" s="1298"/>
      <c r="AI63" s="1298"/>
      <c r="AJ63" s="1298"/>
      <c r="AK63" s="1298"/>
      <c r="AL63" s="1298"/>
      <c r="AM63" s="1298"/>
      <c r="AN63" s="799"/>
      <c r="AO63" s="799"/>
    </row>
    <row r="64" spans="1:41" ht="38.25">
      <c r="A64" s="207" t="s">
        <v>42</v>
      </c>
      <c r="B64" s="833" t="s">
        <v>41</v>
      </c>
      <c r="C64" s="833" t="s">
        <v>40</v>
      </c>
      <c r="D64" s="808" t="s">
        <v>38</v>
      </c>
      <c r="E64" s="808" t="s">
        <v>458</v>
      </c>
      <c r="F64" s="206" t="s">
        <v>459</v>
      </c>
      <c r="G64" s="206" t="s">
        <v>460</v>
      </c>
      <c r="H64" s="206" t="s">
        <v>135</v>
      </c>
      <c r="I64" s="206" t="s">
        <v>461</v>
      </c>
      <c r="J64" s="206" t="s">
        <v>462</v>
      </c>
      <c r="K64" s="206" t="s">
        <v>463</v>
      </c>
      <c r="L64" s="206" t="s">
        <v>156</v>
      </c>
      <c r="M64" s="206" t="s">
        <v>157</v>
      </c>
      <c r="N64" s="206" t="s">
        <v>158</v>
      </c>
      <c r="O64" s="206" t="s">
        <v>159</v>
      </c>
      <c r="P64" s="206" t="s">
        <v>160</v>
      </c>
      <c r="Q64" s="206" t="s">
        <v>161</v>
      </c>
      <c r="R64" s="206" t="s">
        <v>144</v>
      </c>
      <c r="S64" s="206" t="s">
        <v>145</v>
      </c>
      <c r="T64" s="206" t="s">
        <v>23</v>
      </c>
      <c r="U64" s="206" t="s">
        <v>22</v>
      </c>
      <c r="V64" s="206" t="s">
        <v>21</v>
      </c>
      <c r="W64" s="206" t="s">
        <v>20</v>
      </c>
      <c r="X64" s="206" t="s">
        <v>19</v>
      </c>
      <c r="Y64" s="206" t="s">
        <v>18</v>
      </c>
      <c r="Z64" s="206" t="s">
        <v>17</v>
      </c>
      <c r="AA64" s="206" t="s">
        <v>16</v>
      </c>
      <c r="AB64" s="206" t="s">
        <v>15</v>
      </c>
      <c r="AC64" s="206" t="s">
        <v>14</v>
      </c>
      <c r="AD64" s="206" t="s">
        <v>13</v>
      </c>
      <c r="AE64" s="206" t="s">
        <v>12</v>
      </c>
      <c r="AF64" s="206" t="s">
        <v>11</v>
      </c>
      <c r="AG64" s="808" t="s">
        <v>10</v>
      </c>
      <c r="AH64" s="808" t="s">
        <v>9</v>
      </c>
      <c r="AI64" s="833" t="s">
        <v>8</v>
      </c>
      <c r="AJ64" s="831" t="s">
        <v>7</v>
      </c>
      <c r="AK64" s="831" t="s">
        <v>6</v>
      </c>
      <c r="AL64" s="1299" t="s">
        <v>5</v>
      </c>
      <c r="AM64" s="1299"/>
      <c r="AN64" s="799"/>
      <c r="AO64" s="799"/>
    </row>
    <row r="65" spans="1:41" ht="26.25" customHeight="1">
      <c r="A65" s="1300" t="s">
        <v>489</v>
      </c>
      <c r="B65" s="1301"/>
      <c r="C65" s="1301"/>
      <c r="D65" s="1301"/>
      <c r="E65" s="1301"/>
      <c r="F65" s="1301"/>
      <c r="G65" s="1301"/>
      <c r="H65" s="1301"/>
      <c r="I65" s="1301"/>
      <c r="J65" s="1301"/>
      <c r="K65" s="1301"/>
      <c r="L65" s="1301"/>
      <c r="M65" s="1301"/>
      <c r="N65" s="1301"/>
      <c r="O65" s="1301"/>
      <c r="P65" s="1301"/>
      <c r="Q65" s="1301"/>
      <c r="R65" s="1301"/>
      <c r="S65" s="1301"/>
      <c r="T65" s="1301"/>
      <c r="U65" s="1301"/>
      <c r="V65" s="1301"/>
      <c r="W65" s="1301"/>
      <c r="X65" s="1301"/>
      <c r="Y65" s="1301"/>
      <c r="Z65" s="1301"/>
      <c r="AA65" s="1301"/>
      <c r="AB65" s="1301"/>
      <c r="AC65" s="1301"/>
      <c r="AD65" s="1301"/>
      <c r="AE65" s="1301"/>
      <c r="AF65" s="1301"/>
      <c r="AG65" s="1301"/>
      <c r="AH65" s="1301"/>
      <c r="AI65" s="1301"/>
      <c r="AJ65" s="790"/>
      <c r="AK65" s="791">
        <v>0</v>
      </c>
      <c r="AL65" s="790"/>
      <c r="AM65" s="792"/>
      <c r="AN65" s="799"/>
      <c r="AO65" s="799"/>
    </row>
    <row r="66" spans="1:41" ht="15">
      <c r="A66" s="785" t="s">
        <v>490</v>
      </c>
      <c r="B66" s="751">
        <v>43101</v>
      </c>
      <c r="C66" s="751">
        <v>43435</v>
      </c>
      <c r="D66" s="813">
        <v>10</v>
      </c>
      <c r="E66" s="202" t="s">
        <v>70</v>
      </c>
      <c r="F66" s="796"/>
      <c r="G66" s="20"/>
      <c r="H66" s="813">
        <v>1</v>
      </c>
      <c r="I66" s="808">
        <v>1</v>
      </c>
      <c r="J66" s="813">
        <v>1</v>
      </c>
      <c r="K66" s="813"/>
      <c r="L66" s="813">
        <v>1</v>
      </c>
      <c r="M66" s="813"/>
      <c r="N66" s="813">
        <v>1</v>
      </c>
      <c r="O66" s="813"/>
      <c r="P66" s="813">
        <v>1</v>
      </c>
      <c r="Q66" s="813"/>
      <c r="R66" s="813">
        <v>1</v>
      </c>
      <c r="S66" s="813"/>
      <c r="T66" s="813">
        <v>1</v>
      </c>
      <c r="U66" s="813"/>
      <c r="V66" s="813">
        <v>1</v>
      </c>
      <c r="W66" s="813"/>
      <c r="X66" s="813">
        <v>1</v>
      </c>
      <c r="Y66" s="813"/>
      <c r="Z66" s="813">
        <v>1</v>
      </c>
      <c r="AA66" s="813"/>
      <c r="AB66" s="45"/>
      <c r="AC66" s="45"/>
      <c r="AD66" s="754">
        <f>F66+H66</f>
        <v>1</v>
      </c>
      <c r="AE66" s="754">
        <f>G66+I66</f>
        <v>1</v>
      </c>
      <c r="AF66" s="754">
        <f>AE66-AD66</f>
        <v>0</v>
      </c>
      <c r="AG66" s="755">
        <f>+AE66/AD66</f>
        <v>1</v>
      </c>
      <c r="AH66" s="755">
        <f>AE66/D66</f>
        <v>0.1</v>
      </c>
      <c r="AI66" s="797">
        <v>5000000</v>
      </c>
      <c r="AJ66" s="45"/>
      <c r="AK66" s="798">
        <v>0</v>
      </c>
      <c r="AL66" s="1031"/>
      <c r="AM66" s="1032"/>
      <c r="AN66" s="799"/>
      <c r="AO66" s="799"/>
    </row>
    <row r="67" spans="1:41" ht="25.5" customHeight="1">
      <c r="A67" s="1300" t="s">
        <v>491</v>
      </c>
      <c r="B67" s="1301"/>
      <c r="C67" s="1301"/>
      <c r="D67" s="1301"/>
      <c r="E67" s="1301"/>
      <c r="F67" s="1301"/>
      <c r="G67" s="1301"/>
      <c r="H67" s="1301"/>
      <c r="I67" s="1301"/>
      <c r="J67" s="1301"/>
      <c r="K67" s="1301"/>
      <c r="L67" s="1301"/>
      <c r="M67" s="1301"/>
      <c r="N67" s="1301"/>
      <c r="O67" s="1301"/>
      <c r="P67" s="1301"/>
      <c r="Q67" s="1301"/>
      <c r="R67" s="1301"/>
      <c r="S67" s="1301"/>
      <c r="T67" s="1301"/>
      <c r="U67" s="1301"/>
      <c r="V67" s="1301"/>
      <c r="W67" s="1301"/>
      <c r="X67" s="1301"/>
      <c r="Y67" s="1301"/>
      <c r="Z67" s="1301"/>
      <c r="AA67" s="1301"/>
      <c r="AB67" s="1301"/>
      <c r="AC67" s="1301"/>
      <c r="AD67" s="1301"/>
      <c r="AE67" s="1301"/>
      <c r="AF67" s="1301"/>
      <c r="AG67" s="1301"/>
      <c r="AH67" s="1301"/>
      <c r="AI67" s="1301"/>
      <c r="AJ67" s="790"/>
      <c r="AK67" s="791">
        <v>0</v>
      </c>
      <c r="AL67" s="790"/>
      <c r="AM67" s="792"/>
      <c r="AN67" s="799"/>
      <c r="AO67" s="799"/>
    </row>
    <row r="68" spans="1:41" ht="33.75" customHeight="1">
      <c r="A68" s="785" t="s">
        <v>492</v>
      </c>
      <c r="B68" s="751">
        <v>43101</v>
      </c>
      <c r="C68" s="751">
        <v>43435</v>
      </c>
      <c r="D68" s="813">
        <v>4</v>
      </c>
      <c r="E68" s="202" t="s">
        <v>70</v>
      </c>
      <c r="F68" s="45"/>
      <c r="G68" s="894"/>
      <c r="H68" s="813"/>
      <c r="I68" s="808"/>
      <c r="J68" s="813">
        <v>1</v>
      </c>
      <c r="K68" s="813"/>
      <c r="L68" s="813"/>
      <c r="M68" s="813"/>
      <c r="N68" s="813">
        <v>1</v>
      </c>
      <c r="O68" s="813"/>
      <c r="P68" s="813"/>
      <c r="Q68" s="813"/>
      <c r="R68" s="813">
        <v>1</v>
      </c>
      <c r="S68" s="813"/>
      <c r="T68" s="813"/>
      <c r="U68" s="813"/>
      <c r="V68" s="813"/>
      <c r="W68" s="813"/>
      <c r="X68" s="813">
        <v>1</v>
      </c>
      <c r="Y68" s="813"/>
      <c r="Z68" s="813"/>
      <c r="AA68" s="813"/>
      <c r="AB68" s="813"/>
      <c r="AC68" s="45"/>
      <c r="AD68" s="754">
        <f>F68+H68</f>
        <v>0</v>
      </c>
      <c r="AE68" s="754">
        <f>G68+I68</f>
        <v>0</v>
      </c>
      <c r="AF68" s="754">
        <f>AE68-AD68</f>
        <v>0</v>
      </c>
      <c r="AG68" s="755"/>
      <c r="AH68" s="755">
        <f>AE68/D68</f>
        <v>0</v>
      </c>
      <c r="AI68" s="797">
        <v>6000000</v>
      </c>
      <c r="AJ68" s="45"/>
      <c r="AK68" s="798">
        <v>0</v>
      </c>
      <c r="AL68" s="1031"/>
      <c r="AM68" s="1032"/>
      <c r="AN68" s="799"/>
      <c r="AO68" s="799"/>
    </row>
    <row r="69" spans="1:41" ht="15" customHeight="1">
      <c r="A69" s="1304" t="s">
        <v>467</v>
      </c>
      <c r="B69" s="1305"/>
      <c r="C69" s="1305"/>
      <c r="D69" s="1305"/>
      <c r="E69" s="1305"/>
      <c r="F69" s="1305"/>
      <c r="G69" s="1305"/>
      <c r="H69" s="1305"/>
      <c r="I69" s="1305"/>
      <c r="J69" s="1305"/>
      <c r="K69" s="1305"/>
      <c r="L69" s="1305"/>
      <c r="M69" s="1305"/>
      <c r="N69" s="1305"/>
      <c r="O69" s="1305"/>
      <c r="P69" s="1305"/>
      <c r="Q69" s="1305"/>
      <c r="R69" s="1305"/>
      <c r="S69" s="1305"/>
      <c r="T69" s="1305"/>
      <c r="U69" s="1305"/>
      <c r="V69" s="1305"/>
      <c r="W69" s="1305"/>
      <c r="X69" s="1305"/>
      <c r="Y69" s="1305"/>
      <c r="Z69" s="1305"/>
      <c r="AA69" s="1305"/>
      <c r="AB69" s="1305"/>
      <c r="AC69" s="1305"/>
      <c r="AD69" s="1305"/>
      <c r="AE69" s="1305"/>
      <c r="AF69" s="1305"/>
      <c r="AG69" s="1306"/>
      <c r="AH69" s="883"/>
      <c r="AI69" s="884">
        <f>AI66+AI68</f>
        <v>11000000</v>
      </c>
      <c r="AJ69" s="756"/>
      <c r="AK69" s="756"/>
      <c r="AL69" s="1295"/>
      <c r="AM69" s="1296"/>
      <c r="AN69" s="799"/>
      <c r="AO69" s="799"/>
    </row>
    <row r="70" spans="1:41" ht="36" customHeight="1">
      <c r="A70" s="207" t="s">
        <v>42</v>
      </c>
      <c r="B70" s="833" t="s">
        <v>41</v>
      </c>
      <c r="C70" s="833" t="s">
        <v>40</v>
      </c>
      <c r="D70" s="808" t="s">
        <v>38</v>
      </c>
      <c r="E70" s="808" t="s">
        <v>458</v>
      </c>
      <c r="F70" s="206" t="s">
        <v>459</v>
      </c>
      <c r="G70" s="206" t="s">
        <v>460</v>
      </c>
      <c r="H70" s="206" t="s">
        <v>135</v>
      </c>
      <c r="I70" s="206" t="s">
        <v>461</v>
      </c>
      <c r="J70" s="206" t="s">
        <v>462</v>
      </c>
      <c r="K70" s="206" t="s">
        <v>463</v>
      </c>
      <c r="L70" s="206" t="s">
        <v>156</v>
      </c>
      <c r="M70" s="206" t="s">
        <v>157</v>
      </c>
      <c r="N70" s="206" t="s">
        <v>158</v>
      </c>
      <c r="O70" s="206" t="s">
        <v>159</v>
      </c>
      <c r="P70" s="206" t="s">
        <v>160</v>
      </c>
      <c r="Q70" s="206" t="s">
        <v>161</v>
      </c>
      <c r="R70" s="206" t="s">
        <v>144</v>
      </c>
      <c r="S70" s="206" t="s">
        <v>145</v>
      </c>
      <c r="T70" s="206" t="s">
        <v>23</v>
      </c>
      <c r="U70" s="206" t="s">
        <v>22</v>
      </c>
      <c r="V70" s="206" t="s">
        <v>21</v>
      </c>
      <c r="W70" s="206" t="s">
        <v>20</v>
      </c>
      <c r="X70" s="206" t="s">
        <v>19</v>
      </c>
      <c r="Y70" s="206" t="s">
        <v>18</v>
      </c>
      <c r="Z70" s="206" t="s">
        <v>17</v>
      </c>
      <c r="AA70" s="206" t="s">
        <v>16</v>
      </c>
      <c r="AB70" s="206" t="s">
        <v>15</v>
      </c>
      <c r="AC70" s="206" t="s">
        <v>14</v>
      </c>
      <c r="AD70" s="206" t="s">
        <v>13</v>
      </c>
      <c r="AE70" s="206" t="s">
        <v>12</v>
      </c>
      <c r="AF70" s="206" t="s">
        <v>11</v>
      </c>
      <c r="AG70" s="808" t="s">
        <v>10</v>
      </c>
      <c r="AH70" s="808" t="s">
        <v>9</v>
      </c>
      <c r="AI70" s="833" t="s">
        <v>8</v>
      </c>
      <c r="AJ70" s="831" t="s">
        <v>7</v>
      </c>
      <c r="AK70" s="831" t="s">
        <v>6</v>
      </c>
      <c r="AL70" s="1299" t="s">
        <v>5</v>
      </c>
      <c r="AM70" s="1299"/>
      <c r="AN70" s="799"/>
      <c r="AO70" s="799"/>
    </row>
    <row r="71" spans="1:41" ht="15" customHeight="1">
      <c r="A71" s="1308" t="s">
        <v>493</v>
      </c>
      <c r="B71" s="1309"/>
      <c r="C71" s="907"/>
      <c r="D71" s="908"/>
      <c r="E71" s="908"/>
      <c r="F71" s="909"/>
      <c r="G71" s="909"/>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8"/>
      <c r="AH71" s="908"/>
      <c r="AI71" s="907"/>
      <c r="AJ71" s="801"/>
      <c r="AK71" s="801"/>
      <c r="AL71" s="801"/>
      <c r="AM71" s="802"/>
      <c r="AN71" s="748"/>
      <c r="AO71" s="748"/>
    </row>
    <row r="72" spans="1:41" ht="15">
      <c r="A72" s="786" t="s">
        <v>1088</v>
      </c>
      <c r="B72" s="751">
        <v>43101</v>
      </c>
      <c r="C72" s="751">
        <v>43435</v>
      </c>
      <c r="D72" s="788">
        <v>4</v>
      </c>
      <c r="E72" s="787" t="s">
        <v>1034</v>
      </c>
      <c r="F72" s="788">
        <v>4</v>
      </c>
      <c r="G72" s="896">
        <v>4</v>
      </c>
      <c r="H72" s="787"/>
      <c r="I72" s="896"/>
      <c r="J72" s="787"/>
      <c r="K72" s="787"/>
      <c r="L72" s="787"/>
      <c r="M72" s="787"/>
      <c r="N72" s="787"/>
      <c r="O72" s="787"/>
      <c r="P72" s="787"/>
      <c r="Q72" s="787"/>
      <c r="R72" s="787"/>
      <c r="S72" s="787"/>
      <c r="T72" s="788">
        <v>8</v>
      </c>
      <c r="U72" s="787"/>
      <c r="V72" s="787"/>
      <c r="W72" s="787"/>
      <c r="X72" s="787"/>
      <c r="Y72" s="787"/>
      <c r="Z72" s="787"/>
      <c r="AA72" s="787"/>
      <c r="AB72" s="787"/>
      <c r="AC72" s="787"/>
      <c r="AD72" s="754">
        <f>F72+H72</f>
        <v>4</v>
      </c>
      <c r="AE72" s="754">
        <f>G72+I72</f>
        <v>4</v>
      </c>
      <c r="AF72" s="754">
        <f>AE72-AD72</f>
        <v>0</v>
      </c>
      <c r="AG72" s="755">
        <f>+AE72/AD72</f>
        <v>1</v>
      </c>
      <c r="AH72" s="755">
        <f>AE72/D72</f>
        <v>1</v>
      </c>
      <c r="AI72" s="789">
        <v>187899020</v>
      </c>
      <c r="AJ72" s="787"/>
      <c r="AK72" s="787"/>
      <c r="AL72" s="1302"/>
      <c r="AM72" s="1303"/>
      <c r="AN72" s="748"/>
      <c r="AO72" s="748"/>
    </row>
    <row r="73" spans="1:41" ht="15">
      <c r="A73" s="1292" t="s">
        <v>467</v>
      </c>
      <c r="B73" s="1293"/>
      <c r="C73" s="1293"/>
      <c r="D73" s="1293"/>
      <c r="E73" s="1293"/>
      <c r="F73" s="1293"/>
      <c r="G73" s="1293"/>
      <c r="H73" s="1293"/>
      <c r="I73" s="1293"/>
      <c r="J73" s="1293"/>
      <c r="K73" s="1293"/>
      <c r="L73" s="1293"/>
      <c r="M73" s="1293"/>
      <c r="N73" s="1293"/>
      <c r="O73" s="1293"/>
      <c r="P73" s="1293"/>
      <c r="Q73" s="1293"/>
      <c r="R73" s="1293"/>
      <c r="S73" s="1293"/>
      <c r="T73" s="1293"/>
      <c r="U73" s="1293"/>
      <c r="V73" s="1293"/>
      <c r="W73" s="1293"/>
      <c r="X73" s="1293"/>
      <c r="Y73" s="1293"/>
      <c r="Z73" s="1293"/>
      <c r="AA73" s="1293"/>
      <c r="AB73" s="1293"/>
      <c r="AC73" s="1293"/>
      <c r="AD73" s="1293"/>
      <c r="AE73" s="1293"/>
      <c r="AF73" s="1293"/>
      <c r="AG73" s="1294"/>
      <c r="AH73" s="830"/>
      <c r="AI73" s="911">
        <f>AI72</f>
        <v>187899020</v>
      </c>
      <c r="AJ73" s="756"/>
      <c r="AK73" s="756"/>
      <c r="AL73" s="1295"/>
      <c r="AM73" s="1296"/>
      <c r="AN73" s="748"/>
      <c r="AO73" s="748"/>
    </row>
    <row r="74" spans="1:41" ht="21">
      <c r="A74" s="912" t="s">
        <v>494</v>
      </c>
      <c r="B74" s="913"/>
      <c r="C74" s="913"/>
      <c r="D74" s="914"/>
      <c r="E74" s="915"/>
      <c r="F74" s="913"/>
      <c r="G74" s="913"/>
      <c r="H74" s="913"/>
      <c r="I74" s="913"/>
      <c r="J74" s="913"/>
      <c r="K74" s="913"/>
      <c r="L74" s="913"/>
      <c r="M74" s="913"/>
      <c r="N74" s="913"/>
      <c r="O74" s="913"/>
      <c r="P74" s="913"/>
      <c r="Q74" s="913"/>
      <c r="R74" s="913"/>
      <c r="S74" s="913"/>
      <c r="T74" s="913"/>
      <c r="U74" s="913"/>
      <c r="V74" s="913"/>
      <c r="W74" s="913"/>
      <c r="X74" s="913"/>
      <c r="Y74" s="913"/>
      <c r="Z74" s="913"/>
      <c r="AA74" s="913"/>
      <c r="AB74" s="913"/>
      <c r="AC74" s="913"/>
      <c r="AD74" s="913"/>
      <c r="AE74" s="913"/>
      <c r="AF74" s="913"/>
      <c r="AG74" s="913"/>
      <c r="AH74" s="913"/>
      <c r="AI74" s="916"/>
      <c r="AJ74" s="885"/>
      <c r="AK74" s="885"/>
      <c r="AL74" s="885"/>
      <c r="AM74" s="886"/>
      <c r="AN74" s="799"/>
      <c r="AO74" s="799"/>
    </row>
    <row r="77" spans="1:4" ht="15">
      <c r="A77" s="805"/>
      <c r="D77" s="806"/>
    </row>
    <row r="78" spans="33:34" ht="15">
      <c r="AG78" s="358">
        <f>AVERAGE(AG9:AG74)</f>
        <v>1</v>
      </c>
      <c r="AH78" s="358">
        <f>AVERAGE(AH9:AH74)</f>
        <v>0.04703703703703703</v>
      </c>
    </row>
  </sheetData>
  <sheetProtection/>
  <mergeCells count="81">
    <mergeCell ref="AL60:AM60"/>
    <mergeCell ref="A69:AG69"/>
    <mergeCell ref="AL42:AM42"/>
    <mergeCell ref="A52:AM52"/>
    <mergeCell ref="AL39:AM39"/>
    <mergeCell ref="AL41:AM41"/>
    <mergeCell ref="A44:B44"/>
    <mergeCell ref="C44:AM44"/>
    <mergeCell ref="A46:AM46"/>
    <mergeCell ref="AL47:AM47"/>
    <mergeCell ref="B49:AK49"/>
    <mergeCell ref="B50:AE50"/>
    <mergeCell ref="A30:AI30"/>
    <mergeCell ref="AL31:AM31"/>
    <mergeCell ref="AL33:AM33"/>
    <mergeCell ref="AL36:AM36"/>
    <mergeCell ref="AL34:AM34"/>
    <mergeCell ref="B35:AE35"/>
    <mergeCell ref="AF35:AG35"/>
    <mergeCell ref="AI35:AK35"/>
    <mergeCell ref="AI24:AI27"/>
    <mergeCell ref="AL24:AM24"/>
    <mergeCell ref="AL27:AM27"/>
    <mergeCell ref="AL20:AM20"/>
    <mergeCell ref="A29:AM29"/>
    <mergeCell ref="AL28:AM28"/>
    <mergeCell ref="AL6:AM6"/>
    <mergeCell ref="A23:AI23"/>
    <mergeCell ref="A7:AM7"/>
    <mergeCell ref="AL9:AM9"/>
    <mergeCell ref="AL17:AM17"/>
    <mergeCell ref="AL11:AM11"/>
    <mergeCell ref="A8:AI8"/>
    <mergeCell ref="AI9:AI12"/>
    <mergeCell ref="AL12:AM12"/>
    <mergeCell ref="A19:AI19"/>
    <mergeCell ref="AF5:AG5"/>
    <mergeCell ref="B1:AM1"/>
    <mergeCell ref="B2:AK2"/>
    <mergeCell ref="B3:AK3"/>
    <mergeCell ref="B4:AE4"/>
    <mergeCell ref="AF4:AG4"/>
    <mergeCell ref="AI4:AK4"/>
    <mergeCell ref="AI5:AK5"/>
    <mergeCell ref="B5:AE5"/>
    <mergeCell ref="AL10:AM10"/>
    <mergeCell ref="AL13:AM13"/>
    <mergeCell ref="AL18:AM18"/>
    <mergeCell ref="A14:AM14"/>
    <mergeCell ref="A15:AM15"/>
    <mergeCell ref="AL45:AM45"/>
    <mergeCell ref="A22:AM22"/>
    <mergeCell ref="AI16:AI18"/>
    <mergeCell ref="AL16:AM16"/>
    <mergeCell ref="AL21:AM21"/>
    <mergeCell ref="AF50:AG50"/>
    <mergeCell ref="AI50:AK50"/>
    <mergeCell ref="AL51:AM51"/>
    <mergeCell ref="AI54:AI55"/>
    <mergeCell ref="AL55:AM55"/>
    <mergeCell ref="A56:AI56"/>
    <mergeCell ref="AL58:AM58"/>
    <mergeCell ref="A53:AM53"/>
    <mergeCell ref="AL57:AM57"/>
    <mergeCell ref="AL54:AM54"/>
    <mergeCell ref="AL70:AM70"/>
    <mergeCell ref="A71:B71"/>
    <mergeCell ref="AL61:AM61"/>
    <mergeCell ref="AL69:AM69"/>
    <mergeCell ref="AL68:AM68"/>
    <mergeCell ref="A59:AI59"/>
    <mergeCell ref="A73:AG73"/>
    <mergeCell ref="AL73:AM73"/>
    <mergeCell ref="AL62:AM62"/>
    <mergeCell ref="A63:AM63"/>
    <mergeCell ref="AL64:AM64"/>
    <mergeCell ref="A65:AI65"/>
    <mergeCell ref="AL66:AM66"/>
    <mergeCell ref="AL72:AM72"/>
    <mergeCell ref="A62:AG62"/>
    <mergeCell ref="A67:AI67"/>
  </mergeCells>
  <printOptions/>
  <pageMargins left="0.1968503937007874" right="0.1968503937007874" top="0.7480314960629921" bottom="0.7480314960629921" header="0.31496062992125984" footer="0.31496062992125984"/>
  <pageSetup horizontalDpi="600" verticalDpi="600" orientation="portrait" scale="70" r:id="rId2"/>
  <drawing r:id="rId1"/>
</worksheet>
</file>

<file path=xl/worksheets/sheet15.xml><?xml version="1.0" encoding="utf-8"?>
<worksheet xmlns="http://schemas.openxmlformats.org/spreadsheetml/2006/main" xmlns:r="http://schemas.openxmlformats.org/officeDocument/2006/relationships">
  <sheetPr>
    <tabColor rgb="FF00B050"/>
  </sheetPr>
  <dimension ref="A1:AM144"/>
  <sheetViews>
    <sheetView zoomScale="90" zoomScaleNormal="90" zoomScalePageLayoutView="0" workbookViewId="0" topLeftCell="A42">
      <selection activeCell="B17" sqref="B17:AD17"/>
    </sheetView>
  </sheetViews>
  <sheetFormatPr defaultColWidth="11.421875" defaultRowHeight="15"/>
  <cols>
    <col min="1" max="1" width="33.57421875" style="113" customWidth="1"/>
    <col min="2" max="2" width="13.140625" style="47" customWidth="1"/>
    <col min="3" max="4" width="7.28125" style="47" customWidth="1"/>
    <col min="5" max="5" width="8.8515625" style="47" customWidth="1"/>
    <col min="6" max="29" width="5.7109375" style="47" customWidth="1"/>
    <col min="30" max="34" width="18.7109375" style="47" customWidth="1"/>
    <col min="35" max="35" width="19.140625" style="128" customWidth="1"/>
    <col min="36" max="36" width="13.28125" style="128" customWidth="1"/>
    <col min="37" max="37" width="19.57421875" style="47" customWidth="1"/>
    <col min="38" max="38" width="13.8515625" style="47" customWidth="1"/>
    <col min="39" max="39" width="12.140625" style="47" customWidth="1"/>
    <col min="40" max="40" width="11.421875" style="47" customWidth="1"/>
    <col min="41" max="16384" width="11.421875" style="47" customWidth="1"/>
  </cols>
  <sheetData>
    <row r="1" spans="1:39" ht="98.25" customHeight="1">
      <c r="A1" s="56"/>
      <c r="B1" s="1353" t="s">
        <v>55</v>
      </c>
      <c r="C1" s="1354"/>
      <c r="D1" s="1354"/>
      <c r="E1" s="1354"/>
      <c r="F1" s="1354"/>
      <c r="G1" s="1354"/>
      <c r="H1" s="1354"/>
      <c r="I1" s="1354"/>
      <c r="J1" s="1354"/>
      <c r="K1" s="1354"/>
      <c r="L1" s="1354"/>
      <c r="M1" s="1354"/>
      <c r="N1" s="1354"/>
      <c r="O1" s="1354"/>
      <c r="P1" s="1354"/>
      <c r="Q1" s="1354"/>
      <c r="R1" s="1354"/>
      <c r="S1" s="1354"/>
      <c r="T1" s="1354"/>
      <c r="U1" s="1354"/>
      <c r="V1" s="1354"/>
      <c r="W1" s="1354"/>
      <c r="X1" s="1354"/>
      <c r="Y1" s="1354"/>
      <c r="Z1" s="1354"/>
      <c r="AA1" s="1354"/>
      <c r="AB1" s="1354"/>
      <c r="AC1" s="1354"/>
      <c r="AD1" s="1354"/>
      <c r="AE1" s="1354"/>
      <c r="AF1" s="1354"/>
      <c r="AG1" s="1354"/>
      <c r="AH1" s="1354"/>
      <c r="AI1" s="1354"/>
      <c r="AJ1" s="1354"/>
      <c r="AK1" s="1355"/>
      <c r="AL1" s="1112" t="s">
        <v>1067</v>
      </c>
      <c r="AM1" s="1112"/>
    </row>
    <row r="2" spans="1:39" ht="87.75" customHeight="1">
      <c r="A2" s="988" t="s">
        <v>54</v>
      </c>
      <c r="B2" s="1331" t="s">
        <v>53</v>
      </c>
      <c r="C2" s="1332"/>
      <c r="D2" s="1332"/>
      <c r="E2" s="1332"/>
      <c r="F2" s="1332"/>
      <c r="G2" s="1332"/>
      <c r="H2" s="1332"/>
      <c r="I2" s="1332"/>
      <c r="J2" s="1332"/>
      <c r="K2" s="1332"/>
      <c r="L2" s="1332"/>
      <c r="M2" s="1332"/>
      <c r="N2" s="1332"/>
      <c r="O2" s="1332"/>
      <c r="P2" s="1332"/>
      <c r="Q2" s="1332"/>
      <c r="R2" s="1332"/>
      <c r="S2" s="1332"/>
      <c r="T2" s="1332"/>
      <c r="U2" s="1332"/>
      <c r="V2" s="1332"/>
      <c r="W2" s="1332"/>
      <c r="X2" s="1332"/>
      <c r="Y2" s="1332"/>
      <c r="Z2" s="1332"/>
      <c r="AA2" s="1332"/>
      <c r="AB2" s="1332"/>
      <c r="AC2" s="1332"/>
      <c r="AD2" s="1332"/>
      <c r="AE2" s="1332"/>
      <c r="AF2" s="1332"/>
      <c r="AG2" s="1332"/>
      <c r="AH2" s="1332"/>
      <c r="AI2" s="1332"/>
      <c r="AJ2" s="1332"/>
      <c r="AK2" s="1333"/>
      <c r="AL2" s="161" t="s">
        <v>43</v>
      </c>
      <c r="AM2" s="57">
        <v>0.2</v>
      </c>
    </row>
    <row r="3" spans="1:39" ht="35.25" customHeight="1">
      <c r="A3" s="988" t="s">
        <v>52</v>
      </c>
      <c r="B3" s="1331" t="s">
        <v>542</v>
      </c>
      <c r="C3" s="1332"/>
      <c r="D3" s="1332"/>
      <c r="E3" s="1332"/>
      <c r="F3" s="1332"/>
      <c r="G3" s="1332"/>
      <c r="H3" s="1332"/>
      <c r="I3" s="1332"/>
      <c r="J3" s="1332"/>
      <c r="K3" s="1332"/>
      <c r="L3" s="1332"/>
      <c r="M3" s="1332"/>
      <c r="N3" s="1332"/>
      <c r="O3" s="1332"/>
      <c r="P3" s="1332"/>
      <c r="Q3" s="1332"/>
      <c r="R3" s="1332"/>
      <c r="S3" s="1332"/>
      <c r="T3" s="1332"/>
      <c r="U3" s="1332"/>
      <c r="V3" s="1332"/>
      <c r="W3" s="1332"/>
      <c r="X3" s="1332"/>
      <c r="Y3" s="1332"/>
      <c r="Z3" s="1332"/>
      <c r="AA3" s="1332"/>
      <c r="AB3" s="1332"/>
      <c r="AC3" s="1332"/>
      <c r="AD3" s="1332"/>
      <c r="AE3" s="1332"/>
      <c r="AF3" s="1332"/>
      <c r="AG3" s="1332"/>
      <c r="AH3" s="1332"/>
      <c r="AI3" s="1332"/>
      <c r="AJ3" s="1332"/>
      <c r="AK3" s="1333"/>
      <c r="AL3" s="161" t="s">
        <v>43</v>
      </c>
      <c r="AM3" s="58">
        <v>0.015</v>
      </c>
    </row>
    <row r="4" spans="1:39" ht="35.25" customHeight="1">
      <c r="A4" s="988" t="s">
        <v>47</v>
      </c>
      <c r="B4" s="1356" t="s">
        <v>543</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c r="AE4" s="1356"/>
      <c r="AF4" s="1357" t="s">
        <v>45</v>
      </c>
      <c r="AG4" s="1357"/>
      <c r="AH4" s="1357"/>
      <c r="AI4" s="1203" t="s">
        <v>544</v>
      </c>
      <c r="AJ4" s="1203"/>
      <c r="AK4" s="1203"/>
      <c r="AL4" s="161" t="s">
        <v>43</v>
      </c>
      <c r="AM4" s="58">
        <v>0.003</v>
      </c>
    </row>
    <row r="5" spans="1:39" ht="25.5">
      <c r="A5" s="50" t="s">
        <v>42</v>
      </c>
      <c r="B5" s="980" t="s">
        <v>545</v>
      </c>
      <c r="C5" s="980" t="s">
        <v>546</v>
      </c>
      <c r="D5" s="980" t="s">
        <v>547</v>
      </c>
      <c r="E5" s="980" t="s">
        <v>38</v>
      </c>
      <c r="F5" s="59" t="s">
        <v>339</v>
      </c>
      <c r="G5" s="59" t="s">
        <v>134</v>
      </c>
      <c r="H5" s="59" t="s">
        <v>135</v>
      </c>
      <c r="I5" s="59" t="s">
        <v>34</v>
      </c>
      <c r="J5" s="59" t="s">
        <v>136</v>
      </c>
      <c r="K5" s="59" t="s">
        <v>137</v>
      </c>
      <c r="L5" s="59" t="s">
        <v>138</v>
      </c>
      <c r="M5" s="59" t="s">
        <v>139</v>
      </c>
      <c r="N5" s="59" t="s">
        <v>140</v>
      </c>
      <c r="O5" s="59" t="s">
        <v>141</v>
      </c>
      <c r="P5" s="59" t="s">
        <v>142</v>
      </c>
      <c r="Q5" s="59" t="s">
        <v>143</v>
      </c>
      <c r="R5" s="59" t="s">
        <v>144</v>
      </c>
      <c r="S5" s="59" t="s">
        <v>145</v>
      </c>
      <c r="T5" s="59" t="s">
        <v>340</v>
      </c>
      <c r="U5" s="59" t="s">
        <v>22</v>
      </c>
      <c r="V5" s="59" t="s">
        <v>21</v>
      </c>
      <c r="W5" s="59" t="s">
        <v>20</v>
      </c>
      <c r="X5" s="59" t="s">
        <v>19</v>
      </c>
      <c r="Y5" s="59" t="s">
        <v>18</v>
      </c>
      <c r="Z5" s="59" t="s">
        <v>17</v>
      </c>
      <c r="AA5" s="59" t="s">
        <v>16</v>
      </c>
      <c r="AB5" s="59" t="s">
        <v>15</v>
      </c>
      <c r="AC5" s="59" t="s">
        <v>14</v>
      </c>
      <c r="AD5" s="985" t="s">
        <v>13</v>
      </c>
      <c r="AE5" s="985" t="s">
        <v>12</v>
      </c>
      <c r="AF5" s="985" t="s">
        <v>11</v>
      </c>
      <c r="AG5" s="60" t="s">
        <v>548</v>
      </c>
      <c r="AH5" s="60" t="s">
        <v>549</v>
      </c>
      <c r="AI5" s="118" t="s">
        <v>8</v>
      </c>
      <c r="AJ5" s="118" t="s">
        <v>7</v>
      </c>
      <c r="AK5" s="981" t="s">
        <v>6</v>
      </c>
      <c r="AL5" s="1113" t="s">
        <v>5</v>
      </c>
      <c r="AM5" s="1113"/>
    </row>
    <row r="6" spans="1:39" ht="15">
      <c r="A6" s="61" t="s">
        <v>550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3"/>
      <c r="AE6" s="63"/>
      <c r="AF6" s="62"/>
      <c r="AG6" s="62"/>
      <c r="AH6" s="62"/>
      <c r="AI6" s="119"/>
      <c r="AJ6" s="120"/>
      <c r="AK6" s="65"/>
      <c r="AL6" s="65"/>
      <c r="AM6" s="66"/>
    </row>
    <row r="7" spans="1:39" ht="24">
      <c r="A7" s="67" t="s">
        <v>551</v>
      </c>
      <c r="B7" s="68" t="s">
        <v>552</v>
      </c>
      <c r="C7" s="69">
        <v>43101</v>
      </c>
      <c r="D7" s="69">
        <v>43146</v>
      </c>
      <c r="E7" s="209">
        <v>1</v>
      </c>
      <c r="F7" s="70"/>
      <c r="G7" s="71"/>
      <c r="H7" s="70">
        <v>1</v>
      </c>
      <c r="I7" s="276">
        <v>1</v>
      </c>
      <c r="J7" s="70"/>
      <c r="K7" s="72"/>
      <c r="L7" s="70"/>
      <c r="M7" s="72"/>
      <c r="N7" s="68"/>
      <c r="O7" s="72"/>
      <c r="P7" s="70"/>
      <c r="Q7" s="72"/>
      <c r="R7" s="70"/>
      <c r="S7" s="72"/>
      <c r="T7" s="70"/>
      <c r="U7" s="72"/>
      <c r="V7" s="70"/>
      <c r="W7" s="72"/>
      <c r="X7" s="70"/>
      <c r="Y7" s="72"/>
      <c r="Z7" s="70"/>
      <c r="AA7" s="72"/>
      <c r="AB7" s="70"/>
      <c r="AC7" s="72"/>
      <c r="AD7" s="209">
        <f aca="true" t="shared" si="0" ref="AD7:AE9">F7+H7+J7+L7+N7+P7</f>
        <v>1</v>
      </c>
      <c r="AE7" s="209">
        <f t="shared" si="0"/>
        <v>1</v>
      </c>
      <c r="AF7" s="209">
        <f>AE7-AD7</f>
        <v>0</v>
      </c>
      <c r="AG7" s="33">
        <f>+AE7/AD7</f>
        <v>1</v>
      </c>
      <c r="AH7" s="33">
        <f>AE7/E7</f>
        <v>1</v>
      </c>
      <c r="AI7" s="121">
        <v>0</v>
      </c>
      <c r="AJ7" s="48">
        <v>0</v>
      </c>
      <c r="AK7" s="195" t="e">
        <f>AJ7/AI7</f>
        <v>#DIV/0!</v>
      </c>
      <c r="AL7" s="1358"/>
      <c r="AM7" s="1359"/>
    </row>
    <row r="8" spans="1:39" ht="24">
      <c r="A8" s="75" t="s">
        <v>553</v>
      </c>
      <c r="B8" s="76" t="s">
        <v>554</v>
      </c>
      <c r="C8" s="77">
        <v>43132</v>
      </c>
      <c r="D8" s="77">
        <v>43159</v>
      </c>
      <c r="E8" s="209">
        <f>T8+V8+X8+Z8+AB8+R8+P8+N8+L8+J8+H8+F8</f>
        <v>1</v>
      </c>
      <c r="F8" s="70"/>
      <c r="G8" s="72"/>
      <c r="H8" s="78">
        <v>1</v>
      </c>
      <c r="I8" s="276">
        <v>1</v>
      </c>
      <c r="J8" s="78"/>
      <c r="K8" s="72"/>
      <c r="L8" s="78"/>
      <c r="M8" s="72"/>
      <c r="N8" s="78"/>
      <c r="O8" s="72"/>
      <c r="P8" s="78"/>
      <c r="Q8" s="72"/>
      <c r="R8" s="78"/>
      <c r="S8" s="72"/>
      <c r="T8" s="78"/>
      <c r="U8" s="72"/>
      <c r="V8" s="78"/>
      <c r="W8" s="72"/>
      <c r="X8" s="78"/>
      <c r="Y8" s="72"/>
      <c r="Z8" s="78"/>
      <c r="AA8" s="72"/>
      <c r="AB8" s="78"/>
      <c r="AC8" s="72"/>
      <c r="AD8" s="209">
        <f t="shared" si="0"/>
        <v>1</v>
      </c>
      <c r="AE8" s="209">
        <f t="shared" si="0"/>
        <v>1</v>
      </c>
      <c r="AF8" s="209">
        <f>AE8-AD8</f>
        <v>0</v>
      </c>
      <c r="AG8" s="33">
        <f>+AE8/AD8</f>
        <v>1</v>
      </c>
      <c r="AH8" s="33">
        <f>AE8/E8</f>
        <v>1</v>
      </c>
      <c r="AI8" s="121">
        <v>0</v>
      </c>
      <c r="AJ8" s="48">
        <v>0</v>
      </c>
      <c r="AK8" s="195" t="e">
        <f>AJ8/AI8</f>
        <v>#DIV/0!</v>
      </c>
      <c r="AL8" s="1358"/>
      <c r="AM8" s="1359"/>
    </row>
    <row r="9" spans="1:39" ht="39" customHeight="1">
      <c r="A9" s="67" t="s">
        <v>555</v>
      </c>
      <c r="B9" s="68" t="s">
        <v>556</v>
      </c>
      <c r="C9" s="79">
        <v>43101</v>
      </c>
      <c r="D9" s="79">
        <v>43465</v>
      </c>
      <c r="E9" s="209">
        <f>T9+V9+X9+Z9+AB9+R9+P9+N9+L9+J9+H9+F9</f>
        <v>1</v>
      </c>
      <c r="F9" s="80"/>
      <c r="G9" s="72"/>
      <c r="H9" s="80"/>
      <c r="I9" s="276"/>
      <c r="J9" s="70"/>
      <c r="K9" s="72"/>
      <c r="L9" s="70"/>
      <c r="M9" s="72"/>
      <c r="N9" s="68"/>
      <c r="O9" s="72"/>
      <c r="P9" s="70"/>
      <c r="Q9" s="72"/>
      <c r="R9" s="70">
        <v>1</v>
      </c>
      <c r="S9" s="72"/>
      <c r="T9" s="70"/>
      <c r="U9" s="72"/>
      <c r="V9" s="70"/>
      <c r="W9" s="72"/>
      <c r="X9" s="70"/>
      <c r="Y9" s="72"/>
      <c r="Z9" s="70"/>
      <c r="AA9" s="72"/>
      <c r="AB9" s="70"/>
      <c r="AC9" s="72"/>
      <c r="AD9" s="209">
        <f t="shared" si="0"/>
        <v>0</v>
      </c>
      <c r="AE9" s="209">
        <f t="shared" si="0"/>
        <v>0</v>
      </c>
      <c r="AF9" s="209">
        <f>AE9-AD9</f>
        <v>0</v>
      </c>
      <c r="AG9" s="33" t="e">
        <f>+AE9/AD9</f>
        <v>#DIV/0!</v>
      </c>
      <c r="AH9" s="33">
        <f>AE9/E9</f>
        <v>0</v>
      </c>
      <c r="AI9" s="122">
        <v>0</v>
      </c>
      <c r="AJ9" s="48">
        <v>0</v>
      </c>
      <c r="AK9" s="195" t="e">
        <f>AJ9/AI9</f>
        <v>#DIV/0!</v>
      </c>
      <c r="AL9" s="1358"/>
      <c r="AM9" s="1359"/>
    </row>
    <row r="10" spans="1:39" ht="18">
      <c r="A10" s="1360" t="s">
        <v>1</v>
      </c>
      <c r="B10" s="1361"/>
      <c r="C10" s="1361"/>
      <c r="D10" s="1361"/>
      <c r="E10" s="1361"/>
      <c r="F10" s="1361"/>
      <c r="G10" s="1361"/>
      <c r="H10" s="1361"/>
      <c r="I10" s="1361"/>
      <c r="J10" s="1361"/>
      <c r="K10" s="1361"/>
      <c r="L10" s="1361"/>
      <c r="M10" s="1361"/>
      <c r="N10" s="1361"/>
      <c r="O10" s="1361"/>
      <c r="P10" s="1361"/>
      <c r="Q10" s="1361"/>
      <c r="R10" s="1361"/>
      <c r="S10" s="1361"/>
      <c r="T10" s="1361"/>
      <c r="U10" s="1361"/>
      <c r="V10" s="1361"/>
      <c r="W10" s="1361"/>
      <c r="X10" s="1361"/>
      <c r="Y10" s="1361"/>
      <c r="Z10" s="1361"/>
      <c r="AA10" s="1361"/>
      <c r="AB10" s="1361"/>
      <c r="AC10" s="1361"/>
      <c r="AD10" s="81">
        <f>SUM(AD7:AD9)</f>
        <v>2</v>
      </c>
      <c r="AE10" s="81">
        <f>SUM(AE7:AE9)</f>
        <v>2</v>
      </c>
      <c r="AF10" s="82">
        <f>AE10/AD10</f>
        <v>1</v>
      </c>
      <c r="AG10" s="83" t="e">
        <f>AVERAGE(AG7:AG9)</f>
        <v>#DIV/0!</v>
      </c>
      <c r="AH10" s="83">
        <f>AVERAGE(AH7:AH9)</f>
        <v>0.6666666666666666</v>
      </c>
      <c r="AI10" s="49" t="e">
        <f>SUM(#REF!)</f>
        <v>#REF!</v>
      </c>
      <c r="AJ10" s="49" t="e">
        <f>SUM(#REF!)</f>
        <v>#REF!</v>
      </c>
      <c r="AK10" s="197" t="e">
        <f>AJ10/AI10</f>
        <v>#REF!</v>
      </c>
      <c r="AL10" s="1362"/>
      <c r="AM10" s="1363"/>
    </row>
    <row r="11" spans="1:39" ht="54" customHeight="1">
      <c r="A11" s="13" t="s">
        <v>47</v>
      </c>
      <c r="B11" s="1364" t="s">
        <v>557</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65" t="s">
        <v>45</v>
      </c>
      <c r="AF11" s="1365"/>
      <c r="AG11" s="986"/>
      <c r="AH11" s="1366" t="s">
        <v>544</v>
      </c>
      <c r="AI11" s="1366"/>
      <c r="AJ11" s="1366"/>
      <c r="AK11" s="982" t="s">
        <v>43</v>
      </c>
      <c r="AL11" s="1367">
        <v>0.003</v>
      </c>
      <c r="AM11" s="1368"/>
    </row>
    <row r="12" spans="1:39" ht="25.5">
      <c r="A12" s="50" t="s">
        <v>42</v>
      </c>
      <c r="B12" s="980" t="s">
        <v>545</v>
      </c>
      <c r="C12" s="980" t="s">
        <v>546</v>
      </c>
      <c r="D12" s="980" t="s">
        <v>547</v>
      </c>
      <c r="E12" s="980" t="s">
        <v>38</v>
      </c>
      <c r="F12" s="59" t="s">
        <v>339</v>
      </c>
      <c r="G12" s="59" t="s">
        <v>134</v>
      </c>
      <c r="H12" s="59" t="s">
        <v>135</v>
      </c>
      <c r="I12" s="59" t="s">
        <v>34</v>
      </c>
      <c r="J12" s="59" t="s">
        <v>136</v>
      </c>
      <c r="K12" s="59" t="s">
        <v>137</v>
      </c>
      <c r="L12" s="59" t="s">
        <v>138</v>
      </c>
      <c r="M12" s="59" t="s">
        <v>139</v>
      </c>
      <c r="N12" s="59" t="s">
        <v>140</v>
      </c>
      <c r="O12" s="59" t="s">
        <v>141</v>
      </c>
      <c r="P12" s="59" t="s">
        <v>142</v>
      </c>
      <c r="Q12" s="59" t="s">
        <v>143</v>
      </c>
      <c r="R12" s="59" t="s">
        <v>144</v>
      </c>
      <c r="S12" s="59" t="s">
        <v>145</v>
      </c>
      <c r="T12" s="59" t="s">
        <v>340</v>
      </c>
      <c r="U12" s="59" t="s">
        <v>22</v>
      </c>
      <c r="V12" s="59" t="s">
        <v>21</v>
      </c>
      <c r="W12" s="59" t="s">
        <v>20</v>
      </c>
      <c r="X12" s="59" t="s">
        <v>19</v>
      </c>
      <c r="Y12" s="59" t="s">
        <v>18</v>
      </c>
      <c r="Z12" s="59" t="s">
        <v>17</v>
      </c>
      <c r="AA12" s="59" t="s">
        <v>16</v>
      </c>
      <c r="AB12" s="59" t="s">
        <v>15</v>
      </c>
      <c r="AC12" s="59" t="s">
        <v>14</v>
      </c>
      <c r="AD12" s="985" t="s">
        <v>13</v>
      </c>
      <c r="AE12" s="985" t="s">
        <v>12</v>
      </c>
      <c r="AF12" s="985" t="s">
        <v>11</v>
      </c>
      <c r="AG12" s="985" t="s">
        <v>83</v>
      </c>
      <c r="AH12" s="985" t="s">
        <v>83</v>
      </c>
      <c r="AI12" s="118" t="s">
        <v>8</v>
      </c>
      <c r="AJ12" s="118" t="s">
        <v>7</v>
      </c>
      <c r="AK12" s="981" t="s">
        <v>6</v>
      </c>
      <c r="AL12" s="1113" t="s">
        <v>5</v>
      </c>
      <c r="AM12" s="1113"/>
    </row>
    <row r="13" spans="1:39" ht="14.25" customHeight="1">
      <c r="A13" s="84" t="s">
        <v>558</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6"/>
      <c r="AE13" s="86"/>
      <c r="AF13" s="85"/>
      <c r="AG13" s="85"/>
      <c r="AH13" s="85"/>
      <c r="AI13" s="123"/>
      <c r="AJ13" s="120"/>
      <c r="AK13" s="64"/>
      <c r="AL13" s="1369"/>
      <c r="AM13" s="1370"/>
    </row>
    <row r="14" spans="1:39" ht="41.25" customHeight="1">
      <c r="A14" s="67" t="s">
        <v>559</v>
      </c>
      <c r="B14" s="68" t="s">
        <v>487</v>
      </c>
      <c r="C14" s="69">
        <v>43101</v>
      </c>
      <c r="D14" s="69">
        <v>43465</v>
      </c>
      <c r="E14" s="209">
        <f>T14+V14+X14+Z14+AB14+R14+P14+N14+L14+J14+H14+F14</f>
        <v>3</v>
      </c>
      <c r="F14" s="70">
        <v>1</v>
      </c>
      <c r="G14" s="72">
        <v>1</v>
      </c>
      <c r="H14" s="70"/>
      <c r="I14" s="72"/>
      <c r="J14" s="70"/>
      <c r="K14" s="72"/>
      <c r="L14" s="70"/>
      <c r="M14" s="72"/>
      <c r="N14" s="68">
        <v>1</v>
      </c>
      <c r="O14" s="72">
        <v>1</v>
      </c>
      <c r="P14" s="70"/>
      <c r="Q14" s="72"/>
      <c r="R14" s="70"/>
      <c r="S14" s="72"/>
      <c r="T14" s="70"/>
      <c r="U14" s="72"/>
      <c r="V14" s="70">
        <v>1</v>
      </c>
      <c r="W14" s="72"/>
      <c r="X14" s="70"/>
      <c r="Y14" s="72"/>
      <c r="Z14" s="70"/>
      <c r="AA14" s="72"/>
      <c r="AB14" s="70"/>
      <c r="AC14" s="72"/>
      <c r="AD14" s="209">
        <f>F14+H14+J14+L14+N14+P14</f>
        <v>2</v>
      </c>
      <c r="AE14" s="209">
        <f>G14+I14+K14+M14+O14+Q14</f>
        <v>2</v>
      </c>
      <c r="AF14" s="209">
        <f>AE14-AD14</f>
        <v>0</v>
      </c>
      <c r="AG14" s="33">
        <f>+AE14/AD14</f>
        <v>1</v>
      </c>
      <c r="AH14" s="33">
        <f>AE14/E14</f>
        <v>0.6666666666666666</v>
      </c>
      <c r="AI14" s="121">
        <v>0</v>
      </c>
      <c r="AJ14" s="48">
        <v>0</v>
      </c>
      <c r="AK14" s="195" t="e">
        <f>AJ14/AI14</f>
        <v>#DIV/0!</v>
      </c>
      <c r="AL14" s="1358"/>
      <c r="AM14" s="1359"/>
    </row>
    <row r="15" spans="1:39" ht="24">
      <c r="A15" s="87" t="s">
        <v>560</v>
      </c>
      <c r="B15" s="68" t="s">
        <v>552</v>
      </c>
      <c r="C15" s="69">
        <v>43101</v>
      </c>
      <c r="D15" s="69">
        <v>43465</v>
      </c>
      <c r="E15" s="209">
        <f>T15+V15+X15+Z15+AB15+R15+P15+N15+L15+J15+H15+F15</f>
        <v>1</v>
      </c>
      <c r="F15" s="80"/>
      <c r="G15" s="72"/>
      <c r="H15" s="80"/>
      <c r="I15" s="72"/>
      <c r="J15" s="80"/>
      <c r="K15" s="72"/>
      <c r="L15" s="80"/>
      <c r="M15" s="72"/>
      <c r="N15" s="80"/>
      <c r="O15" s="72"/>
      <c r="P15" s="80"/>
      <c r="Q15" s="72"/>
      <c r="R15" s="80"/>
      <c r="S15" s="72"/>
      <c r="T15" s="80"/>
      <c r="U15" s="72"/>
      <c r="V15" s="80">
        <v>1</v>
      </c>
      <c r="W15" s="72"/>
      <c r="X15" s="80"/>
      <c r="Y15" s="72"/>
      <c r="Z15" s="80"/>
      <c r="AA15" s="72"/>
      <c r="AB15" s="80"/>
      <c r="AC15" s="72"/>
      <c r="AD15" s="209">
        <f>F15+H15+J15+L15+N15+P15</f>
        <v>0</v>
      </c>
      <c r="AE15" s="209">
        <f>G15+I15+K15+M15+O15+Q15</f>
        <v>0</v>
      </c>
      <c r="AF15" s="209">
        <f>AE15-AD15</f>
        <v>0</v>
      </c>
      <c r="AG15" s="33" t="e">
        <f>+AE15/AD15</f>
        <v>#DIV/0!</v>
      </c>
      <c r="AH15" s="33">
        <f>AE15/E15</f>
        <v>0</v>
      </c>
      <c r="AI15" s="121">
        <v>0</v>
      </c>
      <c r="AJ15" s="48">
        <v>0</v>
      </c>
      <c r="AK15" s="195" t="e">
        <f>AJ15/AI15</f>
        <v>#DIV/0!</v>
      </c>
      <c r="AL15" s="1358"/>
      <c r="AM15" s="1359"/>
    </row>
    <row r="16" spans="1:39" ht="33" customHeight="1">
      <c r="A16" s="1360" t="s">
        <v>1</v>
      </c>
      <c r="B16" s="1361"/>
      <c r="C16" s="1361"/>
      <c r="D16" s="1361"/>
      <c r="E16" s="1361"/>
      <c r="F16" s="1361"/>
      <c r="G16" s="1361"/>
      <c r="H16" s="1361"/>
      <c r="I16" s="1361"/>
      <c r="J16" s="1361"/>
      <c r="K16" s="1361"/>
      <c r="L16" s="1361"/>
      <c r="M16" s="1361"/>
      <c r="N16" s="1361"/>
      <c r="O16" s="1361"/>
      <c r="P16" s="1361"/>
      <c r="Q16" s="1361"/>
      <c r="R16" s="1361"/>
      <c r="S16" s="1361"/>
      <c r="T16" s="1361"/>
      <c r="U16" s="1361"/>
      <c r="V16" s="1361"/>
      <c r="W16" s="1361"/>
      <c r="X16" s="1361"/>
      <c r="Y16" s="1361"/>
      <c r="Z16" s="1361"/>
      <c r="AA16" s="1361"/>
      <c r="AB16" s="1361"/>
      <c r="AC16" s="1361"/>
      <c r="AD16" s="88">
        <f>SUM(AD14:AD15)</f>
        <v>2</v>
      </c>
      <c r="AE16" s="88">
        <f>SUM(AE14:AE15)</f>
        <v>2</v>
      </c>
      <c r="AF16" s="82">
        <f>AE16/AD16</f>
        <v>1</v>
      </c>
      <c r="AG16" s="83" t="e">
        <f>AVERAGE(AG15:AG15)</f>
        <v>#DIV/0!</v>
      </c>
      <c r="AH16" s="83">
        <f>AVERAGE(AH14:AH15)</f>
        <v>0.3333333333333333</v>
      </c>
      <c r="AI16" s="49">
        <f>SUM(AI12:AI15)</f>
        <v>0</v>
      </c>
      <c r="AJ16" s="49">
        <f>SUM(AJ12:AJ15)</f>
        <v>0</v>
      </c>
      <c r="AK16" s="197" t="e">
        <f>AJ16/AI16</f>
        <v>#DIV/0!</v>
      </c>
      <c r="AL16" s="1371"/>
      <c r="AM16" s="1371"/>
    </row>
    <row r="17" spans="1:39" ht="63" customHeight="1">
      <c r="A17" s="13" t="s">
        <v>47</v>
      </c>
      <c r="B17" s="1364" t="s">
        <v>561</v>
      </c>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2" t="s">
        <v>45</v>
      </c>
      <c r="AF17" s="1322"/>
      <c r="AG17" s="986"/>
      <c r="AH17" s="1166" t="s">
        <v>544</v>
      </c>
      <c r="AI17" s="1167"/>
      <c r="AJ17" s="1168"/>
      <c r="AK17" s="982" t="s">
        <v>43</v>
      </c>
      <c r="AL17" s="1367">
        <v>0.003</v>
      </c>
      <c r="AM17" s="1368"/>
    </row>
    <row r="18" spans="1:39" ht="25.5">
      <c r="A18" s="50" t="s">
        <v>42</v>
      </c>
      <c r="B18" s="980" t="s">
        <v>545</v>
      </c>
      <c r="C18" s="980" t="s">
        <v>546</v>
      </c>
      <c r="D18" s="980" t="s">
        <v>547</v>
      </c>
      <c r="E18" s="980" t="s">
        <v>38</v>
      </c>
      <c r="F18" s="59" t="s">
        <v>339</v>
      </c>
      <c r="G18" s="59" t="s">
        <v>134</v>
      </c>
      <c r="H18" s="59" t="s">
        <v>135</v>
      </c>
      <c r="I18" s="59" t="s">
        <v>34</v>
      </c>
      <c r="J18" s="59" t="s">
        <v>136</v>
      </c>
      <c r="K18" s="59" t="s">
        <v>137</v>
      </c>
      <c r="L18" s="59" t="s">
        <v>138</v>
      </c>
      <c r="M18" s="59" t="s">
        <v>139</v>
      </c>
      <c r="N18" s="59" t="s">
        <v>140</v>
      </c>
      <c r="O18" s="59" t="s">
        <v>141</v>
      </c>
      <c r="P18" s="59" t="s">
        <v>142</v>
      </c>
      <c r="Q18" s="59" t="s">
        <v>143</v>
      </c>
      <c r="R18" s="59" t="s">
        <v>144</v>
      </c>
      <c r="S18" s="59" t="s">
        <v>145</v>
      </c>
      <c r="T18" s="59" t="s">
        <v>340</v>
      </c>
      <c r="U18" s="59" t="s">
        <v>22</v>
      </c>
      <c r="V18" s="59" t="s">
        <v>21</v>
      </c>
      <c r="W18" s="59" t="s">
        <v>20</v>
      </c>
      <c r="X18" s="59" t="s">
        <v>19</v>
      </c>
      <c r="Y18" s="59" t="s">
        <v>18</v>
      </c>
      <c r="Z18" s="59" t="s">
        <v>17</v>
      </c>
      <c r="AA18" s="59" t="s">
        <v>16</v>
      </c>
      <c r="AB18" s="59" t="s">
        <v>15</v>
      </c>
      <c r="AC18" s="59" t="s">
        <v>14</v>
      </c>
      <c r="AD18" s="985" t="s">
        <v>13</v>
      </c>
      <c r="AE18" s="985" t="s">
        <v>12</v>
      </c>
      <c r="AF18" s="985" t="s">
        <v>11</v>
      </c>
      <c r="AG18" s="985" t="s">
        <v>83</v>
      </c>
      <c r="AH18" s="985" t="s">
        <v>83</v>
      </c>
      <c r="AI18" s="118" t="s">
        <v>8</v>
      </c>
      <c r="AJ18" s="118" t="s">
        <v>7</v>
      </c>
      <c r="AK18" s="981" t="s">
        <v>6</v>
      </c>
      <c r="AL18" s="1113" t="s">
        <v>5</v>
      </c>
      <c r="AM18" s="1113"/>
    </row>
    <row r="19" spans="1:39" ht="15">
      <c r="A19" s="84" t="s">
        <v>562</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6"/>
      <c r="AE19" s="86"/>
      <c r="AF19" s="85"/>
      <c r="AG19" s="85"/>
      <c r="AH19" s="85"/>
      <c r="AI19" s="123"/>
      <c r="AJ19" s="120"/>
      <c r="AK19" s="64"/>
      <c r="AL19" s="1369"/>
      <c r="AM19" s="1370"/>
    </row>
    <row r="20" spans="1:39" ht="36">
      <c r="A20" s="67" t="s">
        <v>563</v>
      </c>
      <c r="B20" s="68" t="s">
        <v>564</v>
      </c>
      <c r="C20" s="69">
        <v>43101</v>
      </c>
      <c r="D20" s="69">
        <v>43130</v>
      </c>
      <c r="E20" s="209">
        <f aca="true" t="shared" si="1" ref="E20:E29">T20+V20+X20+Z20+AB20+R20+P20+N20+L20+J20+H20+F20</f>
        <v>1</v>
      </c>
      <c r="F20" s="70">
        <v>1</v>
      </c>
      <c r="G20" s="276">
        <v>1</v>
      </c>
      <c r="H20" s="70"/>
      <c r="I20" s="71"/>
      <c r="J20" s="70"/>
      <c r="K20" s="72"/>
      <c r="L20" s="70"/>
      <c r="M20" s="72"/>
      <c r="N20" s="68"/>
      <c r="O20" s="72"/>
      <c r="P20" s="70"/>
      <c r="Q20" s="72"/>
      <c r="R20" s="70"/>
      <c r="S20" s="72"/>
      <c r="T20" s="70"/>
      <c r="U20" s="72"/>
      <c r="V20" s="70"/>
      <c r="W20" s="72"/>
      <c r="X20" s="70"/>
      <c r="Y20" s="72"/>
      <c r="Z20" s="70"/>
      <c r="AA20" s="72"/>
      <c r="AB20" s="70"/>
      <c r="AC20" s="72"/>
      <c r="AD20" s="209">
        <f>F20+H20+J20+L20+N20+P20</f>
        <v>1</v>
      </c>
      <c r="AE20" s="209">
        <f>G20+I20+K20+M20+O20+Q20</f>
        <v>1</v>
      </c>
      <c r="AF20" s="209">
        <f aca="true" t="shared" si="2" ref="AF20:AF31">AE20-AD20</f>
        <v>0</v>
      </c>
      <c r="AG20" s="33">
        <f aca="true" t="shared" si="3" ref="AG20:AG31">+AE20/AD20</f>
        <v>1</v>
      </c>
      <c r="AH20" s="33">
        <f aca="true" t="shared" si="4" ref="AH20:AH31">AE20/E20</f>
        <v>1</v>
      </c>
      <c r="AI20" s="121"/>
      <c r="AJ20" s="48"/>
      <c r="AK20" s="195"/>
      <c r="AL20" s="1358"/>
      <c r="AM20" s="1359"/>
    </row>
    <row r="21" spans="1:39" ht="36">
      <c r="A21" s="67" t="s">
        <v>565</v>
      </c>
      <c r="B21" s="68" t="s">
        <v>566</v>
      </c>
      <c r="C21" s="69">
        <v>43101</v>
      </c>
      <c r="D21" s="69">
        <v>43131</v>
      </c>
      <c r="E21" s="209">
        <v>1</v>
      </c>
      <c r="F21" s="70">
        <v>1</v>
      </c>
      <c r="G21" s="276">
        <v>1</v>
      </c>
      <c r="H21" s="70"/>
      <c r="I21" s="71"/>
      <c r="J21" s="70"/>
      <c r="K21" s="72"/>
      <c r="L21" s="70"/>
      <c r="M21" s="72"/>
      <c r="N21" s="68"/>
      <c r="O21" s="72"/>
      <c r="P21" s="70"/>
      <c r="Q21" s="72"/>
      <c r="R21" s="70"/>
      <c r="S21" s="72"/>
      <c r="T21" s="70"/>
      <c r="U21" s="72"/>
      <c r="V21" s="70"/>
      <c r="W21" s="72"/>
      <c r="X21" s="70"/>
      <c r="Y21" s="72"/>
      <c r="Z21" s="70"/>
      <c r="AA21" s="72"/>
      <c r="AB21" s="70"/>
      <c r="AC21" s="72"/>
      <c r="AD21" s="209">
        <f aca="true" t="shared" si="5" ref="AD21:AE36">F21+H21+J21+L21+N21+P21</f>
        <v>1</v>
      </c>
      <c r="AE21" s="209">
        <f t="shared" si="5"/>
        <v>1</v>
      </c>
      <c r="AF21" s="209">
        <f t="shared" si="2"/>
        <v>0</v>
      </c>
      <c r="AG21" s="33">
        <f t="shared" si="3"/>
        <v>1</v>
      </c>
      <c r="AH21" s="33">
        <f t="shared" si="4"/>
        <v>1</v>
      </c>
      <c r="AI21" s="121"/>
      <c r="AJ21" s="48"/>
      <c r="AK21" s="195"/>
      <c r="AL21" s="73"/>
      <c r="AM21" s="74"/>
    </row>
    <row r="22" spans="1:39" ht="24">
      <c r="A22" s="67" t="s">
        <v>567</v>
      </c>
      <c r="B22" s="89" t="s">
        <v>568</v>
      </c>
      <c r="C22" s="69">
        <v>43101</v>
      </c>
      <c r="D22" s="90">
        <v>42794</v>
      </c>
      <c r="E22" s="209">
        <f t="shared" si="1"/>
        <v>18</v>
      </c>
      <c r="F22" s="70">
        <v>18</v>
      </c>
      <c r="G22" s="276">
        <v>22</v>
      </c>
      <c r="H22" s="80"/>
      <c r="I22" s="71"/>
      <c r="J22" s="80"/>
      <c r="K22" s="72"/>
      <c r="L22" s="80"/>
      <c r="M22" s="72"/>
      <c r="N22" s="80"/>
      <c r="O22" s="72"/>
      <c r="P22" s="80"/>
      <c r="Q22" s="72"/>
      <c r="R22" s="80"/>
      <c r="S22" s="72"/>
      <c r="T22" s="80"/>
      <c r="U22" s="72"/>
      <c r="V22" s="89"/>
      <c r="W22" s="72"/>
      <c r="X22" s="80"/>
      <c r="Y22" s="72"/>
      <c r="Z22" s="80"/>
      <c r="AA22" s="72"/>
      <c r="AB22" s="80"/>
      <c r="AC22" s="72"/>
      <c r="AD22" s="209">
        <f t="shared" si="5"/>
        <v>18</v>
      </c>
      <c r="AE22" s="209">
        <f t="shared" si="5"/>
        <v>22</v>
      </c>
      <c r="AF22" s="209">
        <f t="shared" si="2"/>
        <v>4</v>
      </c>
      <c r="AG22" s="33">
        <f t="shared" si="3"/>
        <v>1.2222222222222223</v>
      </c>
      <c r="AH22" s="33">
        <f t="shared" si="4"/>
        <v>1.2222222222222223</v>
      </c>
      <c r="AI22" s="121">
        <v>0</v>
      </c>
      <c r="AJ22" s="48">
        <v>0</v>
      </c>
      <c r="AK22" s="195" t="e">
        <f aca="true" t="shared" si="6" ref="AK22:AK28">AJ22/AI22</f>
        <v>#DIV/0!</v>
      </c>
      <c r="AL22" s="1358"/>
      <c r="AM22" s="1359"/>
    </row>
    <row r="23" spans="1:39" ht="24">
      <c r="A23" s="67" t="s">
        <v>569</v>
      </c>
      <c r="B23" s="68" t="s">
        <v>570</v>
      </c>
      <c r="C23" s="69">
        <v>43101</v>
      </c>
      <c r="D23" s="69">
        <v>43465</v>
      </c>
      <c r="E23" s="209">
        <f t="shared" si="1"/>
        <v>4</v>
      </c>
      <c r="F23" s="70">
        <v>1</v>
      </c>
      <c r="G23" s="276">
        <v>1</v>
      </c>
      <c r="H23" s="70"/>
      <c r="I23" s="72"/>
      <c r="J23" s="70"/>
      <c r="K23" s="72"/>
      <c r="L23" s="70">
        <v>1</v>
      </c>
      <c r="M23" s="72">
        <v>1</v>
      </c>
      <c r="N23" s="68"/>
      <c r="O23" s="72"/>
      <c r="P23" s="70"/>
      <c r="Q23" s="72"/>
      <c r="R23" s="70">
        <v>1</v>
      </c>
      <c r="S23" s="72"/>
      <c r="T23" s="70"/>
      <c r="U23" s="72"/>
      <c r="V23" s="70"/>
      <c r="W23" s="72"/>
      <c r="X23" s="70">
        <v>1</v>
      </c>
      <c r="Y23" s="72"/>
      <c r="Z23" s="70"/>
      <c r="AA23" s="72"/>
      <c r="AB23" s="70"/>
      <c r="AC23" s="72"/>
      <c r="AD23" s="209">
        <f t="shared" si="5"/>
        <v>2</v>
      </c>
      <c r="AE23" s="209">
        <f t="shared" si="5"/>
        <v>2</v>
      </c>
      <c r="AF23" s="209">
        <f t="shared" si="2"/>
        <v>0</v>
      </c>
      <c r="AG23" s="33">
        <f t="shared" si="3"/>
        <v>1</v>
      </c>
      <c r="AH23" s="33">
        <f t="shared" si="4"/>
        <v>0.5</v>
      </c>
      <c r="AI23" s="121">
        <v>0</v>
      </c>
      <c r="AJ23" s="48">
        <v>0</v>
      </c>
      <c r="AK23" s="195" t="e">
        <f t="shared" si="6"/>
        <v>#DIV/0!</v>
      </c>
      <c r="AL23" s="1358"/>
      <c r="AM23" s="1359"/>
    </row>
    <row r="24" spans="1:39" ht="36">
      <c r="A24" s="67" t="s">
        <v>571</v>
      </c>
      <c r="B24" s="89" t="s">
        <v>572</v>
      </c>
      <c r="C24" s="69">
        <v>43101</v>
      </c>
      <c r="D24" s="90" t="s">
        <v>199</v>
      </c>
      <c r="E24" s="209">
        <f t="shared" si="1"/>
        <v>1</v>
      </c>
      <c r="F24" s="80"/>
      <c r="G24" s="72"/>
      <c r="H24" s="80">
        <v>1</v>
      </c>
      <c r="I24" s="276">
        <v>1</v>
      </c>
      <c r="J24" s="80"/>
      <c r="K24" s="72"/>
      <c r="L24" s="80"/>
      <c r="M24" s="72"/>
      <c r="N24" s="80"/>
      <c r="O24" s="72"/>
      <c r="P24" s="80"/>
      <c r="Q24" s="72"/>
      <c r="R24" s="80"/>
      <c r="S24" s="72"/>
      <c r="T24" s="80"/>
      <c r="U24" s="72"/>
      <c r="V24" s="89"/>
      <c r="W24" s="72"/>
      <c r="X24" s="80"/>
      <c r="Y24" s="72"/>
      <c r="Z24" s="80"/>
      <c r="AA24" s="72"/>
      <c r="AB24" s="80"/>
      <c r="AC24" s="72"/>
      <c r="AD24" s="209">
        <f t="shared" si="5"/>
        <v>1</v>
      </c>
      <c r="AE24" s="209">
        <f t="shared" si="5"/>
        <v>1</v>
      </c>
      <c r="AF24" s="209">
        <f t="shared" si="2"/>
        <v>0</v>
      </c>
      <c r="AG24" s="33">
        <f t="shared" si="3"/>
        <v>1</v>
      </c>
      <c r="AH24" s="33">
        <f t="shared" si="4"/>
        <v>1</v>
      </c>
      <c r="AI24" s="121">
        <v>0</v>
      </c>
      <c r="AJ24" s="48">
        <v>0</v>
      </c>
      <c r="AK24" s="195" t="e">
        <f t="shared" si="6"/>
        <v>#DIV/0!</v>
      </c>
      <c r="AL24" s="1358"/>
      <c r="AM24" s="1359"/>
    </row>
    <row r="25" spans="1:39" ht="36">
      <c r="A25" s="67" t="s">
        <v>573</v>
      </c>
      <c r="B25" s="89" t="s">
        <v>574</v>
      </c>
      <c r="C25" s="69">
        <v>43101</v>
      </c>
      <c r="D25" s="69">
        <v>43465</v>
      </c>
      <c r="E25" s="209">
        <f t="shared" si="1"/>
        <v>3</v>
      </c>
      <c r="F25" s="80"/>
      <c r="G25" s="72"/>
      <c r="H25" s="80"/>
      <c r="I25" s="72"/>
      <c r="J25" s="80">
        <v>1</v>
      </c>
      <c r="K25" s="72">
        <v>1</v>
      </c>
      <c r="L25" s="80"/>
      <c r="M25" s="72"/>
      <c r="N25" s="80"/>
      <c r="O25" s="72"/>
      <c r="P25" s="80"/>
      <c r="Q25" s="72"/>
      <c r="R25" s="80">
        <v>1</v>
      </c>
      <c r="S25" s="72"/>
      <c r="T25" s="80"/>
      <c r="U25" s="72"/>
      <c r="V25" s="89"/>
      <c r="W25" s="72"/>
      <c r="X25" s="80"/>
      <c r="Y25" s="72"/>
      <c r="Z25" s="80">
        <v>1</v>
      </c>
      <c r="AA25" s="72"/>
      <c r="AB25" s="80"/>
      <c r="AC25" s="72"/>
      <c r="AD25" s="209">
        <f t="shared" si="5"/>
        <v>1</v>
      </c>
      <c r="AE25" s="209">
        <f t="shared" si="5"/>
        <v>1</v>
      </c>
      <c r="AF25" s="209">
        <f t="shared" si="2"/>
        <v>0</v>
      </c>
      <c r="AG25" s="33">
        <f t="shared" si="3"/>
        <v>1</v>
      </c>
      <c r="AH25" s="33">
        <f t="shared" si="4"/>
        <v>0.3333333333333333</v>
      </c>
      <c r="AI25" s="121">
        <v>0</v>
      </c>
      <c r="AJ25" s="48">
        <v>0</v>
      </c>
      <c r="AK25" s="195" t="e">
        <f t="shared" si="6"/>
        <v>#DIV/0!</v>
      </c>
      <c r="AL25" s="1358"/>
      <c r="AM25" s="1359"/>
    </row>
    <row r="26" spans="1:39" ht="15">
      <c r="A26" s="67" t="s">
        <v>575</v>
      </c>
      <c r="B26" s="89" t="s">
        <v>70</v>
      </c>
      <c r="C26" s="69">
        <v>43160</v>
      </c>
      <c r="D26" s="90">
        <v>43189</v>
      </c>
      <c r="E26" s="209">
        <f t="shared" si="1"/>
        <v>1</v>
      </c>
      <c r="F26" s="80"/>
      <c r="G26" s="72"/>
      <c r="H26" s="80"/>
      <c r="I26" s="72"/>
      <c r="J26" s="80">
        <v>1</v>
      </c>
      <c r="K26" s="72">
        <v>1</v>
      </c>
      <c r="L26" s="80"/>
      <c r="M26" s="72"/>
      <c r="N26" s="80"/>
      <c r="O26" s="72"/>
      <c r="P26" s="80"/>
      <c r="Q26" s="72"/>
      <c r="R26" s="80"/>
      <c r="S26" s="72"/>
      <c r="T26" s="80"/>
      <c r="U26" s="72"/>
      <c r="V26" s="89"/>
      <c r="W26" s="72"/>
      <c r="X26" s="80"/>
      <c r="Y26" s="72"/>
      <c r="Z26" s="80"/>
      <c r="AA26" s="72"/>
      <c r="AB26" s="80"/>
      <c r="AC26" s="72"/>
      <c r="AD26" s="209">
        <f t="shared" si="5"/>
        <v>1</v>
      </c>
      <c r="AE26" s="209">
        <f t="shared" si="5"/>
        <v>1</v>
      </c>
      <c r="AF26" s="209">
        <f t="shared" si="2"/>
        <v>0</v>
      </c>
      <c r="AG26" s="33">
        <f t="shared" si="3"/>
        <v>1</v>
      </c>
      <c r="AH26" s="33">
        <f t="shared" si="4"/>
        <v>1</v>
      </c>
      <c r="AI26" s="121">
        <v>0</v>
      </c>
      <c r="AJ26" s="48">
        <v>0</v>
      </c>
      <c r="AK26" s="195" t="e">
        <f t="shared" si="6"/>
        <v>#DIV/0!</v>
      </c>
      <c r="AL26" s="1358"/>
      <c r="AM26" s="1359"/>
    </row>
    <row r="27" spans="1:39" ht="36">
      <c r="A27" s="67" t="s">
        <v>576</v>
      </c>
      <c r="B27" s="89" t="s">
        <v>552</v>
      </c>
      <c r="C27" s="69">
        <v>43160</v>
      </c>
      <c r="D27" s="90">
        <v>43465</v>
      </c>
      <c r="E27" s="209">
        <f t="shared" si="1"/>
        <v>2</v>
      </c>
      <c r="F27" s="80"/>
      <c r="G27" s="72"/>
      <c r="H27" s="80"/>
      <c r="I27" s="72"/>
      <c r="J27" s="80"/>
      <c r="K27" s="72"/>
      <c r="L27" s="80"/>
      <c r="M27" s="72"/>
      <c r="N27" s="80"/>
      <c r="O27" s="72"/>
      <c r="P27" s="80"/>
      <c r="Q27" s="992">
        <v>1</v>
      </c>
      <c r="R27" s="80">
        <v>1</v>
      </c>
      <c r="S27" s="72"/>
      <c r="T27" s="80"/>
      <c r="U27" s="72"/>
      <c r="V27" s="89"/>
      <c r="W27" s="72"/>
      <c r="X27" s="80"/>
      <c r="Y27" s="72"/>
      <c r="Z27" s="80"/>
      <c r="AA27" s="72"/>
      <c r="AB27" s="80">
        <v>1</v>
      </c>
      <c r="AC27" s="72"/>
      <c r="AD27" s="209">
        <f t="shared" si="5"/>
        <v>0</v>
      </c>
      <c r="AE27" s="209">
        <f t="shared" si="5"/>
        <v>1</v>
      </c>
      <c r="AF27" s="209">
        <f t="shared" si="2"/>
        <v>1</v>
      </c>
      <c r="AG27" s="33" t="e">
        <f t="shared" si="3"/>
        <v>#DIV/0!</v>
      </c>
      <c r="AH27" s="33">
        <f t="shared" si="4"/>
        <v>0.5</v>
      </c>
      <c r="AI27" s="121">
        <v>0</v>
      </c>
      <c r="AJ27" s="48">
        <v>0</v>
      </c>
      <c r="AK27" s="195" t="e">
        <f t="shared" si="6"/>
        <v>#DIV/0!</v>
      </c>
      <c r="AL27" s="1358"/>
      <c r="AM27" s="1359"/>
    </row>
    <row r="28" spans="1:39" ht="24">
      <c r="A28" s="67" t="s">
        <v>577</v>
      </c>
      <c r="B28" s="89" t="s">
        <v>552</v>
      </c>
      <c r="C28" s="69">
        <v>43252</v>
      </c>
      <c r="D28" s="90">
        <v>43312</v>
      </c>
      <c r="E28" s="209">
        <f t="shared" si="1"/>
        <v>1</v>
      </c>
      <c r="F28" s="80"/>
      <c r="G28" s="72"/>
      <c r="H28" s="80"/>
      <c r="I28" s="72"/>
      <c r="J28" s="80"/>
      <c r="K28" s="72"/>
      <c r="L28" s="80"/>
      <c r="M28" s="72"/>
      <c r="N28" s="80"/>
      <c r="O28" s="72"/>
      <c r="P28" s="80"/>
      <c r="Q28" s="992">
        <v>1</v>
      </c>
      <c r="R28" s="80">
        <v>1</v>
      </c>
      <c r="S28" s="72"/>
      <c r="T28" s="80"/>
      <c r="U28" s="72"/>
      <c r="V28" s="89"/>
      <c r="W28" s="72"/>
      <c r="X28" s="80"/>
      <c r="Y28" s="72"/>
      <c r="Z28" s="80"/>
      <c r="AA28" s="72"/>
      <c r="AB28" s="80"/>
      <c r="AC28" s="72"/>
      <c r="AD28" s="209">
        <f t="shared" si="5"/>
        <v>0</v>
      </c>
      <c r="AE28" s="209">
        <f t="shared" si="5"/>
        <v>1</v>
      </c>
      <c r="AF28" s="209">
        <f t="shared" si="2"/>
        <v>1</v>
      </c>
      <c r="AG28" s="33" t="e">
        <f t="shared" si="3"/>
        <v>#DIV/0!</v>
      </c>
      <c r="AH28" s="33">
        <f t="shared" si="4"/>
        <v>1</v>
      </c>
      <c r="AI28" s="121">
        <v>0</v>
      </c>
      <c r="AJ28" s="48">
        <v>0</v>
      </c>
      <c r="AK28" s="195" t="e">
        <f t="shared" si="6"/>
        <v>#DIV/0!</v>
      </c>
      <c r="AL28" s="1358"/>
      <c r="AM28" s="1359"/>
    </row>
    <row r="29" spans="1:39" ht="24">
      <c r="A29" s="67" t="s">
        <v>578</v>
      </c>
      <c r="B29" s="89" t="s">
        <v>579</v>
      </c>
      <c r="C29" s="69">
        <v>43252</v>
      </c>
      <c r="D29" s="90">
        <v>43312</v>
      </c>
      <c r="E29" s="209">
        <f t="shared" si="1"/>
        <v>2</v>
      </c>
      <c r="F29" s="80"/>
      <c r="G29" s="72"/>
      <c r="H29" s="80"/>
      <c r="I29" s="72"/>
      <c r="J29" s="80"/>
      <c r="K29" s="72"/>
      <c r="L29" s="80"/>
      <c r="M29" s="72"/>
      <c r="N29" s="80"/>
      <c r="O29" s="72"/>
      <c r="P29" s="80"/>
      <c r="Q29" s="72"/>
      <c r="R29" s="80">
        <v>1</v>
      </c>
      <c r="S29" s="72"/>
      <c r="T29" s="80"/>
      <c r="U29" s="72"/>
      <c r="V29" s="89"/>
      <c r="W29" s="72"/>
      <c r="X29" s="80"/>
      <c r="Y29" s="72"/>
      <c r="Z29" s="80"/>
      <c r="AA29" s="72"/>
      <c r="AB29" s="80">
        <v>1</v>
      </c>
      <c r="AC29" s="72"/>
      <c r="AD29" s="209">
        <f t="shared" si="5"/>
        <v>0</v>
      </c>
      <c r="AE29" s="209">
        <f t="shared" si="5"/>
        <v>0</v>
      </c>
      <c r="AF29" s="209">
        <f t="shared" si="2"/>
        <v>0</v>
      </c>
      <c r="AG29" s="33" t="e">
        <f t="shared" si="3"/>
        <v>#DIV/0!</v>
      </c>
      <c r="AH29" s="33">
        <f t="shared" si="4"/>
        <v>0</v>
      </c>
      <c r="AI29" s="121"/>
      <c r="AJ29" s="48"/>
      <c r="AK29" s="195"/>
      <c r="AL29" s="1358"/>
      <c r="AM29" s="1359"/>
    </row>
    <row r="30" spans="1:39" ht="24">
      <c r="A30" s="67" t="s">
        <v>580</v>
      </c>
      <c r="B30" s="89" t="s">
        <v>581</v>
      </c>
      <c r="C30" s="69">
        <v>43282</v>
      </c>
      <c r="D30" s="90">
        <v>43343</v>
      </c>
      <c r="E30" s="209">
        <v>1</v>
      </c>
      <c r="F30" s="80"/>
      <c r="G30" s="72"/>
      <c r="H30" s="80"/>
      <c r="I30" s="72"/>
      <c r="J30" s="80"/>
      <c r="K30" s="72"/>
      <c r="L30" s="80"/>
      <c r="M30" s="72"/>
      <c r="N30" s="80"/>
      <c r="O30" s="72"/>
      <c r="P30" s="80"/>
      <c r="Q30" s="72"/>
      <c r="R30" s="80"/>
      <c r="S30" s="72"/>
      <c r="T30" s="80">
        <v>1</v>
      </c>
      <c r="U30" s="72"/>
      <c r="V30" s="89"/>
      <c r="W30" s="72"/>
      <c r="X30" s="80"/>
      <c r="Y30" s="72"/>
      <c r="Z30" s="80"/>
      <c r="AA30" s="72"/>
      <c r="AB30" s="80"/>
      <c r="AC30" s="72"/>
      <c r="AD30" s="209">
        <f t="shared" si="5"/>
        <v>0</v>
      </c>
      <c r="AE30" s="209">
        <f t="shared" si="5"/>
        <v>0</v>
      </c>
      <c r="AF30" s="209">
        <f t="shared" si="2"/>
        <v>0</v>
      </c>
      <c r="AG30" s="33" t="e">
        <f t="shared" si="3"/>
        <v>#DIV/0!</v>
      </c>
      <c r="AH30" s="33">
        <f t="shared" si="4"/>
        <v>0</v>
      </c>
      <c r="AI30" s="121"/>
      <c r="AJ30" s="48"/>
      <c r="AK30" s="195"/>
      <c r="AL30" s="1358"/>
      <c r="AM30" s="1359"/>
    </row>
    <row r="31" spans="1:39" ht="36">
      <c r="A31" s="67" t="s">
        <v>582</v>
      </c>
      <c r="B31" s="89" t="s">
        <v>552</v>
      </c>
      <c r="C31" s="69">
        <v>43282</v>
      </c>
      <c r="D31" s="90">
        <v>43343</v>
      </c>
      <c r="E31" s="209">
        <v>1</v>
      </c>
      <c r="F31" s="80"/>
      <c r="G31" s="72"/>
      <c r="H31" s="80"/>
      <c r="I31" s="72"/>
      <c r="J31" s="80"/>
      <c r="K31" s="72"/>
      <c r="L31" s="80"/>
      <c r="M31" s="72"/>
      <c r="N31" s="80"/>
      <c r="O31" s="72"/>
      <c r="P31" s="80"/>
      <c r="Q31" s="72"/>
      <c r="R31" s="80"/>
      <c r="S31" s="72"/>
      <c r="T31" s="80">
        <v>1</v>
      </c>
      <c r="U31" s="72"/>
      <c r="V31" s="89"/>
      <c r="W31" s="72"/>
      <c r="X31" s="80"/>
      <c r="Y31" s="72"/>
      <c r="Z31" s="80"/>
      <c r="AA31" s="72"/>
      <c r="AB31" s="80"/>
      <c r="AC31" s="72"/>
      <c r="AD31" s="209">
        <f t="shared" si="5"/>
        <v>0</v>
      </c>
      <c r="AE31" s="209">
        <f t="shared" si="5"/>
        <v>0</v>
      </c>
      <c r="AF31" s="209">
        <f t="shared" si="2"/>
        <v>0</v>
      </c>
      <c r="AG31" s="33" t="e">
        <f t="shared" si="3"/>
        <v>#DIV/0!</v>
      </c>
      <c r="AH31" s="33">
        <f t="shared" si="4"/>
        <v>0</v>
      </c>
      <c r="AI31" s="121"/>
      <c r="AJ31" s="48"/>
      <c r="AK31" s="195"/>
      <c r="AL31" s="1358"/>
      <c r="AM31" s="1359"/>
    </row>
    <row r="32" spans="1:39" ht="24">
      <c r="A32" s="91" t="s">
        <v>583</v>
      </c>
      <c r="B32" s="92"/>
      <c r="C32" s="92"/>
      <c r="D32" s="92"/>
      <c r="E32" s="92"/>
      <c r="F32" s="64"/>
      <c r="G32" s="93"/>
      <c r="H32" s="64"/>
      <c r="I32" s="93"/>
      <c r="J32" s="64"/>
      <c r="K32" s="64"/>
      <c r="L32" s="64"/>
      <c r="M32" s="64"/>
      <c r="N32" s="64"/>
      <c r="O32" s="64"/>
      <c r="P32" s="64"/>
      <c r="Q32" s="64"/>
      <c r="R32" s="64"/>
      <c r="S32" s="64"/>
      <c r="T32" s="64"/>
      <c r="U32" s="64"/>
      <c r="V32" s="64"/>
      <c r="W32" s="64"/>
      <c r="X32" s="64"/>
      <c r="Y32" s="64"/>
      <c r="Z32" s="64"/>
      <c r="AA32" s="64"/>
      <c r="AB32" s="64"/>
      <c r="AC32" s="64"/>
      <c r="AD32" s="64"/>
      <c r="AE32" s="64"/>
      <c r="AF32" s="94"/>
      <c r="AG32" s="94"/>
      <c r="AH32" s="95"/>
      <c r="AI32" s="124"/>
      <c r="AJ32" s="125"/>
      <c r="AK32" s="96"/>
      <c r="AL32" s="1369"/>
      <c r="AM32" s="1370"/>
    </row>
    <row r="33" spans="1:39" ht="24">
      <c r="A33" s="67" t="s">
        <v>584</v>
      </c>
      <c r="B33" s="97" t="s">
        <v>585</v>
      </c>
      <c r="C33" s="69">
        <v>43132</v>
      </c>
      <c r="D33" s="90">
        <v>43189</v>
      </c>
      <c r="E33" s="209">
        <f>T33+V33+X33+Z33+AB33+R33+P33+N33+L33+J33+H33+F33</f>
        <v>19</v>
      </c>
      <c r="F33" s="46"/>
      <c r="G33" s="72"/>
      <c r="H33" s="80"/>
      <c r="I33" s="72"/>
      <c r="J33" s="80">
        <v>19</v>
      </c>
      <c r="K33" s="72">
        <v>19</v>
      </c>
      <c r="L33" s="80"/>
      <c r="M33" s="72"/>
      <c r="N33" s="80"/>
      <c r="O33" s="72"/>
      <c r="P33" s="80"/>
      <c r="Q33" s="72"/>
      <c r="R33" s="80"/>
      <c r="S33" s="72"/>
      <c r="T33" s="80"/>
      <c r="U33" s="72"/>
      <c r="V33" s="80"/>
      <c r="W33" s="72"/>
      <c r="X33" s="80"/>
      <c r="Y33" s="72"/>
      <c r="Z33" s="80"/>
      <c r="AA33" s="72"/>
      <c r="AB33" s="80"/>
      <c r="AC33" s="72"/>
      <c r="AD33" s="209">
        <f t="shared" si="5"/>
        <v>19</v>
      </c>
      <c r="AE33" s="209">
        <f t="shared" si="5"/>
        <v>19</v>
      </c>
      <c r="AF33" s="209">
        <f>AE33-AD33</f>
        <v>0</v>
      </c>
      <c r="AG33" s="33">
        <f>+AE33/AD33</f>
        <v>1</v>
      </c>
      <c r="AH33" s="33">
        <f>AE33/E33</f>
        <v>1</v>
      </c>
      <c r="AI33" s="121">
        <v>0</v>
      </c>
      <c r="AJ33" s="48">
        <v>0</v>
      </c>
      <c r="AK33" s="195" t="e">
        <f>AJ33/AI33</f>
        <v>#DIV/0!</v>
      </c>
      <c r="AL33" s="1358"/>
      <c r="AM33" s="1359"/>
    </row>
    <row r="34" spans="1:39" ht="24">
      <c r="A34" s="67" t="s">
        <v>586</v>
      </c>
      <c r="B34" s="89" t="s">
        <v>570</v>
      </c>
      <c r="C34" s="69">
        <v>43252</v>
      </c>
      <c r="D34" s="90">
        <v>43312</v>
      </c>
      <c r="E34" s="209">
        <f>T34+V34+X34+Z34+AB34+R34+P34+N34+L34+J34+H34+F34</f>
        <v>1</v>
      </c>
      <c r="F34" s="46"/>
      <c r="G34" s="72"/>
      <c r="H34" s="80"/>
      <c r="I34" s="72"/>
      <c r="J34" s="80"/>
      <c r="K34" s="72"/>
      <c r="L34" s="80"/>
      <c r="M34" s="72"/>
      <c r="N34" s="80"/>
      <c r="O34" s="72"/>
      <c r="P34" s="80"/>
      <c r="Q34" s="72"/>
      <c r="R34" s="80">
        <v>1</v>
      </c>
      <c r="S34" s="72"/>
      <c r="T34" s="80"/>
      <c r="U34" s="72"/>
      <c r="V34" s="80"/>
      <c r="W34" s="72"/>
      <c r="X34" s="80"/>
      <c r="Y34" s="72"/>
      <c r="Z34" s="80"/>
      <c r="AA34" s="72"/>
      <c r="AB34" s="80"/>
      <c r="AC34" s="72"/>
      <c r="AD34" s="209">
        <f t="shared" si="5"/>
        <v>0</v>
      </c>
      <c r="AE34" s="209">
        <f t="shared" si="5"/>
        <v>0</v>
      </c>
      <c r="AF34" s="209">
        <f>AE34-AD34</f>
        <v>0</v>
      </c>
      <c r="AG34" s="33" t="e">
        <f>+AE34/AD34</f>
        <v>#DIV/0!</v>
      </c>
      <c r="AH34" s="33">
        <f>AE34/E34</f>
        <v>0</v>
      </c>
      <c r="AI34" s="121">
        <v>0</v>
      </c>
      <c r="AJ34" s="48">
        <v>0</v>
      </c>
      <c r="AK34" s="195" t="e">
        <f>AJ34/AI34</f>
        <v>#DIV/0!</v>
      </c>
      <c r="AL34" s="1358"/>
      <c r="AM34" s="1359"/>
    </row>
    <row r="35" spans="1:39" ht="24">
      <c r="A35" s="67" t="s">
        <v>587</v>
      </c>
      <c r="B35" s="89" t="s">
        <v>581</v>
      </c>
      <c r="C35" s="69">
        <v>43374</v>
      </c>
      <c r="D35" s="90">
        <v>43465</v>
      </c>
      <c r="E35" s="209">
        <f>T35+V35+X35+Z35+AB35+R35+P35+N35+L35+J35+H35+F35</f>
        <v>1</v>
      </c>
      <c r="F35" s="80"/>
      <c r="G35" s="72"/>
      <c r="H35" s="80"/>
      <c r="I35" s="72"/>
      <c r="J35" s="80"/>
      <c r="K35" s="72"/>
      <c r="L35" s="80"/>
      <c r="M35" s="72"/>
      <c r="N35" s="80"/>
      <c r="O35" s="72"/>
      <c r="P35" s="80"/>
      <c r="Q35" s="72"/>
      <c r="R35" s="80"/>
      <c r="S35" s="72"/>
      <c r="T35" s="80"/>
      <c r="U35" s="72"/>
      <c r="V35" s="89"/>
      <c r="W35" s="72"/>
      <c r="X35" s="80"/>
      <c r="Y35" s="72"/>
      <c r="Z35" s="80">
        <v>1</v>
      </c>
      <c r="AA35" s="72"/>
      <c r="AB35" s="80"/>
      <c r="AC35" s="72"/>
      <c r="AD35" s="209">
        <f t="shared" si="5"/>
        <v>0</v>
      </c>
      <c r="AE35" s="209">
        <f t="shared" si="5"/>
        <v>0</v>
      </c>
      <c r="AF35" s="209">
        <f>AE35-AD35</f>
        <v>0</v>
      </c>
      <c r="AG35" s="33" t="e">
        <f>+AE35/AD35</f>
        <v>#DIV/0!</v>
      </c>
      <c r="AH35" s="33">
        <f>AE35/E35</f>
        <v>0</v>
      </c>
      <c r="AI35" s="121">
        <v>0</v>
      </c>
      <c r="AJ35" s="48">
        <v>0</v>
      </c>
      <c r="AK35" s="195" t="e">
        <f>AJ35/AI35</f>
        <v>#DIV/0!</v>
      </c>
      <c r="AL35" s="1358"/>
      <c r="AM35" s="1359"/>
    </row>
    <row r="36" spans="1:39" ht="48">
      <c r="A36" s="67" t="s">
        <v>588</v>
      </c>
      <c r="B36" s="76" t="s">
        <v>581</v>
      </c>
      <c r="C36" s="69">
        <v>43374</v>
      </c>
      <c r="D36" s="90">
        <v>43465</v>
      </c>
      <c r="E36" s="209" t="s">
        <v>589</v>
      </c>
      <c r="F36" s="80"/>
      <c r="G36" s="72"/>
      <c r="H36" s="80"/>
      <c r="I36" s="72"/>
      <c r="J36" s="80"/>
      <c r="K36" s="72"/>
      <c r="L36" s="80"/>
      <c r="M36" s="72"/>
      <c r="N36" s="80"/>
      <c r="O36" s="72"/>
      <c r="P36" s="80"/>
      <c r="Q36" s="72"/>
      <c r="R36" s="76"/>
      <c r="S36" s="72"/>
      <c r="T36" s="80"/>
      <c r="U36" s="72"/>
      <c r="V36" s="80"/>
      <c r="W36" s="72"/>
      <c r="X36" s="80"/>
      <c r="Y36" s="72"/>
      <c r="Z36" s="80"/>
      <c r="AA36" s="72"/>
      <c r="AB36" s="80"/>
      <c r="AC36" s="72"/>
      <c r="AD36" s="209">
        <f t="shared" si="5"/>
        <v>0</v>
      </c>
      <c r="AE36" s="209">
        <f t="shared" si="5"/>
        <v>0</v>
      </c>
      <c r="AF36" s="209">
        <f>AE36-AD36</f>
        <v>0</v>
      </c>
      <c r="AG36" s="33" t="e">
        <f>+AE36/AD36</f>
        <v>#DIV/0!</v>
      </c>
      <c r="AH36" s="33" t="e">
        <f>AE36/E36</f>
        <v>#VALUE!</v>
      </c>
      <c r="AI36" s="121">
        <v>0</v>
      </c>
      <c r="AJ36" s="48">
        <v>0</v>
      </c>
      <c r="AK36" s="195" t="e">
        <f>AJ36/AI36</f>
        <v>#DIV/0!</v>
      </c>
      <c r="AL36" s="1358"/>
      <c r="AM36" s="1359"/>
    </row>
    <row r="37" spans="1:39" ht="18">
      <c r="A37" s="1360" t="s">
        <v>1</v>
      </c>
      <c r="B37" s="1361"/>
      <c r="C37" s="1361"/>
      <c r="D37" s="1361"/>
      <c r="E37" s="1361"/>
      <c r="F37" s="1361"/>
      <c r="G37" s="1361"/>
      <c r="H37" s="1361"/>
      <c r="I37" s="1361"/>
      <c r="J37" s="1361"/>
      <c r="K37" s="1361"/>
      <c r="L37" s="1361"/>
      <c r="M37" s="1361"/>
      <c r="N37" s="1361"/>
      <c r="O37" s="1361"/>
      <c r="P37" s="1361"/>
      <c r="Q37" s="1361"/>
      <c r="R37" s="1361"/>
      <c r="S37" s="1361"/>
      <c r="T37" s="1361"/>
      <c r="U37" s="1361"/>
      <c r="V37" s="1361"/>
      <c r="W37" s="1361"/>
      <c r="X37" s="1361"/>
      <c r="Y37" s="1361"/>
      <c r="Z37" s="1361"/>
      <c r="AA37" s="1361"/>
      <c r="AB37" s="1361"/>
      <c r="AC37" s="1361"/>
      <c r="AD37" s="88">
        <f>SUM(AD20:AD36)</f>
        <v>44</v>
      </c>
      <c r="AE37" s="88">
        <f>SUM(AE20:AE36)</f>
        <v>50</v>
      </c>
      <c r="AF37" s="82">
        <f>AE37/AD37</f>
        <v>1.1363636363636365</v>
      </c>
      <c r="AG37" s="83" t="e">
        <f>AVERAGE(AG20:AG36)</f>
        <v>#DIV/0!</v>
      </c>
      <c r="AH37" s="83" t="e">
        <f>AVERAGE(AH20:AH36)</f>
        <v>#VALUE!</v>
      </c>
      <c r="AI37" s="49" t="e">
        <f>SUM(#REF!)</f>
        <v>#REF!</v>
      </c>
      <c r="AJ37" s="49" t="e">
        <f>SUM(#REF!)</f>
        <v>#REF!</v>
      </c>
      <c r="AK37" s="197" t="e">
        <f>AJ37/AI37</f>
        <v>#REF!</v>
      </c>
      <c r="AL37" s="1371"/>
      <c r="AM37" s="1371"/>
    </row>
    <row r="38" spans="1:39" ht="64.5" customHeight="1">
      <c r="A38" s="13" t="s">
        <v>47</v>
      </c>
      <c r="B38" s="1364" t="s">
        <v>590</v>
      </c>
      <c r="C38" s="1328"/>
      <c r="D38" s="1328"/>
      <c r="E38" s="1328"/>
      <c r="F38" s="1328"/>
      <c r="G38" s="1328"/>
      <c r="H38" s="1328"/>
      <c r="I38" s="1328"/>
      <c r="J38" s="1328"/>
      <c r="K38" s="1328"/>
      <c r="L38" s="1328"/>
      <c r="M38" s="1328"/>
      <c r="N38" s="1328"/>
      <c r="O38" s="1328"/>
      <c r="P38" s="1328"/>
      <c r="Q38" s="1328"/>
      <c r="R38" s="1328"/>
      <c r="S38" s="1328"/>
      <c r="T38" s="1328"/>
      <c r="U38" s="1328"/>
      <c r="V38" s="1328"/>
      <c r="W38" s="1328"/>
      <c r="X38" s="1328"/>
      <c r="Y38" s="1328"/>
      <c r="Z38" s="1328"/>
      <c r="AA38" s="1328"/>
      <c r="AB38" s="1328"/>
      <c r="AC38" s="1328"/>
      <c r="AD38" s="1328"/>
      <c r="AE38" s="1322" t="s">
        <v>45</v>
      </c>
      <c r="AF38" s="1322"/>
      <c r="AG38" s="986"/>
      <c r="AH38" s="1166" t="s">
        <v>544</v>
      </c>
      <c r="AI38" s="1167"/>
      <c r="AJ38" s="1168"/>
      <c r="AK38" s="982" t="s">
        <v>43</v>
      </c>
      <c r="AL38" s="1367">
        <v>0.003</v>
      </c>
      <c r="AM38" s="1368"/>
    </row>
    <row r="39" spans="1:39" ht="25.5">
      <c r="A39" s="50" t="s">
        <v>42</v>
      </c>
      <c r="B39" s="980" t="s">
        <v>545</v>
      </c>
      <c r="C39" s="980" t="s">
        <v>546</v>
      </c>
      <c r="D39" s="980" t="s">
        <v>547</v>
      </c>
      <c r="E39" s="980" t="s">
        <v>38</v>
      </c>
      <c r="F39" s="59" t="s">
        <v>339</v>
      </c>
      <c r="G39" s="59" t="s">
        <v>134</v>
      </c>
      <c r="H39" s="59" t="s">
        <v>135</v>
      </c>
      <c r="I39" s="59" t="s">
        <v>34</v>
      </c>
      <c r="J39" s="59" t="s">
        <v>136</v>
      </c>
      <c r="K39" s="59" t="s">
        <v>137</v>
      </c>
      <c r="L39" s="59" t="s">
        <v>138</v>
      </c>
      <c r="M39" s="59" t="s">
        <v>139</v>
      </c>
      <c r="N39" s="59" t="s">
        <v>140</v>
      </c>
      <c r="O39" s="59" t="s">
        <v>141</v>
      </c>
      <c r="P39" s="59" t="s">
        <v>142</v>
      </c>
      <c r="Q39" s="59" t="s">
        <v>143</v>
      </c>
      <c r="R39" s="59" t="s">
        <v>144</v>
      </c>
      <c r="S39" s="59" t="s">
        <v>145</v>
      </c>
      <c r="T39" s="59" t="s">
        <v>340</v>
      </c>
      <c r="U39" s="59" t="s">
        <v>22</v>
      </c>
      <c r="V39" s="59" t="s">
        <v>21</v>
      </c>
      <c r="W39" s="59" t="s">
        <v>20</v>
      </c>
      <c r="X39" s="59" t="s">
        <v>19</v>
      </c>
      <c r="Y39" s="59" t="s">
        <v>18</v>
      </c>
      <c r="Z39" s="59" t="s">
        <v>17</v>
      </c>
      <c r="AA39" s="59" t="s">
        <v>16</v>
      </c>
      <c r="AB39" s="59" t="s">
        <v>15</v>
      </c>
      <c r="AC39" s="59" t="s">
        <v>14</v>
      </c>
      <c r="AD39" s="985" t="s">
        <v>13</v>
      </c>
      <c r="AE39" s="985" t="s">
        <v>12</v>
      </c>
      <c r="AF39" s="985" t="s">
        <v>11</v>
      </c>
      <c r="AG39" s="985" t="s">
        <v>83</v>
      </c>
      <c r="AH39" s="985" t="s">
        <v>83</v>
      </c>
      <c r="AI39" s="118" t="s">
        <v>8</v>
      </c>
      <c r="AJ39" s="118" t="s">
        <v>7</v>
      </c>
      <c r="AK39" s="981" t="s">
        <v>6</v>
      </c>
      <c r="AL39" s="1113" t="s">
        <v>5</v>
      </c>
      <c r="AM39" s="1113"/>
    </row>
    <row r="40" spans="1:39" ht="15">
      <c r="A40" s="84" t="s">
        <v>591</v>
      </c>
      <c r="B40" s="85" t="s">
        <v>592</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6"/>
      <c r="AE40" s="86"/>
      <c r="AF40" s="85"/>
      <c r="AG40" s="85"/>
      <c r="AH40" s="85"/>
      <c r="AI40" s="123"/>
      <c r="AJ40" s="120"/>
      <c r="AK40" s="64"/>
      <c r="AL40" s="1369"/>
      <c r="AM40" s="1370"/>
    </row>
    <row r="41" spans="1:39" ht="36">
      <c r="A41" s="98" t="s">
        <v>593</v>
      </c>
      <c r="B41" s="89" t="s">
        <v>594</v>
      </c>
      <c r="C41" s="69">
        <v>43101</v>
      </c>
      <c r="D41" s="90">
        <v>43465</v>
      </c>
      <c r="E41" s="209">
        <f aca="true" t="shared" si="7" ref="E41:E47">T41+V41+X41+Z41+AB41+R41+P41+N41+L41+J41+H41+F41</f>
        <v>1</v>
      </c>
      <c r="F41" s="80">
        <v>1</v>
      </c>
      <c r="G41" s="276">
        <v>1</v>
      </c>
      <c r="H41" s="80"/>
      <c r="I41" s="72"/>
      <c r="J41" s="80"/>
      <c r="K41" s="72"/>
      <c r="L41" s="80"/>
      <c r="M41" s="72"/>
      <c r="N41" s="80"/>
      <c r="O41" s="72"/>
      <c r="P41" s="80"/>
      <c r="Q41" s="72"/>
      <c r="R41" s="80"/>
      <c r="S41" s="72"/>
      <c r="T41" s="80"/>
      <c r="U41" s="72"/>
      <c r="V41" s="89"/>
      <c r="W41" s="72"/>
      <c r="X41" s="80"/>
      <c r="Y41" s="72"/>
      <c r="Z41" s="80"/>
      <c r="AA41" s="72"/>
      <c r="AB41" s="80"/>
      <c r="AC41" s="72"/>
      <c r="AD41" s="209">
        <f>F41+H41+J41+L41+N41+P41</f>
        <v>1</v>
      </c>
      <c r="AE41" s="209">
        <f>G41+I41+K41+M41+O41+Q41</f>
        <v>1</v>
      </c>
      <c r="AF41" s="209">
        <f aca="true" t="shared" si="8" ref="AF41:AF48">AE41-AD41</f>
        <v>0</v>
      </c>
      <c r="AG41" s="33">
        <f aca="true" t="shared" si="9" ref="AG41:AG48">+AE41/AD41</f>
        <v>1</v>
      </c>
      <c r="AH41" s="33">
        <f aca="true" t="shared" si="10" ref="AH41:AH48">AE41/E41</f>
        <v>1</v>
      </c>
      <c r="AI41" s="121">
        <v>0</v>
      </c>
      <c r="AJ41" s="48">
        <v>0</v>
      </c>
      <c r="AK41" s="195" t="e">
        <f aca="true" t="shared" si="11" ref="AK41:AK48">AJ41/AI41</f>
        <v>#DIV/0!</v>
      </c>
      <c r="AL41" s="1358"/>
      <c r="AM41" s="1359"/>
    </row>
    <row r="42" spans="1:39" ht="48">
      <c r="A42" s="148" t="s">
        <v>1027</v>
      </c>
      <c r="B42" s="149" t="s">
        <v>595</v>
      </c>
      <c r="C42" s="150">
        <v>43132</v>
      </c>
      <c r="D42" s="151">
        <v>43190</v>
      </c>
      <c r="E42" s="147">
        <f t="shared" si="7"/>
        <v>1</v>
      </c>
      <c r="F42" s="152"/>
      <c r="G42" s="153">
        <v>1</v>
      </c>
      <c r="H42" s="152">
        <v>1</v>
      </c>
      <c r="I42" s="153"/>
      <c r="J42" s="154"/>
      <c r="K42" s="153"/>
      <c r="L42" s="152"/>
      <c r="M42" s="153"/>
      <c r="N42" s="152"/>
      <c r="O42" s="153"/>
      <c r="P42" s="152"/>
      <c r="Q42" s="153"/>
      <c r="R42" s="152"/>
      <c r="S42" s="153"/>
      <c r="T42" s="152"/>
      <c r="U42" s="153"/>
      <c r="V42" s="149"/>
      <c r="W42" s="153"/>
      <c r="X42" s="152"/>
      <c r="Y42" s="153"/>
      <c r="Z42" s="152"/>
      <c r="AA42" s="153"/>
      <c r="AB42" s="152"/>
      <c r="AC42" s="153"/>
      <c r="AD42" s="209">
        <f aca="true" t="shared" si="12" ref="AD42:AE48">F42+H42+J42+L42+N42+P42</f>
        <v>1</v>
      </c>
      <c r="AE42" s="209">
        <f t="shared" si="12"/>
        <v>1</v>
      </c>
      <c r="AF42" s="209">
        <f t="shared" si="8"/>
        <v>0</v>
      </c>
      <c r="AG42" s="33">
        <f t="shared" si="9"/>
        <v>1</v>
      </c>
      <c r="AH42" s="33">
        <f t="shared" si="10"/>
        <v>1</v>
      </c>
      <c r="AI42" s="155">
        <v>0</v>
      </c>
      <c r="AJ42" s="48">
        <v>0</v>
      </c>
      <c r="AK42" s="195" t="e">
        <f t="shared" si="11"/>
        <v>#DIV/0!</v>
      </c>
      <c r="AL42" s="1358"/>
      <c r="AM42" s="1359"/>
    </row>
    <row r="43" spans="1:39" ht="24">
      <c r="A43" s="98" t="s">
        <v>596</v>
      </c>
      <c r="B43" s="89" t="s">
        <v>595</v>
      </c>
      <c r="C43" s="69">
        <v>43132</v>
      </c>
      <c r="D43" s="90">
        <v>43190</v>
      </c>
      <c r="E43" s="209">
        <f t="shared" si="7"/>
        <v>1</v>
      </c>
      <c r="F43" s="80"/>
      <c r="G43" s="72"/>
      <c r="H43" s="80"/>
      <c r="I43" s="72"/>
      <c r="J43" s="80">
        <v>1</v>
      </c>
      <c r="K43" s="72">
        <v>1</v>
      </c>
      <c r="L43" s="80"/>
      <c r="M43" s="72"/>
      <c r="N43" s="80"/>
      <c r="O43" s="72"/>
      <c r="P43" s="80"/>
      <c r="Q43" s="72"/>
      <c r="R43" s="80"/>
      <c r="S43" s="72"/>
      <c r="T43" s="80"/>
      <c r="U43" s="72"/>
      <c r="V43" s="89"/>
      <c r="W43" s="72"/>
      <c r="X43" s="80"/>
      <c r="Y43" s="72"/>
      <c r="Z43" s="80"/>
      <c r="AA43" s="72"/>
      <c r="AB43" s="80"/>
      <c r="AC43" s="72"/>
      <c r="AD43" s="209">
        <f t="shared" si="12"/>
        <v>1</v>
      </c>
      <c r="AE43" s="209">
        <f t="shared" si="12"/>
        <v>1</v>
      </c>
      <c r="AF43" s="209">
        <f t="shared" si="8"/>
        <v>0</v>
      </c>
      <c r="AG43" s="33">
        <f t="shared" si="9"/>
        <v>1</v>
      </c>
      <c r="AH43" s="33">
        <f t="shared" si="10"/>
        <v>1</v>
      </c>
      <c r="AI43" s="121">
        <v>0</v>
      </c>
      <c r="AJ43" s="48">
        <v>0</v>
      </c>
      <c r="AK43" s="195" t="e">
        <f t="shared" si="11"/>
        <v>#DIV/0!</v>
      </c>
      <c r="AL43" s="1358"/>
      <c r="AM43" s="1359"/>
    </row>
    <row r="44" spans="1:39" ht="36">
      <c r="A44" s="100" t="s">
        <v>597</v>
      </c>
      <c r="B44" s="97" t="s">
        <v>598</v>
      </c>
      <c r="C44" s="69">
        <v>43191</v>
      </c>
      <c r="D44" s="101">
        <v>43220</v>
      </c>
      <c r="E44" s="209">
        <f t="shared" si="7"/>
        <v>1</v>
      </c>
      <c r="F44" s="78"/>
      <c r="G44" s="72"/>
      <c r="H44" s="78"/>
      <c r="I44" s="72"/>
      <c r="J44" s="78"/>
      <c r="K44" s="72"/>
      <c r="L44" s="78">
        <v>1</v>
      </c>
      <c r="M44" s="72">
        <v>1</v>
      </c>
      <c r="N44" s="78"/>
      <c r="O44" s="72"/>
      <c r="P44" s="78"/>
      <c r="Q44" s="72"/>
      <c r="R44" s="78"/>
      <c r="S44" s="72"/>
      <c r="T44" s="78"/>
      <c r="U44" s="72"/>
      <c r="V44" s="78"/>
      <c r="W44" s="72"/>
      <c r="X44" s="78"/>
      <c r="Y44" s="72"/>
      <c r="Z44" s="78"/>
      <c r="AA44" s="72"/>
      <c r="AB44" s="78"/>
      <c r="AC44" s="72"/>
      <c r="AD44" s="209">
        <f t="shared" si="12"/>
        <v>1</v>
      </c>
      <c r="AE44" s="209">
        <f t="shared" si="12"/>
        <v>1</v>
      </c>
      <c r="AF44" s="209">
        <f t="shared" si="8"/>
        <v>0</v>
      </c>
      <c r="AG44" s="33">
        <f t="shared" si="9"/>
        <v>1</v>
      </c>
      <c r="AH44" s="33">
        <f t="shared" si="10"/>
        <v>1</v>
      </c>
      <c r="AI44" s="121">
        <v>0</v>
      </c>
      <c r="AJ44" s="48">
        <v>0</v>
      </c>
      <c r="AK44" s="195" t="e">
        <f t="shared" si="11"/>
        <v>#DIV/0!</v>
      </c>
      <c r="AL44" s="1358"/>
      <c r="AM44" s="1359"/>
    </row>
    <row r="45" spans="1:39" ht="24">
      <c r="A45" s="100" t="s">
        <v>599</v>
      </c>
      <c r="B45" s="97" t="s">
        <v>600</v>
      </c>
      <c r="C45" s="69">
        <v>43282</v>
      </c>
      <c r="D45" s="101">
        <v>43404</v>
      </c>
      <c r="E45" s="209">
        <f t="shared" si="7"/>
        <v>1</v>
      </c>
      <c r="F45" s="102"/>
      <c r="G45" s="72"/>
      <c r="H45" s="102"/>
      <c r="I45" s="72"/>
      <c r="J45" s="102"/>
      <c r="K45" s="72"/>
      <c r="L45" s="102"/>
      <c r="M45" s="72"/>
      <c r="N45" s="102"/>
      <c r="O45" s="72"/>
      <c r="P45" s="102"/>
      <c r="Q45" s="72"/>
      <c r="R45" s="102"/>
      <c r="S45" s="72"/>
      <c r="T45" s="102"/>
      <c r="U45" s="72"/>
      <c r="V45" s="102"/>
      <c r="W45" s="72"/>
      <c r="X45" s="102">
        <v>1</v>
      </c>
      <c r="Y45" s="72"/>
      <c r="Z45" s="102"/>
      <c r="AA45" s="72"/>
      <c r="AB45" s="102"/>
      <c r="AC45" s="72"/>
      <c r="AD45" s="209">
        <f t="shared" si="12"/>
        <v>0</v>
      </c>
      <c r="AE45" s="209">
        <f t="shared" si="12"/>
        <v>0</v>
      </c>
      <c r="AF45" s="209">
        <f t="shared" si="8"/>
        <v>0</v>
      </c>
      <c r="AG45" s="33" t="e">
        <f t="shared" si="9"/>
        <v>#DIV/0!</v>
      </c>
      <c r="AH45" s="33">
        <f t="shared" si="10"/>
        <v>0</v>
      </c>
      <c r="AI45" s="121">
        <v>0</v>
      </c>
      <c r="AJ45" s="48">
        <v>0</v>
      </c>
      <c r="AK45" s="195" t="e">
        <f t="shared" si="11"/>
        <v>#DIV/0!</v>
      </c>
      <c r="AL45" s="1358"/>
      <c r="AM45" s="1359"/>
    </row>
    <row r="46" spans="1:39" ht="24">
      <c r="A46" s="100" t="s">
        <v>432</v>
      </c>
      <c r="B46" s="97" t="s">
        <v>601</v>
      </c>
      <c r="C46" s="69">
        <v>43101</v>
      </c>
      <c r="D46" s="101">
        <v>43435</v>
      </c>
      <c r="E46" s="209">
        <f t="shared" si="7"/>
        <v>12</v>
      </c>
      <c r="F46" s="102">
        <v>1</v>
      </c>
      <c r="G46" s="72">
        <v>3</v>
      </c>
      <c r="H46" s="102">
        <v>1</v>
      </c>
      <c r="I46" s="72">
        <v>2</v>
      </c>
      <c r="J46" s="102">
        <v>1</v>
      </c>
      <c r="K46" s="72">
        <v>1</v>
      </c>
      <c r="L46" s="102">
        <v>1</v>
      </c>
      <c r="M46" s="72">
        <v>2</v>
      </c>
      <c r="N46" s="102">
        <v>1</v>
      </c>
      <c r="O46" s="72">
        <v>1</v>
      </c>
      <c r="P46" s="102">
        <v>1</v>
      </c>
      <c r="Q46" s="72">
        <v>1</v>
      </c>
      <c r="R46" s="102">
        <v>1</v>
      </c>
      <c r="S46" s="72"/>
      <c r="T46" s="102">
        <v>1</v>
      </c>
      <c r="U46" s="72"/>
      <c r="V46" s="102">
        <v>1</v>
      </c>
      <c r="W46" s="72"/>
      <c r="X46" s="102">
        <v>1</v>
      </c>
      <c r="Y46" s="72"/>
      <c r="Z46" s="102">
        <v>1</v>
      </c>
      <c r="AA46" s="72"/>
      <c r="AB46" s="102">
        <v>1</v>
      </c>
      <c r="AC46" s="72"/>
      <c r="AD46" s="209">
        <f t="shared" si="12"/>
        <v>6</v>
      </c>
      <c r="AE46" s="209">
        <f t="shared" si="12"/>
        <v>10</v>
      </c>
      <c r="AF46" s="209">
        <f t="shared" si="8"/>
        <v>4</v>
      </c>
      <c r="AG46" s="33">
        <f t="shared" si="9"/>
        <v>1.6666666666666667</v>
      </c>
      <c r="AH46" s="33">
        <f t="shared" si="10"/>
        <v>0.8333333333333334</v>
      </c>
      <c r="AI46" s="121">
        <v>0</v>
      </c>
      <c r="AJ46" s="48">
        <v>0</v>
      </c>
      <c r="AK46" s="195" t="e">
        <f t="shared" si="11"/>
        <v>#DIV/0!</v>
      </c>
      <c r="AL46" s="1358"/>
      <c r="AM46" s="1359"/>
    </row>
    <row r="47" spans="1:39" ht="24">
      <c r="A47" s="100" t="s">
        <v>602</v>
      </c>
      <c r="B47" s="97" t="s">
        <v>601</v>
      </c>
      <c r="C47" s="69">
        <v>43101</v>
      </c>
      <c r="D47" s="101">
        <v>43435</v>
      </c>
      <c r="E47" s="209">
        <f t="shared" si="7"/>
        <v>24</v>
      </c>
      <c r="F47" s="102">
        <v>2</v>
      </c>
      <c r="G47" s="72">
        <v>2</v>
      </c>
      <c r="H47" s="102">
        <v>2</v>
      </c>
      <c r="I47" s="72">
        <v>2</v>
      </c>
      <c r="J47" s="102">
        <v>2</v>
      </c>
      <c r="K47" s="72">
        <v>2</v>
      </c>
      <c r="L47" s="102">
        <v>2</v>
      </c>
      <c r="M47" s="72">
        <v>2</v>
      </c>
      <c r="N47" s="102">
        <v>2</v>
      </c>
      <c r="O47" s="72">
        <v>1</v>
      </c>
      <c r="P47" s="102">
        <v>2</v>
      </c>
      <c r="Q47" s="72">
        <v>2</v>
      </c>
      <c r="R47" s="102">
        <v>2</v>
      </c>
      <c r="S47" s="72"/>
      <c r="T47" s="102">
        <v>2</v>
      </c>
      <c r="U47" s="72"/>
      <c r="V47" s="102">
        <v>2</v>
      </c>
      <c r="W47" s="72"/>
      <c r="X47" s="102">
        <v>2</v>
      </c>
      <c r="Y47" s="72"/>
      <c r="Z47" s="102">
        <v>2</v>
      </c>
      <c r="AA47" s="72"/>
      <c r="AB47" s="102">
        <v>2</v>
      </c>
      <c r="AC47" s="72"/>
      <c r="AD47" s="209">
        <f t="shared" si="12"/>
        <v>12</v>
      </c>
      <c r="AE47" s="209">
        <f t="shared" si="12"/>
        <v>11</v>
      </c>
      <c r="AF47" s="209">
        <f t="shared" si="8"/>
        <v>-1</v>
      </c>
      <c r="AG47" s="33">
        <f t="shared" si="9"/>
        <v>0.9166666666666666</v>
      </c>
      <c r="AH47" s="33">
        <f t="shared" si="10"/>
        <v>0.4583333333333333</v>
      </c>
      <c r="AI47" s="121">
        <v>0</v>
      </c>
      <c r="AJ47" s="48">
        <v>0</v>
      </c>
      <c r="AK47" s="195" t="e">
        <f t="shared" si="11"/>
        <v>#DIV/0!</v>
      </c>
      <c r="AL47" s="1358"/>
      <c r="AM47" s="1359"/>
    </row>
    <row r="48" spans="1:39" ht="24">
      <c r="A48" s="100" t="s">
        <v>603</v>
      </c>
      <c r="B48" s="97" t="s">
        <v>601</v>
      </c>
      <c r="C48" s="69">
        <v>43101</v>
      </c>
      <c r="D48" s="101">
        <v>43435</v>
      </c>
      <c r="E48" s="989" t="s">
        <v>604</v>
      </c>
      <c r="F48" s="102"/>
      <c r="G48" s="72"/>
      <c r="H48" s="102"/>
      <c r="I48" s="72"/>
      <c r="J48" s="102"/>
      <c r="K48" s="72"/>
      <c r="L48" s="102"/>
      <c r="M48" s="72"/>
      <c r="N48" s="102"/>
      <c r="O48" s="72"/>
      <c r="P48" s="102"/>
      <c r="Q48" s="72"/>
      <c r="R48" s="102"/>
      <c r="S48" s="72"/>
      <c r="T48" s="102"/>
      <c r="U48" s="72"/>
      <c r="V48" s="102"/>
      <c r="W48" s="72"/>
      <c r="X48" s="102"/>
      <c r="Y48" s="72"/>
      <c r="Z48" s="102"/>
      <c r="AA48" s="72"/>
      <c r="AB48" s="102"/>
      <c r="AC48" s="72"/>
      <c r="AD48" s="209">
        <f t="shared" si="12"/>
        <v>0</v>
      </c>
      <c r="AE48" s="209">
        <f t="shared" si="12"/>
        <v>0</v>
      </c>
      <c r="AF48" s="209">
        <f t="shared" si="8"/>
        <v>0</v>
      </c>
      <c r="AG48" s="33" t="e">
        <f t="shared" si="9"/>
        <v>#DIV/0!</v>
      </c>
      <c r="AH48" s="33" t="e">
        <f t="shared" si="10"/>
        <v>#VALUE!</v>
      </c>
      <c r="AI48" s="121">
        <v>0</v>
      </c>
      <c r="AJ48" s="48">
        <v>0</v>
      </c>
      <c r="AK48" s="195" t="e">
        <f t="shared" si="11"/>
        <v>#DIV/0!</v>
      </c>
      <c r="AL48" s="1358"/>
      <c r="AM48" s="1359"/>
    </row>
    <row r="49" spans="1:39" ht="18" customHeight="1">
      <c r="A49" s="103" t="s">
        <v>1</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88">
        <f>SUM(AD41:AD48)</f>
        <v>22</v>
      </c>
      <c r="AE49" s="88">
        <f>SUM(AE41:AE48)</f>
        <v>25</v>
      </c>
      <c r="AF49" s="82">
        <f>AE49/AD49</f>
        <v>1.1363636363636365</v>
      </c>
      <c r="AG49" s="104" t="e">
        <f>AVERAGE(AG41:AG45)</f>
        <v>#DIV/0!</v>
      </c>
      <c r="AH49" s="104">
        <f>AVERAGE(AH41:AH45)</f>
        <v>0.8</v>
      </c>
      <c r="AI49" s="121"/>
      <c r="AJ49" s="48"/>
      <c r="AK49" s="195"/>
      <c r="AL49" s="73"/>
      <c r="AM49" s="74"/>
    </row>
    <row r="50" spans="1:39" ht="96.75" customHeight="1">
      <c r="A50" s="13" t="s">
        <v>47</v>
      </c>
      <c r="B50" s="1325" t="s">
        <v>605</v>
      </c>
      <c r="C50" s="1329"/>
      <c r="D50" s="1329"/>
      <c r="E50" s="1329"/>
      <c r="F50" s="1329"/>
      <c r="G50" s="1329"/>
      <c r="H50" s="1329"/>
      <c r="I50" s="1329"/>
      <c r="J50" s="1329"/>
      <c r="K50" s="1329"/>
      <c r="L50" s="1329"/>
      <c r="M50" s="1329"/>
      <c r="N50" s="1329"/>
      <c r="O50" s="1329"/>
      <c r="P50" s="1329"/>
      <c r="Q50" s="1329"/>
      <c r="R50" s="1329"/>
      <c r="S50" s="1329"/>
      <c r="T50" s="1329"/>
      <c r="U50" s="1329"/>
      <c r="V50" s="1329"/>
      <c r="W50" s="1329"/>
      <c r="X50" s="1329"/>
      <c r="Y50" s="1329"/>
      <c r="Z50" s="1329"/>
      <c r="AA50" s="1329"/>
      <c r="AB50" s="1329"/>
      <c r="AC50" s="1329"/>
      <c r="AD50" s="1330"/>
      <c r="AE50" s="1322" t="s">
        <v>45</v>
      </c>
      <c r="AF50" s="1322"/>
      <c r="AG50" s="987"/>
      <c r="AH50" s="1166" t="s">
        <v>544</v>
      </c>
      <c r="AI50" s="1167"/>
      <c r="AJ50" s="1168"/>
      <c r="AK50" s="982" t="s">
        <v>43</v>
      </c>
      <c r="AL50" s="1367">
        <v>0.003</v>
      </c>
      <c r="AM50" s="1368"/>
    </row>
    <row r="51" spans="1:39" ht="25.5">
      <c r="A51" s="50" t="s">
        <v>42</v>
      </c>
      <c r="B51" s="980" t="s">
        <v>545</v>
      </c>
      <c r="C51" s="980" t="s">
        <v>546</v>
      </c>
      <c r="D51" s="980" t="s">
        <v>547</v>
      </c>
      <c r="E51" s="980" t="s">
        <v>38</v>
      </c>
      <c r="F51" s="59" t="s">
        <v>339</v>
      </c>
      <c r="G51" s="59" t="s">
        <v>134</v>
      </c>
      <c r="H51" s="59" t="s">
        <v>135</v>
      </c>
      <c r="I51" s="59" t="s">
        <v>34</v>
      </c>
      <c r="J51" s="59" t="s">
        <v>136</v>
      </c>
      <c r="K51" s="59" t="s">
        <v>137</v>
      </c>
      <c r="L51" s="59" t="s">
        <v>138</v>
      </c>
      <c r="M51" s="59" t="s">
        <v>139</v>
      </c>
      <c r="N51" s="59" t="s">
        <v>140</v>
      </c>
      <c r="O51" s="59" t="s">
        <v>141</v>
      </c>
      <c r="P51" s="59" t="s">
        <v>142</v>
      </c>
      <c r="Q51" s="59" t="s">
        <v>143</v>
      </c>
      <c r="R51" s="59" t="s">
        <v>144</v>
      </c>
      <c r="S51" s="59" t="s">
        <v>145</v>
      </c>
      <c r="T51" s="59" t="s">
        <v>340</v>
      </c>
      <c r="U51" s="59" t="s">
        <v>22</v>
      </c>
      <c r="V51" s="59" t="s">
        <v>21</v>
      </c>
      <c r="W51" s="59" t="s">
        <v>20</v>
      </c>
      <c r="X51" s="59" t="s">
        <v>19</v>
      </c>
      <c r="Y51" s="59" t="s">
        <v>18</v>
      </c>
      <c r="Z51" s="59" t="s">
        <v>17</v>
      </c>
      <c r="AA51" s="59" t="s">
        <v>16</v>
      </c>
      <c r="AB51" s="59" t="s">
        <v>15</v>
      </c>
      <c r="AC51" s="59" t="s">
        <v>14</v>
      </c>
      <c r="AD51" s="985" t="s">
        <v>13</v>
      </c>
      <c r="AE51" s="985" t="s">
        <v>12</v>
      </c>
      <c r="AF51" s="985" t="s">
        <v>11</v>
      </c>
      <c r="AG51" s="985" t="s">
        <v>83</v>
      </c>
      <c r="AH51" s="985" t="s">
        <v>83</v>
      </c>
      <c r="AI51" s="118" t="s">
        <v>8</v>
      </c>
      <c r="AJ51" s="118" t="s">
        <v>7</v>
      </c>
      <c r="AK51" s="981" t="s">
        <v>6</v>
      </c>
      <c r="AL51" s="1113" t="s">
        <v>5</v>
      </c>
      <c r="AM51" s="1113"/>
    </row>
    <row r="52" spans="1:39" ht="15">
      <c r="A52" s="84" t="s">
        <v>606</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6"/>
      <c r="AE52" s="106"/>
      <c r="AF52" s="105"/>
      <c r="AG52" s="105"/>
      <c r="AH52" s="105"/>
      <c r="AI52" s="126"/>
      <c r="AJ52" s="120"/>
      <c r="AK52" s="64"/>
      <c r="AL52" s="1369"/>
      <c r="AM52" s="1370"/>
    </row>
    <row r="53" spans="1:39" ht="24">
      <c r="A53" s="107" t="s">
        <v>607</v>
      </c>
      <c r="B53" s="108" t="s">
        <v>608</v>
      </c>
      <c r="C53" s="69">
        <v>43101</v>
      </c>
      <c r="D53" s="69">
        <v>43465</v>
      </c>
      <c r="E53" s="209">
        <v>1</v>
      </c>
      <c r="F53" s="102"/>
      <c r="G53" s="109"/>
      <c r="H53" s="102">
        <v>1</v>
      </c>
      <c r="I53" s="109">
        <v>1</v>
      </c>
      <c r="J53" s="102"/>
      <c r="K53" s="109"/>
      <c r="L53" s="102"/>
      <c r="M53" s="109"/>
      <c r="N53" s="102"/>
      <c r="O53" s="109"/>
      <c r="P53" s="102"/>
      <c r="Q53" s="109"/>
      <c r="R53" s="102"/>
      <c r="S53" s="109"/>
      <c r="T53" s="78"/>
      <c r="U53" s="109"/>
      <c r="V53" s="102"/>
      <c r="W53" s="109"/>
      <c r="X53" s="102"/>
      <c r="Y53" s="109"/>
      <c r="Z53" s="102"/>
      <c r="AA53" s="109"/>
      <c r="AB53" s="102"/>
      <c r="AC53" s="109"/>
      <c r="AD53" s="209">
        <f aca="true" t="shared" si="13" ref="AD53:AE55">F53+H53+J53+L53+N53+P53</f>
        <v>1</v>
      </c>
      <c r="AE53" s="209">
        <f t="shared" si="13"/>
        <v>1</v>
      </c>
      <c r="AF53" s="209">
        <f>AE53-AD53</f>
        <v>0</v>
      </c>
      <c r="AG53" s="33">
        <f>+AE53/AD53</f>
        <v>1</v>
      </c>
      <c r="AH53" s="33">
        <f>AE53/E53</f>
        <v>1</v>
      </c>
      <c r="AI53" s="127"/>
      <c r="AJ53" s="48">
        <v>0</v>
      </c>
      <c r="AK53" s="195" t="e">
        <f>AJ53/AI53</f>
        <v>#DIV/0!</v>
      </c>
      <c r="AL53" s="1358"/>
      <c r="AM53" s="1359"/>
    </row>
    <row r="54" spans="1:39" ht="24">
      <c r="A54" s="110" t="s">
        <v>609</v>
      </c>
      <c r="B54" s="108" t="s">
        <v>610</v>
      </c>
      <c r="C54" s="69">
        <v>43282</v>
      </c>
      <c r="D54" s="69">
        <v>43434</v>
      </c>
      <c r="E54" s="209">
        <f>T54+V54+X54+Z54+AB54+R54+P54+N54+L54+J54+H54+F54</f>
        <v>1</v>
      </c>
      <c r="F54" s="102"/>
      <c r="G54" s="109"/>
      <c r="H54" s="99"/>
      <c r="I54" s="111"/>
      <c r="J54" s="102"/>
      <c r="K54" s="109"/>
      <c r="L54" s="102"/>
      <c r="M54" s="109"/>
      <c r="N54" s="102"/>
      <c r="O54" s="109"/>
      <c r="P54" s="102"/>
      <c r="Q54" s="109"/>
      <c r="R54" s="102"/>
      <c r="S54" s="109"/>
      <c r="T54" s="102"/>
      <c r="U54" s="109"/>
      <c r="V54" s="102"/>
      <c r="W54" s="109"/>
      <c r="X54" s="102"/>
      <c r="Y54" s="109"/>
      <c r="Z54" s="102">
        <v>1</v>
      </c>
      <c r="AA54" s="109"/>
      <c r="AB54" s="102"/>
      <c r="AC54" s="109"/>
      <c r="AD54" s="209">
        <f t="shared" si="13"/>
        <v>0</v>
      </c>
      <c r="AE54" s="209">
        <f t="shared" si="13"/>
        <v>0</v>
      </c>
      <c r="AF54" s="209">
        <f>AE54-AD54</f>
        <v>0</v>
      </c>
      <c r="AG54" s="33" t="e">
        <f>+AE54/AD54</f>
        <v>#DIV/0!</v>
      </c>
      <c r="AH54" s="33">
        <f>AE54/E54</f>
        <v>0</v>
      </c>
      <c r="AI54" s="127">
        <v>5000000</v>
      </c>
      <c r="AJ54" s="48">
        <v>0</v>
      </c>
      <c r="AK54" s="195">
        <f>AJ54/AI54</f>
        <v>0</v>
      </c>
      <c r="AL54" s="1358"/>
      <c r="AM54" s="1359"/>
    </row>
    <row r="55" spans="1:39" ht="24">
      <c r="A55" s="100" t="s">
        <v>611</v>
      </c>
      <c r="B55" s="89" t="s">
        <v>612</v>
      </c>
      <c r="C55" s="69">
        <v>43435</v>
      </c>
      <c r="D55" s="69">
        <v>43465</v>
      </c>
      <c r="E55" s="209">
        <f>T55+V55+X55+Z55+AB55+R55+P55+N55+L55+J55+H55+F55</f>
        <v>1</v>
      </c>
      <c r="F55" s="80"/>
      <c r="G55" s="109"/>
      <c r="H55" s="80"/>
      <c r="I55" s="109"/>
      <c r="J55" s="80"/>
      <c r="K55" s="109"/>
      <c r="L55" s="80"/>
      <c r="M55" s="109"/>
      <c r="N55" s="80"/>
      <c r="O55" s="109"/>
      <c r="P55" s="80"/>
      <c r="Q55" s="109"/>
      <c r="R55" s="80"/>
      <c r="S55" s="109"/>
      <c r="T55" s="80"/>
      <c r="U55" s="109"/>
      <c r="V55" s="89"/>
      <c r="W55" s="109"/>
      <c r="X55" s="80"/>
      <c r="Y55" s="109"/>
      <c r="Z55" s="80"/>
      <c r="AA55" s="109"/>
      <c r="AB55" s="80">
        <v>1</v>
      </c>
      <c r="AC55" s="109"/>
      <c r="AD55" s="209">
        <f t="shared" si="13"/>
        <v>0</v>
      </c>
      <c r="AE55" s="209">
        <f t="shared" si="13"/>
        <v>0</v>
      </c>
      <c r="AF55" s="209">
        <f>AE55-AD55</f>
        <v>0</v>
      </c>
      <c r="AG55" s="33" t="e">
        <f>+AE55/AD55</f>
        <v>#DIV/0!</v>
      </c>
      <c r="AH55" s="33">
        <f>AE55/E55</f>
        <v>0</v>
      </c>
      <c r="AI55" s="121"/>
      <c r="AJ55" s="48">
        <v>0</v>
      </c>
      <c r="AK55" s="195" t="e">
        <f>AJ55/AI55</f>
        <v>#DIV/0!</v>
      </c>
      <c r="AL55" s="1358"/>
      <c r="AM55" s="1359"/>
    </row>
    <row r="56" spans="1:39" ht="21">
      <c r="A56" s="1372" t="s">
        <v>614</v>
      </c>
      <c r="B56" s="1373"/>
      <c r="C56" s="1373"/>
      <c r="D56" s="1373"/>
      <c r="E56" s="1373"/>
      <c r="F56" s="1373"/>
      <c r="G56" s="1373"/>
      <c r="H56" s="1373"/>
      <c r="I56" s="1373"/>
      <c r="J56" s="1373"/>
      <c r="K56" s="1373"/>
      <c r="L56" s="1373"/>
      <c r="M56" s="1373"/>
      <c r="N56" s="1373"/>
      <c r="O56" s="1373"/>
      <c r="P56" s="1373"/>
      <c r="Q56" s="1373"/>
      <c r="R56" s="1373"/>
      <c r="S56" s="1373"/>
      <c r="T56" s="1373"/>
      <c r="U56" s="1373"/>
      <c r="V56" s="1373"/>
      <c r="W56" s="1373"/>
      <c r="X56" s="1373"/>
      <c r="Y56" s="1373"/>
      <c r="Z56" s="1374"/>
      <c r="AA56" s="129"/>
      <c r="AB56" s="130"/>
      <c r="AC56" s="130"/>
      <c r="AD56" s="88">
        <f>SUM(AD53:AD55)</f>
        <v>1</v>
      </c>
      <c r="AE56" s="88">
        <f>SUM(AE53:AE55)</f>
        <v>1</v>
      </c>
      <c r="AF56" s="82">
        <f>AE56/AD56</f>
        <v>1</v>
      </c>
      <c r="AG56" s="993"/>
      <c r="AH56" s="993"/>
      <c r="AI56" s="131">
        <f>SUM(AI41:AI55)</f>
        <v>5000000</v>
      </c>
      <c r="AJ56" s="131">
        <f>SUM(AJ41:AJ55)</f>
        <v>0</v>
      </c>
      <c r="AK56" s="132"/>
      <c r="AL56" s="1375"/>
      <c r="AM56" s="1376"/>
    </row>
    <row r="57" spans="30:32" ht="15">
      <c r="AD57" s="114"/>
      <c r="AE57" s="114"/>
      <c r="AF57" s="115"/>
    </row>
    <row r="58" spans="33:34" ht="15">
      <c r="AG58" s="116"/>
      <c r="AH58" s="116"/>
    </row>
    <row r="59" spans="31:34" ht="15">
      <c r="AE59" s="117"/>
      <c r="AG59" s="116"/>
      <c r="AH59" s="116"/>
    </row>
    <row r="61" spans="32:33" ht="15">
      <c r="AF61" s="115">
        <f>AVERAGE(AF56,AF49,AF37,AF16,AF10)</f>
        <v>1.0545454545454547</v>
      </c>
      <c r="AG61" s="115"/>
    </row>
    <row r="68" ht="15">
      <c r="A68" s="47"/>
    </row>
    <row r="69" ht="15">
      <c r="A69" s="47"/>
    </row>
    <row r="70" ht="15">
      <c r="A70" s="47"/>
    </row>
    <row r="71" ht="15">
      <c r="A71" s="47"/>
    </row>
    <row r="72" ht="15">
      <c r="A72" s="47"/>
    </row>
    <row r="73" ht="15">
      <c r="A73" s="47"/>
    </row>
    <row r="74" ht="15">
      <c r="A74" s="47"/>
    </row>
    <row r="75" ht="15">
      <c r="A75" s="47"/>
    </row>
    <row r="76" ht="15">
      <c r="A76" s="47"/>
    </row>
    <row r="77" ht="15">
      <c r="A77" s="47"/>
    </row>
    <row r="78" ht="15">
      <c r="A78" s="47"/>
    </row>
    <row r="79" ht="15">
      <c r="A79" s="47"/>
    </row>
    <row r="80" ht="15">
      <c r="A80" s="47"/>
    </row>
    <row r="81" ht="15">
      <c r="A81" s="47"/>
    </row>
    <row r="82" ht="15">
      <c r="A82" s="47"/>
    </row>
    <row r="83" ht="15">
      <c r="A83" s="47"/>
    </row>
    <row r="84" ht="15">
      <c r="A84" s="47"/>
    </row>
    <row r="85" ht="15">
      <c r="A85" s="47"/>
    </row>
    <row r="86" ht="15">
      <c r="A86" s="47"/>
    </row>
    <row r="87" ht="15">
      <c r="A87" s="47"/>
    </row>
    <row r="88" ht="15">
      <c r="A88" s="47"/>
    </row>
    <row r="89" ht="15">
      <c r="A89" s="47"/>
    </row>
    <row r="90" ht="15">
      <c r="A90" s="47"/>
    </row>
    <row r="91" ht="15">
      <c r="A91" s="47"/>
    </row>
    <row r="92" ht="15">
      <c r="A92" s="47"/>
    </row>
    <row r="93" ht="15">
      <c r="A93" s="47"/>
    </row>
    <row r="94" ht="15">
      <c r="A94" s="47"/>
    </row>
    <row r="95" ht="15">
      <c r="A95" s="47"/>
    </row>
    <row r="96" ht="15">
      <c r="A96" s="47"/>
    </row>
    <row r="97" ht="15">
      <c r="A97" s="47"/>
    </row>
    <row r="98" ht="15">
      <c r="A98" s="47"/>
    </row>
    <row r="99" ht="15">
      <c r="A99" s="47"/>
    </row>
    <row r="100" ht="15">
      <c r="A100" s="47"/>
    </row>
    <row r="101" ht="15">
      <c r="A101" s="47"/>
    </row>
    <row r="104" ht="15">
      <c r="A104" s="47"/>
    </row>
    <row r="105" ht="15">
      <c r="A105" s="47"/>
    </row>
    <row r="106" ht="15">
      <c r="A106" s="47"/>
    </row>
    <row r="107" ht="15">
      <c r="A107" s="47"/>
    </row>
    <row r="108" ht="15">
      <c r="A108" s="47"/>
    </row>
    <row r="109" ht="15">
      <c r="A109" s="47"/>
    </row>
    <row r="110" ht="15">
      <c r="A110" s="47"/>
    </row>
    <row r="116" ht="15">
      <c r="A116" s="47"/>
    </row>
    <row r="117" ht="15">
      <c r="A117" s="47"/>
    </row>
    <row r="118" ht="15">
      <c r="A118" s="47"/>
    </row>
    <row r="119" ht="15">
      <c r="A119" s="47"/>
    </row>
    <row r="120" ht="15">
      <c r="A120" s="47"/>
    </row>
    <row r="121" ht="15">
      <c r="A121" s="47"/>
    </row>
    <row r="122" ht="15">
      <c r="A122" s="47"/>
    </row>
    <row r="123" ht="15">
      <c r="A123" s="47"/>
    </row>
    <row r="124" ht="15">
      <c r="A124" s="47"/>
    </row>
    <row r="125" ht="15">
      <c r="A125" s="47"/>
    </row>
    <row r="126" ht="15">
      <c r="A126" s="47"/>
    </row>
    <row r="127" ht="15">
      <c r="A127" s="47"/>
    </row>
    <row r="128" ht="15">
      <c r="A128" s="47"/>
    </row>
    <row r="129" ht="15">
      <c r="A129" s="47"/>
    </row>
    <row r="130" ht="15">
      <c r="A130" s="47"/>
    </row>
    <row r="131" ht="15">
      <c r="A131" s="47"/>
    </row>
    <row r="132" ht="15">
      <c r="A132" s="47"/>
    </row>
    <row r="133" ht="15">
      <c r="A133" s="47"/>
    </row>
    <row r="134" ht="15">
      <c r="A134" s="47"/>
    </row>
    <row r="135" ht="15">
      <c r="A135" s="47"/>
    </row>
    <row r="136" ht="15">
      <c r="A136" s="47"/>
    </row>
    <row r="137" ht="15">
      <c r="A137" s="47"/>
    </row>
    <row r="138" ht="15">
      <c r="A138" s="47"/>
    </row>
    <row r="139" ht="15">
      <c r="A139" s="47"/>
    </row>
    <row r="140" ht="15">
      <c r="A140" s="47"/>
    </row>
    <row r="141" ht="15">
      <c r="A141" s="47"/>
    </row>
    <row r="142" ht="15">
      <c r="A142" s="47"/>
    </row>
    <row r="143" ht="15">
      <c r="A143" s="47"/>
    </row>
    <row r="144" ht="15">
      <c r="A144" s="47"/>
    </row>
  </sheetData>
  <sheetProtection/>
  <protectedRanges>
    <protectedRange password="C7A1" sqref="A85 A87:A88" name="Rango1_2_1_1_4_1_1"/>
    <protectedRange password="C7A1" sqref="A84" name="Rango1_1_1_1_1_3_1_1"/>
    <protectedRange password="C7A1" sqref="A86" name="Rango1_2_1_1_1_3_1_1"/>
  </protectedRanges>
  <mergeCells count="72">
    <mergeCell ref="AL51:AM51"/>
    <mergeCell ref="AL53:AM53"/>
    <mergeCell ref="AL54:AM54"/>
    <mergeCell ref="AL55:AM55"/>
    <mergeCell ref="A56:Z56"/>
    <mergeCell ref="AL56:AM56"/>
    <mergeCell ref="AL52:AM52"/>
    <mergeCell ref="AL46:AM46"/>
    <mergeCell ref="AL47:AM47"/>
    <mergeCell ref="AL48:AM48"/>
    <mergeCell ref="B50:AD50"/>
    <mergeCell ref="AE50:AF50"/>
    <mergeCell ref="AH50:AJ50"/>
    <mergeCell ref="AL50:AM50"/>
    <mergeCell ref="AL39:AM39"/>
    <mergeCell ref="AL41:AM41"/>
    <mergeCell ref="AL42:AM42"/>
    <mergeCell ref="AL43:AM43"/>
    <mergeCell ref="AL44:AM44"/>
    <mergeCell ref="AL45:AM45"/>
    <mergeCell ref="AL40:AM40"/>
    <mergeCell ref="AL36:AM36"/>
    <mergeCell ref="A37:AC37"/>
    <mergeCell ref="AL37:AM37"/>
    <mergeCell ref="B38:AD38"/>
    <mergeCell ref="AE38:AF38"/>
    <mergeCell ref="AH38:AJ38"/>
    <mergeCell ref="AL38:AM38"/>
    <mergeCell ref="AL26:AM26"/>
    <mergeCell ref="AL27:AM27"/>
    <mergeCell ref="AL28:AM28"/>
    <mergeCell ref="AL33:AM33"/>
    <mergeCell ref="AL34:AM34"/>
    <mergeCell ref="AL35:AM35"/>
    <mergeCell ref="AL32:AM32"/>
    <mergeCell ref="AL29:AM29"/>
    <mergeCell ref="AL30:AM30"/>
    <mergeCell ref="AL31:AM31"/>
    <mergeCell ref="AL18:AM18"/>
    <mergeCell ref="AL20:AM20"/>
    <mergeCell ref="AL22:AM22"/>
    <mergeCell ref="AL23:AM23"/>
    <mergeCell ref="AL24:AM24"/>
    <mergeCell ref="AL25:AM25"/>
    <mergeCell ref="AL19:AM19"/>
    <mergeCell ref="AL14:AM14"/>
    <mergeCell ref="AL15:AM15"/>
    <mergeCell ref="A16:AC16"/>
    <mergeCell ref="AL16:AM16"/>
    <mergeCell ref="B17:AD17"/>
    <mergeCell ref="AE17:AF17"/>
    <mergeCell ref="AH17:AJ17"/>
    <mergeCell ref="AL17:AM17"/>
    <mergeCell ref="B11:AD11"/>
    <mergeCell ref="AE11:AF11"/>
    <mergeCell ref="AH11:AJ11"/>
    <mergeCell ref="AL11:AM11"/>
    <mergeCell ref="AL12:AM12"/>
    <mergeCell ref="AL13:AM13"/>
    <mergeCell ref="AL5:AM5"/>
    <mergeCell ref="AL7:AM7"/>
    <mergeCell ref="AL8:AM8"/>
    <mergeCell ref="AL9:AM9"/>
    <mergeCell ref="A10:AC10"/>
    <mergeCell ref="AL10:AM10"/>
    <mergeCell ref="B1:AK1"/>
    <mergeCell ref="AL1:AM1"/>
    <mergeCell ref="B2:AK2"/>
    <mergeCell ref="B3:AK3"/>
    <mergeCell ref="B4:AE4"/>
    <mergeCell ref="AF4:AH4"/>
    <mergeCell ref="AI4:AK4"/>
  </mergeCells>
  <printOptions/>
  <pageMargins left="0.7086614173228347" right="0.7086614173228347" top="0.7480314960629921" bottom="0.7480314960629921" header="0.31496062992125984" footer="0.31496062992125984"/>
  <pageSetup horizontalDpi="600" verticalDpi="600" orientation="portrait" scale="75" r:id="rId4"/>
  <drawing r:id="rId3"/>
  <legacyDrawing r:id="rId2"/>
</worksheet>
</file>

<file path=xl/worksheets/sheet16.xml><?xml version="1.0" encoding="utf-8"?>
<worksheet xmlns="http://schemas.openxmlformats.org/spreadsheetml/2006/main" xmlns:r="http://schemas.openxmlformats.org/officeDocument/2006/relationships">
  <sheetPr>
    <tabColor rgb="FF00B050"/>
  </sheetPr>
  <dimension ref="A1:AO78"/>
  <sheetViews>
    <sheetView zoomScalePageLayoutView="0" workbookViewId="0" topLeftCell="A59">
      <selection activeCell="A59" sqref="A59"/>
    </sheetView>
  </sheetViews>
  <sheetFormatPr defaultColWidth="11.421875" defaultRowHeight="15"/>
  <cols>
    <col min="1" max="1" width="36.421875" style="245" customWidth="1"/>
    <col min="2" max="3" width="7.8515625" style="245" customWidth="1"/>
    <col min="4" max="4" width="15.421875" style="245" customWidth="1"/>
    <col min="5" max="5" width="21.421875" style="245" customWidth="1"/>
    <col min="6" max="9" width="5.57421875" style="445" customWidth="1"/>
    <col min="10" max="10" width="5.421875" style="445" customWidth="1"/>
    <col min="11" max="18" width="5.57421875" style="445" customWidth="1"/>
    <col min="19" max="29" width="5.57421875" style="445" hidden="1" customWidth="1"/>
    <col min="30" max="30" width="14.421875" style="245" customWidth="1"/>
    <col min="31" max="31" width="12.7109375" style="245" customWidth="1"/>
    <col min="32" max="32" width="13.7109375" style="245" customWidth="1"/>
    <col min="33" max="34" width="11.8515625" style="245" customWidth="1"/>
    <col min="35" max="35" width="19.140625" style="446" bestFit="1" customWidth="1"/>
    <col min="36" max="36" width="13.140625" style="446" customWidth="1"/>
    <col min="37" max="37" width="13.140625" style="245" customWidth="1"/>
    <col min="38" max="38" width="14.00390625" style="245" customWidth="1"/>
    <col min="39" max="39" width="9.421875" style="245" customWidth="1"/>
    <col min="40" max="40" width="11.421875" style="245" customWidth="1"/>
    <col min="41" max="41" width="14.00390625" style="245" bestFit="1" customWidth="1"/>
    <col min="42" max="16384" width="11.421875" style="245" customWidth="1"/>
  </cols>
  <sheetData>
    <row r="1" spans="1:39" ht="118.5" customHeight="1">
      <c r="A1" s="502"/>
      <c r="B1" s="1151" t="s">
        <v>55</v>
      </c>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c r="AF1" s="1152"/>
      <c r="AG1" s="1152"/>
      <c r="AH1" s="1152"/>
      <c r="AI1" s="1152"/>
      <c r="AJ1" s="1152"/>
      <c r="AK1" s="1153"/>
      <c r="AL1" s="1066" t="s">
        <v>1067</v>
      </c>
      <c r="AM1" s="1066"/>
    </row>
    <row r="2" spans="1:39" ht="38.25" customHeight="1">
      <c r="A2" s="160" t="s">
        <v>54</v>
      </c>
      <c r="B2" s="1377" t="s">
        <v>623</v>
      </c>
      <c r="C2" s="1378"/>
      <c r="D2" s="1378"/>
      <c r="E2" s="1378"/>
      <c r="F2" s="1378"/>
      <c r="G2" s="1378"/>
      <c r="H2" s="1378"/>
      <c r="I2" s="1378"/>
      <c r="J2" s="1378"/>
      <c r="K2" s="1378"/>
      <c r="L2" s="1378"/>
      <c r="M2" s="1378"/>
      <c r="N2" s="1378"/>
      <c r="O2" s="1378"/>
      <c r="P2" s="1378"/>
      <c r="Q2" s="1378"/>
      <c r="R2" s="1378"/>
      <c r="S2" s="1378"/>
      <c r="T2" s="1378"/>
      <c r="U2" s="1378"/>
      <c r="V2" s="1378"/>
      <c r="W2" s="1378"/>
      <c r="X2" s="1378"/>
      <c r="Y2" s="1378"/>
      <c r="Z2" s="1378"/>
      <c r="AA2" s="1378"/>
      <c r="AB2" s="1378"/>
      <c r="AC2" s="1378"/>
      <c r="AD2" s="1378"/>
      <c r="AE2" s="1378"/>
      <c r="AF2" s="1378"/>
      <c r="AG2" s="1378"/>
      <c r="AH2" s="1378"/>
      <c r="AI2" s="1378"/>
      <c r="AJ2" s="1378"/>
      <c r="AK2" s="1378"/>
      <c r="AL2" s="344" t="s">
        <v>43</v>
      </c>
      <c r="AM2" s="247">
        <v>1</v>
      </c>
    </row>
    <row r="3" spans="1:39" ht="24">
      <c r="A3" s="160" t="s">
        <v>52</v>
      </c>
      <c r="B3" s="1067" t="s">
        <v>624</v>
      </c>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c r="AI3" s="1068"/>
      <c r="AJ3" s="1068"/>
      <c r="AK3" s="1069"/>
      <c r="AL3" s="344" t="s">
        <v>43</v>
      </c>
      <c r="AM3" s="247"/>
    </row>
    <row r="4" spans="1:39" ht="33" customHeight="1">
      <c r="A4" s="160" t="s">
        <v>47</v>
      </c>
      <c r="B4" s="1067" t="s">
        <v>625</v>
      </c>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7"/>
      <c r="AF4" s="1098" t="s">
        <v>45</v>
      </c>
      <c r="AG4" s="1098"/>
      <c r="AH4" s="295"/>
      <c r="AI4" s="1095" t="s">
        <v>626</v>
      </c>
      <c r="AJ4" s="1096"/>
      <c r="AK4" s="1097"/>
      <c r="AL4" s="344" t="s">
        <v>43</v>
      </c>
      <c r="AM4" s="247"/>
    </row>
    <row r="5" spans="1:39" ht="43.5" customHeight="1">
      <c r="A5" s="160" t="s">
        <v>42</v>
      </c>
      <c r="B5" s="164" t="s">
        <v>41</v>
      </c>
      <c r="C5" s="164" t="s">
        <v>40</v>
      </c>
      <c r="D5" s="164" t="s">
        <v>427</v>
      </c>
      <c r="E5" s="59" t="s">
        <v>38</v>
      </c>
      <c r="F5" s="44" t="s">
        <v>37</v>
      </c>
      <c r="G5" s="44" t="s">
        <v>36</v>
      </c>
      <c r="H5" s="44" t="s">
        <v>35</v>
      </c>
      <c r="I5" s="44" t="s">
        <v>34</v>
      </c>
      <c r="J5" s="44" t="s">
        <v>33</v>
      </c>
      <c r="K5" s="44" t="s">
        <v>32</v>
      </c>
      <c r="L5" s="44" t="s">
        <v>31</v>
      </c>
      <c r="M5" s="44" t="s">
        <v>30</v>
      </c>
      <c r="N5" s="44" t="s">
        <v>29</v>
      </c>
      <c r="O5" s="44" t="s">
        <v>28</v>
      </c>
      <c r="P5" s="44" t="s">
        <v>27</v>
      </c>
      <c r="Q5" s="44" t="s">
        <v>26</v>
      </c>
      <c r="R5" s="44" t="s">
        <v>25</v>
      </c>
      <c r="S5" s="44" t="s">
        <v>24</v>
      </c>
      <c r="T5" s="44" t="s">
        <v>23</v>
      </c>
      <c r="U5" s="44" t="s">
        <v>22</v>
      </c>
      <c r="V5" s="44" t="s">
        <v>21</v>
      </c>
      <c r="W5" s="44" t="s">
        <v>20</v>
      </c>
      <c r="X5" s="44" t="s">
        <v>19</v>
      </c>
      <c r="Y5" s="44" t="s">
        <v>18</v>
      </c>
      <c r="Z5" s="44" t="s">
        <v>17</v>
      </c>
      <c r="AA5" s="44" t="s">
        <v>16</v>
      </c>
      <c r="AB5" s="44" t="s">
        <v>15</v>
      </c>
      <c r="AC5" s="44" t="s">
        <v>14</v>
      </c>
      <c r="AD5" s="59" t="s">
        <v>13</v>
      </c>
      <c r="AE5" s="59" t="s">
        <v>12</v>
      </c>
      <c r="AF5" s="59" t="s">
        <v>11</v>
      </c>
      <c r="AG5" s="59" t="s">
        <v>10</v>
      </c>
      <c r="AH5" s="59" t="s">
        <v>9</v>
      </c>
      <c r="AI5" s="586" t="s">
        <v>8</v>
      </c>
      <c r="AJ5" s="586" t="s">
        <v>7</v>
      </c>
      <c r="AK5" s="164" t="s">
        <v>6</v>
      </c>
      <c r="AL5" s="1074" t="s">
        <v>5</v>
      </c>
      <c r="AM5" s="1074"/>
    </row>
    <row r="6" spans="1:39" ht="48.75" customHeight="1">
      <c r="A6" s="289" t="s">
        <v>1064</v>
      </c>
      <c r="B6" s="255">
        <v>43282</v>
      </c>
      <c r="C6" s="255">
        <v>43435</v>
      </c>
      <c r="D6" s="255" t="s">
        <v>1065</v>
      </c>
      <c r="E6" s="380">
        <f>F6+H6+J6+L6+N6+P6+R6+T6+V6+X6+Z6+AB6</f>
        <v>1</v>
      </c>
      <c r="F6" s="290"/>
      <c r="G6" s="59"/>
      <c r="H6" s="290"/>
      <c r="I6" s="59"/>
      <c r="J6" s="290"/>
      <c r="K6" s="59"/>
      <c r="L6" s="290"/>
      <c r="M6" s="59"/>
      <c r="N6" s="290"/>
      <c r="O6" s="59"/>
      <c r="P6" s="290"/>
      <c r="Q6" s="59"/>
      <c r="S6" s="59"/>
      <c r="T6" s="296"/>
      <c r="U6" s="112"/>
      <c r="V6" s="257"/>
      <c r="W6" s="112"/>
      <c r="X6" s="296"/>
      <c r="Y6" s="112"/>
      <c r="Z6" s="296"/>
      <c r="AA6" s="112"/>
      <c r="AB6" s="297">
        <v>1</v>
      </c>
      <c r="AC6" s="256"/>
      <c r="AD6" s="209">
        <f>F6+H6+J6+L6+N6+P6</f>
        <v>0</v>
      </c>
      <c r="AE6" s="209">
        <f>G6+I6+K6+M6+O6+Q6</f>
        <v>0</v>
      </c>
      <c r="AF6" s="209">
        <f>AE6-AD6</f>
        <v>0</v>
      </c>
      <c r="AG6" s="33"/>
      <c r="AH6" s="33">
        <f>AE6/E6</f>
        <v>0</v>
      </c>
      <c r="AI6" s="587">
        <v>0</v>
      </c>
      <c r="AJ6" s="588">
        <v>0</v>
      </c>
      <c r="AK6" s="262" t="e">
        <f>AJ6/AI6</f>
        <v>#DIV/0!</v>
      </c>
      <c r="AL6" s="1379"/>
      <c r="AM6" s="1380"/>
    </row>
    <row r="7" spans="1:39" ht="30" customHeight="1">
      <c r="A7" s="1060" t="s">
        <v>1</v>
      </c>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269"/>
      <c r="AE7" s="269"/>
      <c r="AF7" s="269"/>
      <c r="AG7" s="270"/>
      <c r="AH7" s="270">
        <f>AVERAGE(AH4:AH6)</f>
        <v>0</v>
      </c>
      <c r="AI7" s="589">
        <f>SUM(AI6:AI6)</f>
        <v>0</v>
      </c>
      <c r="AJ7" s="589">
        <f>SUM(AJ6:AJ6)</f>
        <v>0</v>
      </c>
      <c r="AK7" s="270" t="e">
        <f>AJ7/AI7</f>
        <v>#DIV/0!</v>
      </c>
      <c r="AL7" s="1062"/>
      <c r="AM7" s="1062"/>
    </row>
    <row r="8" spans="1:39" ht="24">
      <c r="A8" s="160" t="s">
        <v>54</v>
      </c>
      <c r="B8" s="1377" t="s">
        <v>623</v>
      </c>
      <c r="C8" s="1378"/>
      <c r="D8" s="1378"/>
      <c r="E8" s="1378"/>
      <c r="F8" s="1378"/>
      <c r="G8" s="1378"/>
      <c r="H8" s="1378"/>
      <c r="I8" s="1378"/>
      <c r="J8" s="1378"/>
      <c r="K8" s="1378"/>
      <c r="L8" s="1378"/>
      <c r="M8" s="1378"/>
      <c r="N8" s="1378"/>
      <c r="O8" s="1378"/>
      <c r="P8" s="1378"/>
      <c r="Q8" s="1378"/>
      <c r="R8" s="1378"/>
      <c r="S8" s="1378"/>
      <c r="T8" s="1378"/>
      <c r="U8" s="1378"/>
      <c r="V8" s="1378"/>
      <c r="W8" s="1378"/>
      <c r="X8" s="1378"/>
      <c r="Y8" s="1378"/>
      <c r="Z8" s="1378"/>
      <c r="AA8" s="1378"/>
      <c r="AB8" s="1378"/>
      <c r="AC8" s="1378"/>
      <c r="AD8" s="1378"/>
      <c r="AE8" s="1378"/>
      <c r="AF8" s="1378"/>
      <c r="AG8" s="1378"/>
      <c r="AH8" s="1378"/>
      <c r="AI8" s="1378"/>
      <c r="AJ8" s="1378"/>
      <c r="AK8" s="1378"/>
      <c r="AL8" s="344" t="s">
        <v>43</v>
      </c>
      <c r="AM8" s="247">
        <v>1</v>
      </c>
    </row>
    <row r="9" spans="1:39" ht="24">
      <c r="A9" s="160" t="s">
        <v>52</v>
      </c>
      <c r="B9" s="1378" t="s">
        <v>627</v>
      </c>
      <c r="C9" s="1378"/>
      <c r="D9" s="1378"/>
      <c r="E9" s="1378"/>
      <c r="F9" s="1378"/>
      <c r="G9" s="1378"/>
      <c r="H9" s="1378"/>
      <c r="I9" s="1378"/>
      <c r="J9" s="1378"/>
      <c r="K9" s="1378"/>
      <c r="L9" s="1378"/>
      <c r="M9" s="1378"/>
      <c r="N9" s="1378"/>
      <c r="O9" s="1378"/>
      <c r="P9" s="1378"/>
      <c r="Q9" s="1378"/>
      <c r="R9" s="1378"/>
      <c r="S9" s="1378"/>
      <c r="T9" s="1378"/>
      <c r="U9" s="1378"/>
      <c r="V9" s="1378"/>
      <c r="W9" s="1378"/>
      <c r="X9" s="1378"/>
      <c r="Y9" s="1378"/>
      <c r="Z9" s="1378"/>
      <c r="AA9" s="1378"/>
      <c r="AB9" s="1378"/>
      <c r="AC9" s="1378"/>
      <c r="AD9" s="1378"/>
      <c r="AE9" s="1378"/>
      <c r="AF9" s="1378"/>
      <c r="AG9" s="1378"/>
      <c r="AH9" s="1378"/>
      <c r="AI9" s="1378"/>
      <c r="AJ9" s="1378"/>
      <c r="AK9" s="1378"/>
      <c r="AL9" s="344" t="s">
        <v>43</v>
      </c>
      <c r="AM9" s="247"/>
    </row>
    <row r="10" spans="1:39" ht="24">
      <c r="A10" s="160" t="s">
        <v>47</v>
      </c>
      <c r="B10" s="1067" t="s">
        <v>628</v>
      </c>
      <c r="C10" s="1096"/>
      <c r="D10" s="1096"/>
      <c r="E10" s="1096"/>
      <c r="F10" s="1096"/>
      <c r="G10" s="1096"/>
      <c r="H10" s="1096"/>
      <c r="I10" s="1096"/>
      <c r="J10" s="1096"/>
      <c r="K10" s="1096"/>
      <c r="L10" s="1096"/>
      <c r="M10" s="1096"/>
      <c r="N10" s="1096"/>
      <c r="O10" s="1096"/>
      <c r="P10" s="1096"/>
      <c r="Q10" s="1096"/>
      <c r="R10" s="1096"/>
      <c r="S10" s="1096"/>
      <c r="T10" s="1096"/>
      <c r="U10" s="1096"/>
      <c r="V10" s="1096"/>
      <c r="W10" s="1096"/>
      <c r="X10" s="1096"/>
      <c r="Y10" s="1096"/>
      <c r="Z10" s="1096"/>
      <c r="AA10" s="1096"/>
      <c r="AB10" s="1096"/>
      <c r="AC10" s="1096"/>
      <c r="AD10" s="1096"/>
      <c r="AE10" s="1097"/>
      <c r="AF10" s="1098" t="s">
        <v>45</v>
      </c>
      <c r="AG10" s="1098"/>
      <c r="AH10" s="295"/>
      <c r="AI10" s="1067" t="s">
        <v>626</v>
      </c>
      <c r="AJ10" s="1068"/>
      <c r="AK10" s="1069"/>
      <c r="AL10" s="344" t="s">
        <v>43</v>
      </c>
      <c r="AM10" s="247"/>
    </row>
    <row r="11" spans="1:39" ht="36">
      <c r="A11" s="160" t="s">
        <v>42</v>
      </c>
      <c r="B11" s="164" t="s">
        <v>41</v>
      </c>
      <c r="C11" s="164" t="s">
        <v>40</v>
      </c>
      <c r="D11" s="164" t="s">
        <v>427</v>
      </c>
      <c r="E11" s="59" t="s">
        <v>38</v>
      </c>
      <c r="F11" s="44" t="s">
        <v>37</v>
      </c>
      <c r="G11" s="44" t="s">
        <v>36</v>
      </c>
      <c r="H11" s="44" t="s">
        <v>35</v>
      </c>
      <c r="I11" s="44" t="s">
        <v>34</v>
      </c>
      <c r="J11" s="44" t="s">
        <v>33</v>
      </c>
      <c r="K11" s="44" t="s">
        <v>32</v>
      </c>
      <c r="L11" s="44" t="s">
        <v>31</v>
      </c>
      <c r="M11" s="44" t="s">
        <v>30</v>
      </c>
      <c r="N11" s="44" t="s">
        <v>29</v>
      </c>
      <c r="O11" s="44" t="s">
        <v>28</v>
      </c>
      <c r="P11" s="44" t="s">
        <v>27</v>
      </c>
      <c r="Q11" s="44" t="s">
        <v>26</v>
      </c>
      <c r="R11" s="44" t="s">
        <v>25</v>
      </c>
      <c r="S11" s="44" t="s">
        <v>24</v>
      </c>
      <c r="T11" s="44" t="s">
        <v>23</v>
      </c>
      <c r="U11" s="44" t="s">
        <v>22</v>
      </c>
      <c r="V11" s="44" t="s">
        <v>21</v>
      </c>
      <c r="W11" s="44" t="s">
        <v>20</v>
      </c>
      <c r="X11" s="44" t="s">
        <v>19</v>
      </c>
      <c r="Y11" s="44" t="s">
        <v>18</v>
      </c>
      <c r="Z11" s="44" t="s">
        <v>17</v>
      </c>
      <c r="AA11" s="44" t="s">
        <v>16</v>
      </c>
      <c r="AB11" s="44" t="s">
        <v>15</v>
      </c>
      <c r="AC11" s="44" t="s">
        <v>14</v>
      </c>
      <c r="AD11" s="59" t="s">
        <v>13</v>
      </c>
      <c r="AE11" s="59" t="s">
        <v>12</v>
      </c>
      <c r="AF11" s="59" t="s">
        <v>11</v>
      </c>
      <c r="AG11" s="59" t="s">
        <v>10</v>
      </c>
      <c r="AH11" s="59" t="s">
        <v>9</v>
      </c>
      <c r="AI11" s="586" t="s">
        <v>8</v>
      </c>
      <c r="AJ11" s="586" t="s">
        <v>7</v>
      </c>
      <c r="AK11" s="164" t="s">
        <v>6</v>
      </c>
      <c r="AL11" s="1074" t="s">
        <v>5</v>
      </c>
      <c r="AM11" s="1074"/>
    </row>
    <row r="12" spans="1:39" ht="56.25" customHeight="1">
      <c r="A12" s="75" t="s">
        <v>629</v>
      </c>
      <c r="B12" s="255">
        <v>43101</v>
      </c>
      <c r="C12" s="255">
        <v>43435</v>
      </c>
      <c r="D12" s="255" t="s">
        <v>630</v>
      </c>
      <c r="E12" s="380">
        <f aca="true" t="shared" si="0" ref="E12:E18">F12+H12+J12+L12+N12+P12+R12+T12+V12+X12+Z12+AB12</f>
        <v>12</v>
      </c>
      <c r="F12" s="290">
        <v>1</v>
      </c>
      <c r="G12" s="59">
        <v>1</v>
      </c>
      <c r="H12" s="257">
        <v>1</v>
      </c>
      <c r="I12" s="59">
        <v>1</v>
      </c>
      <c r="J12" s="257">
        <v>1</v>
      </c>
      <c r="K12" s="59">
        <v>1</v>
      </c>
      <c r="L12" s="257">
        <v>1</v>
      </c>
      <c r="M12" s="59">
        <v>1</v>
      </c>
      <c r="N12" s="257">
        <v>1</v>
      </c>
      <c r="O12" s="59">
        <v>1</v>
      </c>
      <c r="P12" s="257">
        <v>1</v>
      </c>
      <c r="Q12" s="952">
        <v>1</v>
      </c>
      <c r="R12" s="953">
        <v>1</v>
      </c>
      <c r="S12" s="952"/>
      <c r="T12" s="202">
        <v>1</v>
      </c>
      <c r="U12" s="139"/>
      <c r="V12" s="202">
        <v>1</v>
      </c>
      <c r="W12" s="139"/>
      <c r="X12" s="202">
        <v>1</v>
      </c>
      <c r="Y12" s="139"/>
      <c r="Z12" s="202">
        <v>1</v>
      </c>
      <c r="AA12" s="139"/>
      <c r="AB12" s="979">
        <v>1</v>
      </c>
      <c r="AC12" s="191"/>
      <c r="AD12" s="209">
        <f aca="true" t="shared" si="1" ref="AD12:AE21">F12+H12+J12+L12+N12+P12</f>
        <v>6</v>
      </c>
      <c r="AE12" s="209">
        <f t="shared" si="1"/>
        <v>6</v>
      </c>
      <c r="AF12" s="209">
        <f aca="true" t="shared" si="2" ref="AF12:AF21">AE12-AD12</f>
        <v>0</v>
      </c>
      <c r="AG12" s="33">
        <f aca="true" t="shared" si="3" ref="AG12:AG21">+AE12/AD12</f>
        <v>1</v>
      </c>
      <c r="AH12" s="33">
        <f aca="true" t="shared" si="4" ref="AH12:AH21">AE12/E12</f>
        <v>0.5</v>
      </c>
      <c r="AI12" s="587">
        <v>0</v>
      </c>
      <c r="AJ12" s="588">
        <v>0</v>
      </c>
      <c r="AK12" s="262" t="e">
        <f>AJ12/AI12</f>
        <v>#DIV/0!</v>
      </c>
      <c r="AL12" s="1099"/>
      <c r="AM12" s="1099"/>
    </row>
    <row r="13" spans="1:39" ht="48" customHeight="1">
      <c r="A13" s="590" t="s">
        <v>631</v>
      </c>
      <c r="B13" s="255">
        <v>43101</v>
      </c>
      <c r="C13" s="255">
        <v>43160</v>
      </c>
      <c r="D13" s="255" t="s">
        <v>70</v>
      </c>
      <c r="E13" s="380">
        <f t="shared" si="0"/>
        <v>1</v>
      </c>
      <c r="F13" s="290"/>
      <c r="G13" s="299"/>
      <c r="H13" s="290"/>
      <c r="I13" s="299">
        <v>1</v>
      </c>
      <c r="J13" s="290">
        <v>1</v>
      </c>
      <c r="K13" s="299"/>
      <c r="L13" s="290"/>
      <c r="M13" s="299"/>
      <c r="N13" s="290"/>
      <c r="O13" s="299"/>
      <c r="P13" s="290"/>
      <c r="Q13" s="14"/>
      <c r="R13" s="953"/>
      <c r="S13" s="14"/>
      <c r="T13" s="202"/>
      <c r="U13" s="139"/>
      <c r="V13" s="202"/>
      <c r="W13" s="139"/>
      <c r="X13" s="202"/>
      <c r="Y13" s="139"/>
      <c r="Z13" s="202"/>
      <c r="AA13" s="139"/>
      <c r="AB13" s="979"/>
      <c r="AC13" s="191"/>
      <c r="AD13" s="209">
        <f t="shared" si="1"/>
        <v>1</v>
      </c>
      <c r="AE13" s="209">
        <f t="shared" si="1"/>
        <v>1</v>
      </c>
      <c r="AF13" s="209">
        <f t="shared" si="2"/>
        <v>0</v>
      </c>
      <c r="AG13" s="33">
        <f t="shared" si="3"/>
        <v>1</v>
      </c>
      <c r="AH13" s="33">
        <f t="shared" si="4"/>
        <v>1</v>
      </c>
      <c r="AI13" s="587">
        <v>0</v>
      </c>
      <c r="AJ13" s="588">
        <v>0</v>
      </c>
      <c r="AK13" s="262" t="e">
        <f>AJ13/AI13</f>
        <v>#DIV/0!</v>
      </c>
      <c r="AL13" s="1076"/>
      <c r="AM13" s="1076"/>
    </row>
    <row r="14" spans="1:39" ht="36" customHeight="1">
      <c r="A14" s="289" t="s">
        <v>632</v>
      </c>
      <c r="B14" s="255">
        <v>43101</v>
      </c>
      <c r="C14" s="255">
        <v>43160</v>
      </c>
      <c r="D14" s="255" t="s">
        <v>70</v>
      </c>
      <c r="E14" s="380">
        <f t="shared" si="0"/>
        <v>1</v>
      </c>
      <c r="F14" s="290"/>
      <c r="G14" s="299"/>
      <c r="H14" s="290"/>
      <c r="I14" s="299">
        <v>1</v>
      </c>
      <c r="J14" s="290">
        <v>1</v>
      </c>
      <c r="K14" s="299"/>
      <c r="L14" s="290"/>
      <c r="M14" s="299"/>
      <c r="N14" s="290"/>
      <c r="O14" s="299"/>
      <c r="P14" s="290"/>
      <c r="Q14" s="14"/>
      <c r="R14" s="953"/>
      <c r="S14" s="14"/>
      <c r="T14" s="202"/>
      <c r="U14" s="139"/>
      <c r="V14" s="202"/>
      <c r="W14" s="139"/>
      <c r="X14" s="202"/>
      <c r="Y14" s="139"/>
      <c r="Z14" s="202"/>
      <c r="AA14" s="139"/>
      <c r="AB14" s="979"/>
      <c r="AC14" s="191"/>
      <c r="AD14" s="209">
        <f t="shared" si="1"/>
        <v>1</v>
      </c>
      <c r="AE14" s="209">
        <f t="shared" si="1"/>
        <v>1</v>
      </c>
      <c r="AF14" s="209">
        <f t="shared" si="2"/>
        <v>0</v>
      </c>
      <c r="AG14" s="33">
        <f t="shared" si="3"/>
        <v>1</v>
      </c>
      <c r="AH14" s="33">
        <f t="shared" si="4"/>
        <v>1</v>
      </c>
      <c r="AI14" s="587">
        <v>0</v>
      </c>
      <c r="AJ14" s="588">
        <v>0</v>
      </c>
      <c r="AK14" s="262" t="e">
        <f>AJ14/AI14</f>
        <v>#DIV/0!</v>
      </c>
      <c r="AL14" s="1076"/>
      <c r="AM14" s="1076"/>
    </row>
    <row r="15" spans="1:39" ht="36" customHeight="1">
      <c r="A15" s="289" t="s">
        <v>633</v>
      </c>
      <c r="B15" s="255">
        <v>43101</v>
      </c>
      <c r="C15" s="255">
        <v>43160</v>
      </c>
      <c r="D15" s="255" t="s">
        <v>634</v>
      </c>
      <c r="E15" s="380">
        <f>F15+H15+J15+L15+N15+P15+R15+T15+V15+X15+Z15+AB15</f>
        <v>1</v>
      </c>
      <c r="F15" s="290"/>
      <c r="G15" s="299"/>
      <c r="H15" s="290"/>
      <c r="I15" s="299"/>
      <c r="J15" s="290"/>
      <c r="K15" s="299"/>
      <c r="L15" s="290"/>
      <c r="M15" s="299"/>
      <c r="N15" s="290"/>
      <c r="O15" s="299"/>
      <c r="P15" s="290"/>
      <c r="Q15" s="14"/>
      <c r="R15" s="953"/>
      <c r="S15" s="14"/>
      <c r="T15" s="202"/>
      <c r="U15" s="139"/>
      <c r="V15" s="202"/>
      <c r="W15" s="139"/>
      <c r="X15" s="202">
        <v>1</v>
      </c>
      <c r="Y15" s="139"/>
      <c r="Z15" s="202"/>
      <c r="AA15" s="139"/>
      <c r="AB15" s="979"/>
      <c r="AC15" s="191"/>
      <c r="AD15" s="209">
        <f t="shared" si="1"/>
        <v>0</v>
      </c>
      <c r="AE15" s="209">
        <f t="shared" si="1"/>
        <v>0</v>
      </c>
      <c r="AF15" s="209">
        <f t="shared" si="2"/>
        <v>0</v>
      </c>
      <c r="AG15" s="33"/>
      <c r="AH15" s="33">
        <f t="shared" si="4"/>
        <v>0</v>
      </c>
      <c r="AI15" s="587">
        <v>0</v>
      </c>
      <c r="AJ15" s="588">
        <v>0</v>
      </c>
      <c r="AK15" s="262" t="e">
        <f>AJ15/AI15</f>
        <v>#DIV/0!</v>
      </c>
      <c r="AL15" s="319"/>
      <c r="AM15" s="319"/>
    </row>
    <row r="16" spans="1:39" ht="33.75" customHeight="1">
      <c r="A16" s="289" t="s">
        <v>635</v>
      </c>
      <c r="B16" s="255">
        <v>43101</v>
      </c>
      <c r="C16" s="255">
        <v>43160</v>
      </c>
      <c r="D16" s="255" t="s">
        <v>70</v>
      </c>
      <c r="E16" s="380">
        <f t="shared" si="0"/>
        <v>1</v>
      </c>
      <c r="F16" s="290"/>
      <c r="G16" s="299"/>
      <c r="H16" s="290"/>
      <c r="I16" s="299"/>
      <c r="J16" s="290">
        <v>1</v>
      </c>
      <c r="K16" s="299">
        <v>1</v>
      </c>
      <c r="L16" s="290"/>
      <c r="M16" s="299"/>
      <c r="N16" s="290"/>
      <c r="O16" s="299"/>
      <c r="P16" s="290"/>
      <c r="Q16" s="14"/>
      <c r="R16" s="953"/>
      <c r="S16" s="14"/>
      <c r="T16" s="32"/>
      <c r="U16" s="14"/>
      <c r="V16" s="32"/>
      <c r="W16" s="14"/>
      <c r="X16" s="32"/>
      <c r="Y16" s="14"/>
      <c r="Z16" s="32"/>
      <c r="AA16" s="14"/>
      <c r="AB16" s="32"/>
      <c r="AC16" s="14"/>
      <c r="AD16" s="209">
        <f t="shared" si="1"/>
        <v>1</v>
      </c>
      <c r="AE16" s="209">
        <f t="shared" si="1"/>
        <v>1</v>
      </c>
      <c r="AF16" s="209">
        <f t="shared" si="2"/>
        <v>0</v>
      </c>
      <c r="AG16" s="33">
        <f t="shared" si="3"/>
        <v>1</v>
      </c>
      <c r="AH16" s="33">
        <f t="shared" si="4"/>
        <v>1</v>
      </c>
      <c r="AI16" s="587">
        <v>0</v>
      </c>
      <c r="AJ16" s="588">
        <v>0</v>
      </c>
      <c r="AK16" s="262" t="e">
        <f aca="true" t="shared" si="5" ref="AK16:AK22">AJ16/AI16</f>
        <v>#DIV/0!</v>
      </c>
      <c r="AL16" s="1076"/>
      <c r="AM16" s="1076"/>
    </row>
    <row r="17" spans="1:39" ht="35.25" customHeight="1">
      <c r="A17" s="75" t="s">
        <v>636</v>
      </c>
      <c r="B17" s="255">
        <v>43374</v>
      </c>
      <c r="C17" s="255">
        <v>43374</v>
      </c>
      <c r="D17" s="255" t="s">
        <v>637</v>
      </c>
      <c r="E17" s="380">
        <f t="shared" si="0"/>
        <v>1</v>
      </c>
      <c r="F17" s="257"/>
      <c r="G17" s="299"/>
      <c r="H17" s="257"/>
      <c r="I17" s="299"/>
      <c r="J17" s="257"/>
      <c r="K17" s="299"/>
      <c r="L17" s="257"/>
      <c r="M17" s="299"/>
      <c r="N17" s="257"/>
      <c r="O17" s="299"/>
      <c r="P17" s="257"/>
      <c r="Q17" s="14"/>
      <c r="R17" s="953"/>
      <c r="S17" s="14"/>
      <c r="T17" s="202"/>
      <c r="U17" s="14"/>
      <c r="V17" s="202"/>
      <c r="W17" s="14"/>
      <c r="X17" s="202">
        <v>1</v>
      </c>
      <c r="Y17" s="14"/>
      <c r="Z17" s="202"/>
      <c r="AA17" s="14"/>
      <c r="AB17" s="979"/>
      <c r="AC17" s="14"/>
      <c r="AD17" s="209">
        <f t="shared" si="1"/>
        <v>0</v>
      </c>
      <c r="AE17" s="209">
        <f t="shared" si="1"/>
        <v>0</v>
      </c>
      <c r="AF17" s="209">
        <f t="shared" si="2"/>
        <v>0</v>
      </c>
      <c r="AG17" s="33"/>
      <c r="AH17" s="33">
        <f t="shared" si="4"/>
        <v>0</v>
      </c>
      <c r="AI17" s="587">
        <v>10000000</v>
      </c>
      <c r="AJ17" s="588">
        <v>0</v>
      </c>
      <c r="AK17" s="262">
        <f t="shared" si="5"/>
        <v>0</v>
      </c>
      <c r="AL17" s="257"/>
      <c r="AM17" s="257"/>
    </row>
    <row r="18" spans="1:39" ht="76.5" customHeight="1">
      <c r="A18" s="302" t="s">
        <v>638</v>
      </c>
      <c r="B18" s="255">
        <v>43191</v>
      </c>
      <c r="C18" s="255">
        <v>43191</v>
      </c>
      <c r="D18" s="255" t="s">
        <v>70</v>
      </c>
      <c r="E18" s="380">
        <f t="shared" si="0"/>
        <v>1</v>
      </c>
      <c r="F18" s="257"/>
      <c r="G18" s="299"/>
      <c r="H18" s="257"/>
      <c r="I18" s="299"/>
      <c r="J18" s="257"/>
      <c r="K18" s="299"/>
      <c r="L18" s="257"/>
      <c r="M18" s="299"/>
      <c r="N18" s="257"/>
      <c r="O18" s="299"/>
      <c r="P18" s="257"/>
      <c r="Q18" s="14"/>
      <c r="R18" s="202"/>
      <c r="S18" s="14"/>
      <c r="T18" s="202"/>
      <c r="U18" s="14"/>
      <c r="V18" s="202"/>
      <c r="W18" s="14"/>
      <c r="X18" s="202">
        <v>1</v>
      </c>
      <c r="Y18" s="14"/>
      <c r="Z18" s="202"/>
      <c r="AA18" s="14"/>
      <c r="AB18" s="979"/>
      <c r="AC18" s="14"/>
      <c r="AD18" s="209">
        <f t="shared" si="1"/>
        <v>0</v>
      </c>
      <c r="AE18" s="209">
        <f t="shared" si="1"/>
        <v>0</v>
      </c>
      <c r="AF18" s="209">
        <f t="shared" si="2"/>
        <v>0</v>
      </c>
      <c r="AG18" s="33"/>
      <c r="AH18" s="33">
        <f t="shared" si="4"/>
        <v>0</v>
      </c>
      <c r="AI18" s="591">
        <v>15000000</v>
      </c>
      <c r="AJ18" s="588">
        <v>0</v>
      </c>
      <c r="AK18" s="262">
        <f t="shared" si="5"/>
        <v>0</v>
      </c>
      <c r="AL18" s="1099"/>
      <c r="AM18" s="1099"/>
    </row>
    <row r="19" spans="1:39" ht="32.25" customHeight="1">
      <c r="A19" s="302" t="s">
        <v>639</v>
      </c>
      <c r="B19" s="255">
        <v>43313</v>
      </c>
      <c r="C19" s="255">
        <v>43313</v>
      </c>
      <c r="D19" s="255" t="s">
        <v>640</v>
      </c>
      <c r="E19" s="380">
        <f>F19+H19+J19+L19+N19+P19+R19+T19+V19+X19+Z19+AB19</f>
        <v>1</v>
      </c>
      <c r="F19" s="257"/>
      <c r="G19" s="299"/>
      <c r="H19" s="257"/>
      <c r="I19" s="299"/>
      <c r="J19" s="257"/>
      <c r="K19" s="299"/>
      <c r="L19" s="257"/>
      <c r="M19" s="299"/>
      <c r="N19" s="257"/>
      <c r="O19" s="299"/>
      <c r="P19" s="257"/>
      <c r="Q19" s="14"/>
      <c r="R19" s="202"/>
      <c r="S19" s="14"/>
      <c r="T19" s="202">
        <v>1</v>
      </c>
      <c r="U19" s="14"/>
      <c r="V19" s="202"/>
      <c r="W19" s="14"/>
      <c r="X19" s="202"/>
      <c r="Y19" s="14"/>
      <c r="Z19" s="202"/>
      <c r="AA19" s="14"/>
      <c r="AB19" s="979"/>
      <c r="AC19" s="14"/>
      <c r="AD19" s="209">
        <f t="shared" si="1"/>
        <v>0</v>
      </c>
      <c r="AE19" s="209">
        <f t="shared" si="1"/>
        <v>0</v>
      </c>
      <c r="AF19" s="209">
        <f t="shared" si="2"/>
        <v>0</v>
      </c>
      <c r="AG19" s="33"/>
      <c r="AH19" s="33">
        <f t="shared" si="4"/>
        <v>0</v>
      </c>
      <c r="AI19" s="591"/>
      <c r="AJ19" s="588">
        <v>0</v>
      </c>
      <c r="AK19" s="262" t="e">
        <f t="shared" si="5"/>
        <v>#DIV/0!</v>
      </c>
      <c r="AL19" s="1099" t="s">
        <v>641</v>
      </c>
      <c r="AM19" s="1099"/>
    </row>
    <row r="20" spans="1:39" ht="63.75" customHeight="1">
      <c r="A20" s="75" t="s">
        <v>1066</v>
      </c>
      <c r="B20" s="255">
        <v>43101</v>
      </c>
      <c r="C20" s="255">
        <v>43374</v>
      </c>
      <c r="D20" s="255" t="s">
        <v>70</v>
      </c>
      <c r="E20" s="380">
        <f>F20+H20+J20+L20+N20+P20+R20+T20+V20+X20+Z20+AB20</f>
        <v>2</v>
      </c>
      <c r="F20" s="257"/>
      <c r="G20" s="299"/>
      <c r="H20" s="257"/>
      <c r="I20" s="299"/>
      <c r="J20" s="257">
        <v>1</v>
      </c>
      <c r="K20" s="299">
        <v>1</v>
      </c>
      <c r="L20" s="257"/>
      <c r="M20" s="299"/>
      <c r="N20" s="257"/>
      <c r="O20" s="299"/>
      <c r="P20" s="257"/>
      <c r="Q20" s="14"/>
      <c r="R20" s="953"/>
      <c r="S20" s="14"/>
      <c r="T20" s="202"/>
      <c r="U20" s="14"/>
      <c r="V20" s="202"/>
      <c r="W20" s="14"/>
      <c r="X20" s="202">
        <v>1</v>
      </c>
      <c r="Y20" s="14"/>
      <c r="Z20" s="202"/>
      <c r="AA20" s="14"/>
      <c r="AB20" s="979"/>
      <c r="AC20" s="14"/>
      <c r="AD20" s="209">
        <f t="shared" si="1"/>
        <v>1</v>
      </c>
      <c r="AE20" s="209">
        <f t="shared" si="1"/>
        <v>1</v>
      </c>
      <c r="AF20" s="209">
        <f t="shared" si="2"/>
        <v>0</v>
      </c>
      <c r="AG20" s="33">
        <f t="shared" si="3"/>
        <v>1</v>
      </c>
      <c r="AH20" s="33">
        <f t="shared" si="4"/>
        <v>0.5</v>
      </c>
      <c r="AI20" s="587">
        <v>30000000</v>
      </c>
      <c r="AJ20" s="588">
        <v>0</v>
      </c>
      <c r="AK20" s="262">
        <f t="shared" si="5"/>
        <v>0</v>
      </c>
      <c r="AL20" s="1081"/>
      <c r="AM20" s="1082"/>
    </row>
    <row r="21" spans="1:39" ht="22.5" customHeight="1">
      <c r="A21" s="75" t="s">
        <v>642</v>
      </c>
      <c r="B21" s="255">
        <v>42736</v>
      </c>
      <c r="C21" s="255">
        <v>42736</v>
      </c>
      <c r="D21" s="255" t="s">
        <v>70</v>
      </c>
      <c r="E21" s="380">
        <f>F21+H21+J21+L21+N21+P21+R21+T21+V21+X21+Z21+AB21</f>
        <v>4</v>
      </c>
      <c r="F21" s="296">
        <v>4</v>
      </c>
      <c r="G21" s="299">
        <v>4</v>
      </c>
      <c r="H21" s="257"/>
      <c r="I21" s="299"/>
      <c r="J21" s="257"/>
      <c r="K21" s="299"/>
      <c r="L21" s="257"/>
      <c r="M21" s="299"/>
      <c r="N21" s="257"/>
      <c r="O21" s="299"/>
      <c r="P21" s="257"/>
      <c r="Q21" s="14"/>
      <c r="R21" s="953"/>
      <c r="S21" s="14"/>
      <c r="T21" s="202"/>
      <c r="U21" s="14"/>
      <c r="V21" s="202"/>
      <c r="W21" s="14"/>
      <c r="X21" s="202"/>
      <c r="Y21" s="14"/>
      <c r="Z21" s="202"/>
      <c r="AA21" s="14"/>
      <c r="AB21" s="979"/>
      <c r="AC21" s="14"/>
      <c r="AD21" s="209">
        <f t="shared" si="1"/>
        <v>4</v>
      </c>
      <c r="AE21" s="209">
        <f t="shared" si="1"/>
        <v>4</v>
      </c>
      <c r="AF21" s="209">
        <f t="shared" si="2"/>
        <v>0</v>
      </c>
      <c r="AG21" s="33">
        <f t="shared" si="3"/>
        <v>1</v>
      </c>
      <c r="AH21" s="33">
        <f t="shared" si="4"/>
        <v>1</v>
      </c>
      <c r="AI21" s="587">
        <v>184644766</v>
      </c>
      <c r="AJ21" s="588">
        <v>0</v>
      </c>
      <c r="AK21" s="262">
        <f t="shared" si="5"/>
        <v>0</v>
      </c>
      <c r="AL21" s="1099" t="s">
        <v>643</v>
      </c>
      <c r="AM21" s="1099"/>
    </row>
    <row r="22" spans="1:39" ht="12">
      <c r="A22" s="1060" t="s">
        <v>1</v>
      </c>
      <c r="B22" s="1061"/>
      <c r="C22" s="1061"/>
      <c r="D22" s="1061"/>
      <c r="E22" s="1061"/>
      <c r="F22" s="1061"/>
      <c r="G22" s="1061"/>
      <c r="H22" s="1061"/>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269"/>
      <c r="AE22" s="269"/>
      <c r="AF22" s="269"/>
      <c r="AG22" s="270">
        <f>AVERAGE(AG17:AG21)</f>
        <v>1</v>
      </c>
      <c r="AH22" s="270">
        <f>AVERAGE(AH17:AH21)</f>
        <v>0.3</v>
      </c>
      <c r="AI22" s="589">
        <f>SUM(AI12:AI21)</f>
        <v>239644766</v>
      </c>
      <c r="AJ22" s="589">
        <f>SUM(AJ12:AJ16)</f>
        <v>0</v>
      </c>
      <c r="AK22" s="270">
        <f t="shared" si="5"/>
        <v>0</v>
      </c>
      <c r="AL22" s="1062"/>
      <c r="AM22" s="1062"/>
    </row>
    <row r="23" spans="1:39" ht="56.25" customHeight="1">
      <c r="A23" s="160" t="s">
        <v>47</v>
      </c>
      <c r="B23" s="1067" t="s">
        <v>644</v>
      </c>
      <c r="C23" s="1096"/>
      <c r="D23" s="1096"/>
      <c r="E23" s="1096"/>
      <c r="F23" s="1096"/>
      <c r="G23" s="1096"/>
      <c r="H23" s="1096"/>
      <c r="I23" s="1096"/>
      <c r="J23" s="1096"/>
      <c r="K23" s="1096"/>
      <c r="L23" s="1096"/>
      <c r="M23" s="1096"/>
      <c r="N23" s="1096"/>
      <c r="O23" s="1096"/>
      <c r="P23" s="1096"/>
      <c r="Q23" s="1096"/>
      <c r="R23" s="1096"/>
      <c r="S23" s="1096"/>
      <c r="T23" s="1096"/>
      <c r="U23" s="1096"/>
      <c r="V23" s="1096"/>
      <c r="W23" s="1096"/>
      <c r="X23" s="1096"/>
      <c r="Y23" s="1096"/>
      <c r="Z23" s="1096"/>
      <c r="AA23" s="1096"/>
      <c r="AB23" s="1096"/>
      <c r="AC23" s="1096"/>
      <c r="AD23" s="1096"/>
      <c r="AE23" s="1097"/>
      <c r="AF23" s="1098" t="s">
        <v>45</v>
      </c>
      <c r="AG23" s="1098"/>
      <c r="AH23" s="295"/>
      <c r="AI23" s="1067" t="s">
        <v>626</v>
      </c>
      <c r="AJ23" s="1068"/>
      <c r="AK23" s="1069"/>
      <c r="AL23" s="251" t="s">
        <v>43</v>
      </c>
      <c r="AM23" s="247"/>
    </row>
    <row r="24" spans="1:39" ht="36">
      <c r="A24" s="160" t="s">
        <v>42</v>
      </c>
      <c r="B24" s="164" t="s">
        <v>41</v>
      </c>
      <c r="C24" s="164" t="s">
        <v>40</v>
      </c>
      <c r="D24" s="164" t="s">
        <v>427</v>
      </c>
      <c r="E24" s="59" t="s">
        <v>38</v>
      </c>
      <c r="F24" s="44" t="s">
        <v>37</v>
      </c>
      <c r="G24" s="44" t="s">
        <v>36</v>
      </c>
      <c r="H24" s="44" t="s">
        <v>35</v>
      </c>
      <c r="I24" s="44" t="s">
        <v>34</v>
      </c>
      <c r="J24" s="44" t="s">
        <v>33</v>
      </c>
      <c r="K24" s="44" t="s">
        <v>32</v>
      </c>
      <c r="L24" s="44" t="s">
        <v>31</v>
      </c>
      <c r="M24" s="44" t="s">
        <v>30</v>
      </c>
      <c r="N24" s="44" t="s">
        <v>29</v>
      </c>
      <c r="O24" s="44" t="s">
        <v>28</v>
      </c>
      <c r="P24" s="44" t="s">
        <v>27</v>
      </c>
      <c r="Q24" s="44" t="s">
        <v>26</v>
      </c>
      <c r="R24" s="44" t="s">
        <v>25</v>
      </c>
      <c r="S24" s="44" t="s">
        <v>24</v>
      </c>
      <c r="T24" s="44" t="s">
        <v>23</v>
      </c>
      <c r="U24" s="44" t="s">
        <v>22</v>
      </c>
      <c r="V24" s="44" t="s">
        <v>21</v>
      </c>
      <c r="W24" s="44" t="s">
        <v>20</v>
      </c>
      <c r="X24" s="44" t="s">
        <v>19</v>
      </c>
      <c r="Y24" s="44" t="s">
        <v>18</v>
      </c>
      <c r="Z24" s="44" t="s">
        <v>17</v>
      </c>
      <c r="AA24" s="44" t="s">
        <v>16</v>
      </c>
      <c r="AB24" s="44" t="s">
        <v>15</v>
      </c>
      <c r="AC24" s="44" t="s">
        <v>14</v>
      </c>
      <c r="AD24" s="59" t="s">
        <v>13</v>
      </c>
      <c r="AE24" s="59" t="s">
        <v>12</v>
      </c>
      <c r="AF24" s="59" t="s">
        <v>11</v>
      </c>
      <c r="AG24" s="59" t="s">
        <v>10</v>
      </c>
      <c r="AH24" s="59" t="s">
        <v>9</v>
      </c>
      <c r="AI24" s="586" t="s">
        <v>8</v>
      </c>
      <c r="AJ24" s="586" t="s">
        <v>7</v>
      </c>
      <c r="AK24" s="164" t="s">
        <v>6</v>
      </c>
      <c r="AL24" s="1074" t="s">
        <v>5</v>
      </c>
      <c r="AM24" s="1074"/>
    </row>
    <row r="25" spans="1:39" ht="45" customHeight="1">
      <c r="A25" s="592" t="s">
        <v>645</v>
      </c>
      <c r="B25" s="255">
        <v>42736</v>
      </c>
      <c r="C25" s="255">
        <v>42795</v>
      </c>
      <c r="D25" s="255" t="s">
        <v>70</v>
      </c>
      <c r="E25" s="380">
        <f>F25+H25+J25+L25+N25+P25+R25+T25+V25+X25+Z25+AB25</f>
        <v>0</v>
      </c>
      <c r="F25" s="257"/>
      <c r="G25" s="59"/>
      <c r="H25" s="257"/>
      <c r="I25" s="59"/>
      <c r="J25" s="257"/>
      <c r="K25" s="59"/>
      <c r="L25" s="257"/>
      <c r="M25" s="59"/>
      <c r="N25" s="257"/>
      <c r="O25" s="59"/>
      <c r="P25" s="257"/>
      <c r="Q25" s="59"/>
      <c r="R25" s="257"/>
      <c r="S25" s="59"/>
      <c r="T25" s="296"/>
      <c r="U25" s="112"/>
      <c r="V25" s="296"/>
      <c r="W25" s="112"/>
      <c r="X25" s="296"/>
      <c r="Y25" s="112"/>
      <c r="Z25" s="296"/>
      <c r="AA25" s="112"/>
      <c r="AB25" s="297"/>
      <c r="AC25" s="256"/>
      <c r="AD25" s="209">
        <f>F25+H25+J25+L25+N25+P25</f>
        <v>0</v>
      </c>
      <c r="AE25" s="209">
        <f>G25+I25+K25+M25+O25+Q25</f>
        <v>0</v>
      </c>
      <c r="AF25" s="209">
        <f>AE25-AD25</f>
        <v>0</v>
      </c>
      <c r="AG25" s="33"/>
      <c r="AH25" s="33"/>
      <c r="AI25" s="587">
        <v>0</v>
      </c>
      <c r="AJ25" s="588">
        <v>0</v>
      </c>
      <c r="AK25" s="262" t="e">
        <f>AJ25/AI25</f>
        <v>#DIV/0!</v>
      </c>
      <c r="AL25" s="1099"/>
      <c r="AM25" s="1099"/>
    </row>
    <row r="26" spans="1:39" ht="12">
      <c r="A26" s="1060" t="s">
        <v>1</v>
      </c>
      <c r="B26" s="1061"/>
      <c r="C26" s="1061"/>
      <c r="D26" s="1061"/>
      <c r="E26" s="1061"/>
      <c r="F26" s="1061"/>
      <c r="G26" s="1061"/>
      <c r="H26" s="1061"/>
      <c r="I26" s="1061"/>
      <c r="J26" s="1061"/>
      <c r="K26" s="1061"/>
      <c r="L26" s="1061"/>
      <c r="M26" s="1061"/>
      <c r="N26" s="1061"/>
      <c r="O26" s="1061"/>
      <c r="P26" s="1061"/>
      <c r="Q26" s="1061"/>
      <c r="R26" s="1061"/>
      <c r="S26" s="1061"/>
      <c r="T26" s="1061"/>
      <c r="U26" s="1061"/>
      <c r="V26" s="1061"/>
      <c r="W26" s="1061"/>
      <c r="X26" s="1061"/>
      <c r="Y26" s="1061"/>
      <c r="Z26" s="1061"/>
      <c r="AA26" s="1061"/>
      <c r="AB26" s="1061"/>
      <c r="AC26" s="1061"/>
      <c r="AD26" s="269"/>
      <c r="AE26" s="269"/>
      <c r="AF26" s="269"/>
      <c r="AG26" s="270"/>
      <c r="AH26" s="270"/>
      <c r="AI26" s="589" t="e">
        <f>SUM(#REF!)</f>
        <v>#REF!</v>
      </c>
      <c r="AJ26" s="589" t="e">
        <f>SUM(#REF!)</f>
        <v>#REF!</v>
      </c>
      <c r="AK26" s="270" t="e">
        <f>AJ26/AI26</f>
        <v>#REF!</v>
      </c>
      <c r="AL26" s="1062"/>
      <c r="AM26" s="1062"/>
    </row>
    <row r="27" spans="1:39" ht="24">
      <c r="A27" s="160" t="s">
        <v>54</v>
      </c>
      <c r="B27" s="1377" t="s">
        <v>646</v>
      </c>
      <c r="C27" s="1378"/>
      <c r="D27" s="1378"/>
      <c r="E27" s="1378"/>
      <c r="F27" s="1378"/>
      <c r="G27" s="1378"/>
      <c r="H27" s="1378"/>
      <c r="I27" s="1378"/>
      <c r="J27" s="1378"/>
      <c r="K27" s="1378"/>
      <c r="L27" s="1378"/>
      <c r="M27" s="1378"/>
      <c r="N27" s="1378"/>
      <c r="O27" s="1378"/>
      <c r="P27" s="1378"/>
      <c r="Q27" s="1378"/>
      <c r="R27" s="1378"/>
      <c r="S27" s="1378"/>
      <c r="T27" s="1378"/>
      <c r="U27" s="1378"/>
      <c r="V27" s="1378"/>
      <c r="W27" s="1378"/>
      <c r="X27" s="1378"/>
      <c r="Y27" s="1378"/>
      <c r="Z27" s="1378"/>
      <c r="AA27" s="1378"/>
      <c r="AB27" s="1378"/>
      <c r="AC27" s="1378"/>
      <c r="AD27" s="1378"/>
      <c r="AE27" s="1378"/>
      <c r="AF27" s="1378"/>
      <c r="AG27" s="1378"/>
      <c r="AH27" s="1378"/>
      <c r="AI27" s="1378"/>
      <c r="AJ27" s="1378"/>
      <c r="AK27" s="1378"/>
      <c r="AL27" s="344" t="s">
        <v>43</v>
      </c>
      <c r="AM27" s="247">
        <v>1</v>
      </c>
    </row>
    <row r="28" spans="1:39" ht="24">
      <c r="A28" s="160" t="s">
        <v>52</v>
      </c>
      <c r="B28" s="1378" t="s">
        <v>647</v>
      </c>
      <c r="C28" s="1378"/>
      <c r="D28" s="1378"/>
      <c r="E28" s="1378"/>
      <c r="F28" s="1378"/>
      <c r="G28" s="1378"/>
      <c r="H28" s="1378"/>
      <c r="I28" s="1378"/>
      <c r="J28" s="1378"/>
      <c r="K28" s="1378"/>
      <c r="L28" s="1378"/>
      <c r="M28" s="1378"/>
      <c r="N28" s="1378"/>
      <c r="O28" s="1378"/>
      <c r="P28" s="1378"/>
      <c r="Q28" s="1378"/>
      <c r="R28" s="1378"/>
      <c r="S28" s="1378"/>
      <c r="T28" s="1378"/>
      <c r="U28" s="1378"/>
      <c r="V28" s="1378"/>
      <c r="W28" s="1378"/>
      <c r="X28" s="1378"/>
      <c r="Y28" s="1378"/>
      <c r="Z28" s="1378"/>
      <c r="AA28" s="1378"/>
      <c r="AB28" s="1378"/>
      <c r="AC28" s="1378"/>
      <c r="AD28" s="1378"/>
      <c r="AE28" s="1378"/>
      <c r="AF28" s="1378"/>
      <c r="AG28" s="1378"/>
      <c r="AH28" s="1378"/>
      <c r="AI28" s="1378"/>
      <c r="AJ28" s="1378"/>
      <c r="AK28" s="1378"/>
      <c r="AL28" s="344" t="s">
        <v>43</v>
      </c>
      <c r="AM28" s="247"/>
    </row>
    <row r="29" spans="1:39" ht="49.5" customHeight="1">
      <c r="A29" s="160" t="s">
        <v>47</v>
      </c>
      <c r="B29" s="1067" t="s">
        <v>648</v>
      </c>
      <c r="C29" s="1096"/>
      <c r="D29" s="1096"/>
      <c r="E29" s="1096"/>
      <c r="F29" s="1096"/>
      <c r="G29" s="1096"/>
      <c r="H29" s="1096"/>
      <c r="I29" s="1096"/>
      <c r="J29" s="1096"/>
      <c r="K29" s="1096"/>
      <c r="L29" s="1096"/>
      <c r="M29" s="1096"/>
      <c r="N29" s="1096"/>
      <c r="O29" s="1096"/>
      <c r="P29" s="1096"/>
      <c r="Q29" s="1096"/>
      <c r="R29" s="1096"/>
      <c r="S29" s="1096"/>
      <c r="T29" s="1096"/>
      <c r="U29" s="1096"/>
      <c r="V29" s="1096"/>
      <c r="W29" s="1096"/>
      <c r="X29" s="1096"/>
      <c r="Y29" s="1096"/>
      <c r="Z29" s="1096"/>
      <c r="AA29" s="1096"/>
      <c r="AB29" s="1096"/>
      <c r="AC29" s="1096"/>
      <c r="AD29" s="1096"/>
      <c r="AE29" s="1097"/>
      <c r="AF29" s="1098" t="s">
        <v>45</v>
      </c>
      <c r="AG29" s="1098"/>
      <c r="AH29" s="295"/>
      <c r="AI29" s="1067" t="s">
        <v>626</v>
      </c>
      <c r="AJ29" s="1068"/>
      <c r="AK29" s="1069"/>
      <c r="AL29" s="344" t="s">
        <v>43</v>
      </c>
      <c r="AM29" s="247"/>
    </row>
    <row r="30" spans="1:39" ht="36">
      <c r="A30" s="160" t="s">
        <v>42</v>
      </c>
      <c r="B30" s="164" t="s">
        <v>41</v>
      </c>
      <c r="C30" s="164" t="s">
        <v>40</v>
      </c>
      <c r="D30" s="164" t="s">
        <v>427</v>
      </c>
      <c r="E30" s="59" t="s">
        <v>38</v>
      </c>
      <c r="F30" s="44" t="s">
        <v>37</v>
      </c>
      <c r="G30" s="44" t="s">
        <v>36</v>
      </c>
      <c r="H30" s="44" t="s">
        <v>35</v>
      </c>
      <c r="I30" s="44" t="s">
        <v>34</v>
      </c>
      <c r="J30" s="44" t="s">
        <v>33</v>
      </c>
      <c r="K30" s="44" t="s">
        <v>32</v>
      </c>
      <c r="L30" s="44" t="s">
        <v>31</v>
      </c>
      <c r="M30" s="44" t="s">
        <v>30</v>
      </c>
      <c r="N30" s="44" t="s">
        <v>29</v>
      </c>
      <c r="O30" s="44" t="s">
        <v>28</v>
      </c>
      <c r="P30" s="44" t="s">
        <v>27</v>
      </c>
      <c r="Q30" s="44" t="s">
        <v>26</v>
      </c>
      <c r="R30" s="44" t="s">
        <v>25</v>
      </c>
      <c r="S30" s="44" t="s">
        <v>24</v>
      </c>
      <c r="T30" s="44" t="s">
        <v>23</v>
      </c>
      <c r="U30" s="44" t="s">
        <v>22</v>
      </c>
      <c r="V30" s="44" t="s">
        <v>21</v>
      </c>
      <c r="W30" s="44" t="s">
        <v>20</v>
      </c>
      <c r="X30" s="44" t="s">
        <v>19</v>
      </c>
      <c r="Y30" s="44" t="s">
        <v>18</v>
      </c>
      <c r="Z30" s="44" t="s">
        <v>17</v>
      </c>
      <c r="AA30" s="44" t="s">
        <v>16</v>
      </c>
      <c r="AB30" s="44" t="s">
        <v>15</v>
      </c>
      <c r="AC30" s="44" t="s">
        <v>14</v>
      </c>
      <c r="AD30" s="59" t="s">
        <v>13</v>
      </c>
      <c r="AE30" s="59" t="s">
        <v>12</v>
      </c>
      <c r="AF30" s="59" t="s">
        <v>11</v>
      </c>
      <c r="AG30" s="59" t="s">
        <v>10</v>
      </c>
      <c r="AH30" s="59" t="s">
        <v>9</v>
      </c>
      <c r="AI30" s="586" t="s">
        <v>8</v>
      </c>
      <c r="AJ30" s="586" t="s">
        <v>7</v>
      </c>
      <c r="AK30" s="164" t="s">
        <v>6</v>
      </c>
      <c r="AL30" s="1074" t="s">
        <v>5</v>
      </c>
      <c r="AM30" s="1074"/>
    </row>
    <row r="31" spans="1:39" s="442" customFormat="1" ht="31.5" customHeight="1">
      <c r="A31" s="593" t="s">
        <v>649</v>
      </c>
      <c r="B31" s="594" t="s">
        <v>650</v>
      </c>
      <c r="C31" s="594">
        <v>43435</v>
      </c>
      <c r="D31" s="255" t="s">
        <v>70</v>
      </c>
      <c r="E31" s="380" t="s">
        <v>651</v>
      </c>
      <c r="F31" s="54"/>
      <c r="G31" s="59"/>
      <c r="H31" s="54"/>
      <c r="I31" s="59"/>
      <c r="J31" s="54"/>
      <c r="K31" s="59"/>
      <c r="L31" s="54"/>
      <c r="M31" s="59"/>
      <c r="N31" s="54"/>
      <c r="O31" s="59"/>
      <c r="P31" s="54"/>
      <c r="Q31" s="59"/>
      <c r="R31" s="54"/>
      <c r="S31" s="59"/>
      <c r="T31" s="54"/>
      <c r="U31" s="59"/>
      <c r="V31" s="54"/>
      <c r="W31" s="59"/>
      <c r="X31" s="54"/>
      <c r="Y31" s="59"/>
      <c r="Z31" s="54"/>
      <c r="AA31" s="59"/>
      <c r="AB31" s="54"/>
      <c r="AC31" s="44"/>
      <c r="AD31" s="209">
        <f>F31+H31+J31+L31+N31+P31</f>
        <v>0</v>
      </c>
      <c r="AE31" s="209">
        <f>G31+I31+K31+M31+O31+Q31</f>
        <v>0</v>
      </c>
      <c r="AF31" s="209">
        <f>AE31-AD31</f>
        <v>0</v>
      </c>
      <c r="AG31" s="33"/>
      <c r="AH31" s="33"/>
      <c r="AI31" s="595"/>
      <c r="AJ31" s="588">
        <v>0</v>
      </c>
      <c r="AK31" s="262" t="e">
        <f>AJ31/AI31</f>
        <v>#DIV/0!</v>
      </c>
      <c r="AL31" s="596"/>
      <c r="AM31" s="596"/>
    </row>
    <row r="32" spans="1:39" ht="12">
      <c r="A32" s="1060" t="s">
        <v>1</v>
      </c>
      <c r="B32" s="1061"/>
      <c r="C32" s="1061"/>
      <c r="D32" s="1061"/>
      <c r="E32" s="1061"/>
      <c r="F32" s="1061"/>
      <c r="G32" s="1061"/>
      <c r="H32" s="1061"/>
      <c r="I32" s="1061"/>
      <c r="J32" s="1061"/>
      <c r="K32" s="1061"/>
      <c r="L32" s="1061"/>
      <c r="M32" s="1061"/>
      <c r="N32" s="1061"/>
      <c r="O32" s="1061"/>
      <c r="P32" s="1061"/>
      <c r="Q32" s="1061"/>
      <c r="R32" s="1061"/>
      <c r="S32" s="1061"/>
      <c r="T32" s="1061"/>
      <c r="U32" s="1061"/>
      <c r="V32" s="1061"/>
      <c r="W32" s="1061"/>
      <c r="X32" s="1061"/>
      <c r="Y32" s="1061"/>
      <c r="Z32" s="1061"/>
      <c r="AA32" s="1061"/>
      <c r="AB32" s="1061"/>
      <c r="AC32" s="1061"/>
      <c r="AD32" s="269"/>
      <c r="AE32" s="269"/>
      <c r="AF32" s="269"/>
      <c r="AG32" s="270"/>
      <c r="AH32" s="270"/>
      <c r="AI32" s="597" t="e">
        <f>SUM(#REF!)</f>
        <v>#REF!</v>
      </c>
      <c r="AJ32" s="597" t="e">
        <f>SUM(#REF!)</f>
        <v>#REF!</v>
      </c>
      <c r="AK32" s="270" t="e">
        <f>AJ32/AI32</f>
        <v>#REF!</v>
      </c>
      <c r="AL32" s="1062"/>
      <c r="AM32" s="1062"/>
    </row>
    <row r="33" spans="1:39" ht="54.75" customHeight="1">
      <c r="A33" s="160" t="s">
        <v>54</v>
      </c>
      <c r="B33" s="1377" t="s">
        <v>652</v>
      </c>
      <c r="C33" s="1378"/>
      <c r="D33" s="1378"/>
      <c r="E33" s="1378"/>
      <c r="F33" s="1378"/>
      <c r="G33" s="1378"/>
      <c r="H33" s="1378"/>
      <c r="I33" s="1378"/>
      <c r="J33" s="1378"/>
      <c r="K33" s="1378"/>
      <c r="L33" s="1378"/>
      <c r="M33" s="1378"/>
      <c r="N33" s="1378"/>
      <c r="O33" s="1378"/>
      <c r="P33" s="1378"/>
      <c r="Q33" s="1378"/>
      <c r="R33" s="1378"/>
      <c r="S33" s="1378"/>
      <c r="T33" s="1378"/>
      <c r="U33" s="1378"/>
      <c r="V33" s="1378"/>
      <c r="W33" s="1378"/>
      <c r="X33" s="1378"/>
      <c r="Y33" s="1378"/>
      <c r="Z33" s="1378"/>
      <c r="AA33" s="1378"/>
      <c r="AB33" s="1378"/>
      <c r="AC33" s="1378"/>
      <c r="AD33" s="1378"/>
      <c r="AE33" s="1378"/>
      <c r="AF33" s="1378"/>
      <c r="AG33" s="1378"/>
      <c r="AH33" s="1378"/>
      <c r="AI33" s="1378"/>
      <c r="AJ33" s="1378"/>
      <c r="AK33" s="1378"/>
      <c r="AL33" s="344" t="s">
        <v>43</v>
      </c>
      <c r="AM33" s="247">
        <v>1</v>
      </c>
    </row>
    <row r="34" spans="1:39" ht="41.25" customHeight="1">
      <c r="A34" s="160" t="s">
        <v>52</v>
      </c>
      <c r="B34" s="1067" t="s">
        <v>653</v>
      </c>
      <c r="C34" s="1068"/>
      <c r="D34" s="1068"/>
      <c r="E34" s="1068"/>
      <c r="F34" s="1068"/>
      <c r="G34" s="1068"/>
      <c r="H34" s="1068"/>
      <c r="I34" s="1068"/>
      <c r="J34" s="1068"/>
      <c r="K34" s="1068"/>
      <c r="L34" s="1068"/>
      <c r="M34" s="1068"/>
      <c r="N34" s="1068"/>
      <c r="O34" s="1068"/>
      <c r="P34" s="1068"/>
      <c r="Q34" s="1068"/>
      <c r="R34" s="1068"/>
      <c r="S34" s="1068"/>
      <c r="T34" s="1068"/>
      <c r="U34" s="1068"/>
      <c r="V34" s="1068"/>
      <c r="W34" s="1068"/>
      <c r="X34" s="1068"/>
      <c r="Y34" s="1068"/>
      <c r="Z34" s="1068"/>
      <c r="AA34" s="1068"/>
      <c r="AB34" s="1068"/>
      <c r="AC34" s="1068"/>
      <c r="AD34" s="1068"/>
      <c r="AE34" s="1068"/>
      <c r="AF34" s="1068"/>
      <c r="AG34" s="1068"/>
      <c r="AH34" s="1068"/>
      <c r="AI34" s="1068"/>
      <c r="AJ34" s="1068"/>
      <c r="AK34" s="1069"/>
      <c r="AL34" s="344" t="s">
        <v>43</v>
      </c>
      <c r="AM34" s="247"/>
    </row>
    <row r="35" spans="1:39" ht="42" customHeight="1">
      <c r="A35" s="160" t="s">
        <v>47</v>
      </c>
      <c r="B35" s="1067" t="s">
        <v>654</v>
      </c>
      <c r="C35" s="1096"/>
      <c r="D35" s="1096"/>
      <c r="E35" s="1096"/>
      <c r="F35" s="1096"/>
      <c r="G35" s="1096"/>
      <c r="H35" s="1096"/>
      <c r="I35" s="1096"/>
      <c r="J35" s="1096"/>
      <c r="K35" s="1096"/>
      <c r="L35" s="1096"/>
      <c r="M35" s="1096"/>
      <c r="N35" s="1096"/>
      <c r="O35" s="1096"/>
      <c r="P35" s="1096"/>
      <c r="Q35" s="1096"/>
      <c r="R35" s="1096"/>
      <c r="S35" s="1096"/>
      <c r="T35" s="1096"/>
      <c r="U35" s="1096"/>
      <c r="V35" s="1096"/>
      <c r="W35" s="1096"/>
      <c r="X35" s="1096"/>
      <c r="Y35" s="1096"/>
      <c r="Z35" s="1096"/>
      <c r="AA35" s="1096"/>
      <c r="AB35" s="1096"/>
      <c r="AC35" s="1096"/>
      <c r="AD35" s="1096"/>
      <c r="AE35" s="1097"/>
      <c r="AF35" s="1098" t="s">
        <v>45</v>
      </c>
      <c r="AG35" s="1098"/>
      <c r="AH35" s="295"/>
      <c r="AI35" s="1067" t="s">
        <v>626</v>
      </c>
      <c r="AJ35" s="1068"/>
      <c r="AK35" s="1069"/>
      <c r="AL35" s="344" t="s">
        <v>43</v>
      </c>
      <c r="AM35" s="247"/>
    </row>
    <row r="36" spans="1:39" ht="36">
      <c r="A36" s="160" t="s">
        <v>42</v>
      </c>
      <c r="B36" s="164" t="s">
        <v>41</v>
      </c>
      <c r="C36" s="164" t="s">
        <v>40</v>
      </c>
      <c r="D36" s="164" t="s">
        <v>427</v>
      </c>
      <c r="E36" s="59" t="s">
        <v>38</v>
      </c>
      <c r="F36" s="44" t="s">
        <v>37</v>
      </c>
      <c r="G36" s="44" t="s">
        <v>36</v>
      </c>
      <c r="H36" s="44" t="s">
        <v>35</v>
      </c>
      <c r="I36" s="44" t="s">
        <v>34</v>
      </c>
      <c r="J36" s="44" t="s">
        <v>33</v>
      </c>
      <c r="K36" s="44" t="s">
        <v>32</v>
      </c>
      <c r="L36" s="44" t="s">
        <v>31</v>
      </c>
      <c r="M36" s="44" t="s">
        <v>30</v>
      </c>
      <c r="N36" s="44" t="s">
        <v>29</v>
      </c>
      <c r="O36" s="44" t="s">
        <v>28</v>
      </c>
      <c r="P36" s="44" t="s">
        <v>27</v>
      </c>
      <c r="Q36" s="44" t="s">
        <v>26</v>
      </c>
      <c r="R36" s="44" t="s">
        <v>25</v>
      </c>
      <c r="S36" s="44" t="s">
        <v>24</v>
      </c>
      <c r="T36" s="44" t="s">
        <v>23</v>
      </c>
      <c r="U36" s="44" t="s">
        <v>22</v>
      </c>
      <c r="V36" s="44" t="s">
        <v>21</v>
      </c>
      <c r="W36" s="44" t="s">
        <v>20</v>
      </c>
      <c r="X36" s="44" t="s">
        <v>19</v>
      </c>
      <c r="Y36" s="44" t="s">
        <v>18</v>
      </c>
      <c r="Z36" s="44" t="s">
        <v>17</v>
      </c>
      <c r="AA36" s="44" t="s">
        <v>16</v>
      </c>
      <c r="AB36" s="44" t="s">
        <v>15</v>
      </c>
      <c r="AC36" s="44" t="s">
        <v>14</v>
      </c>
      <c r="AD36" s="59" t="s">
        <v>13</v>
      </c>
      <c r="AE36" s="59" t="s">
        <v>12</v>
      </c>
      <c r="AF36" s="59" t="s">
        <v>11</v>
      </c>
      <c r="AG36" s="59" t="s">
        <v>10</v>
      </c>
      <c r="AH36" s="59" t="s">
        <v>9</v>
      </c>
      <c r="AI36" s="586" t="s">
        <v>8</v>
      </c>
      <c r="AJ36" s="586" t="s">
        <v>7</v>
      </c>
      <c r="AK36" s="164" t="s">
        <v>6</v>
      </c>
      <c r="AL36" s="1074" t="s">
        <v>5</v>
      </c>
      <c r="AM36" s="1074"/>
    </row>
    <row r="37" spans="1:39" ht="39" customHeight="1">
      <c r="A37" s="590" t="s">
        <v>655</v>
      </c>
      <c r="B37" s="255">
        <v>43101</v>
      </c>
      <c r="C37" s="255">
        <v>43252</v>
      </c>
      <c r="D37" s="255" t="s">
        <v>70</v>
      </c>
      <c r="E37" s="380">
        <f>F37+H37+J37+L37+N37+P37+R37+T37+V37+X37+Z37+AB37</f>
        <v>1</v>
      </c>
      <c r="F37" s="290"/>
      <c r="G37" s="299"/>
      <c r="H37" s="290"/>
      <c r="I37" s="299"/>
      <c r="J37" s="290"/>
      <c r="K37" s="299"/>
      <c r="L37" s="290"/>
      <c r="M37" s="299"/>
      <c r="N37" s="290"/>
      <c r="O37" s="299"/>
      <c r="P37" s="290">
        <v>1</v>
      </c>
      <c r="Q37" s="299"/>
      <c r="R37" s="257"/>
      <c r="S37" s="299"/>
      <c r="T37" s="296"/>
      <c r="U37" s="112"/>
      <c r="V37" s="296"/>
      <c r="W37" s="112"/>
      <c r="X37" s="296"/>
      <c r="Y37" s="112"/>
      <c r="Z37" s="296"/>
      <c r="AA37" s="112"/>
      <c r="AB37" s="297"/>
      <c r="AC37" s="256"/>
      <c r="AD37" s="209">
        <f>F37+H37+J37+L37+N37+P37</f>
        <v>1</v>
      </c>
      <c r="AE37" s="209">
        <f>G37+I37+K37+M37+O37+Q37</f>
        <v>0</v>
      </c>
      <c r="AF37" s="209">
        <f>AE37-AD37</f>
        <v>-1</v>
      </c>
      <c r="AG37" s="33">
        <f>+AE37/AD37</f>
        <v>0</v>
      </c>
      <c r="AH37" s="33">
        <f>AE37/E37</f>
        <v>0</v>
      </c>
      <c r="AI37" s="587">
        <v>0</v>
      </c>
      <c r="AJ37" s="588">
        <v>0</v>
      </c>
      <c r="AK37" s="262" t="e">
        <f aca="true" t="shared" si="6" ref="AK37:AK42">AJ37/AI37</f>
        <v>#DIV/0!</v>
      </c>
      <c r="AL37" s="1076"/>
      <c r="AM37" s="1076"/>
    </row>
    <row r="38" spans="1:39" ht="47.25" customHeight="1">
      <c r="A38" s="289" t="s">
        <v>656</v>
      </c>
      <c r="B38" s="255">
        <v>43252</v>
      </c>
      <c r="C38" s="255">
        <v>43435</v>
      </c>
      <c r="D38" s="255" t="s">
        <v>657</v>
      </c>
      <c r="E38" s="380">
        <f>F38+H38+J38+L38+N38+P38+R38+T38+V38+X38+Z38+AB38</f>
        <v>1</v>
      </c>
      <c r="F38" s="290"/>
      <c r="G38" s="299"/>
      <c r="H38" s="290"/>
      <c r="I38" s="299"/>
      <c r="J38" s="290"/>
      <c r="K38" s="299"/>
      <c r="L38" s="290"/>
      <c r="M38" s="299"/>
      <c r="N38" s="290"/>
      <c r="O38" s="299"/>
      <c r="P38" s="290"/>
      <c r="Q38" s="299"/>
      <c r="R38" s="257"/>
      <c r="S38" s="299"/>
      <c r="T38" s="296"/>
      <c r="U38" s="112"/>
      <c r="V38" s="296"/>
      <c r="W38" s="112"/>
      <c r="X38" s="296"/>
      <c r="Y38" s="112"/>
      <c r="Z38" s="296"/>
      <c r="AA38" s="112"/>
      <c r="AB38" s="297">
        <v>1</v>
      </c>
      <c r="AC38" s="256"/>
      <c r="AD38" s="209">
        <f>F38+H38+J38+L38+N38+P38</f>
        <v>0</v>
      </c>
      <c r="AE38" s="209">
        <f>G38+I38+K38+M38+O38+Q38</f>
        <v>0</v>
      </c>
      <c r="AF38" s="209">
        <f>AE38-AD38</f>
        <v>0</v>
      </c>
      <c r="AG38" s="33"/>
      <c r="AH38" s="33">
        <f>AE38/E38</f>
        <v>0</v>
      </c>
      <c r="AI38" s="587">
        <v>0</v>
      </c>
      <c r="AJ38" s="588">
        <v>0</v>
      </c>
      <c r="AK38" s="262" t="e">
        <f t="shared" si="6"/>
        <v>#DIV/0!</v>
      </c>
      <c r="AL38" s="1077"/>
      <c r="AM38" s="1078"/>
    </row>
    <row r="39" spans="1:41" ht="47.25" customHeight="1">
      <c r="A39" s="160" t="s">
        <v>47</v>
      </c>
      <c r="B39" s="1067" t="s">
        <v>658</v>
      </c>
      <c r="C39" s="1068"/>
      <c r="D39" s="1068"/>
      <c r="E39" s="1068"/>
      <c r="F39" s="1068"/>
      <c r="G39" s="1068"/>
      <c r="H39" s="1068"/>
      <c r="I39" s="1068"/>
      <c r="J39" s="1068"/>
      <c r="K39" s="1068"/>
      <c r="L39" s="1068"/>
      <c r="M39" s="1068"/>
      <c r="AF39" s="1098" t="s">
        <v>45</v>
      </c>
      <c r="AG39" s="1098"/>
      <c r="AH39" s="295"/>
      <c r="AI39" s="1067" t="s">
        <v>626</v>
      </c>
      <c r="AJ39" s="1068"/>
      <c r="AK39" s="1069"/>
      <c r="AL39" s="344" t="s">
        <v>43</v>
      </c>
      <c r="AM39" s="247"/>
      <c r="AO39" s="446"/>
    </row>
    <row r="40" spans="1:39" ht="36">
      <c r="A40" s="160" t="s">
        <v>42</v>
      </c>
      <c r="B40" s="164" t="s">
        <v>41</v>
      </c>
      <c r="C40" s="164" t="s">
        <v>40</v>
      </c>
      <c r="D40" s="164" t="s">
        <v>427</v>
      </c>
      <c r="E40" s="59" t="s">
        <v>38</v>
      </c>
      <c r="F40" s="44" t="s">
        <v>37</v>
      </c>
      <c r="G40" s="44" t="s">
        <v>36</v>
      </c>
      <c r="H40" s="44" t="s">
        <v>35</v>
      </c>
      <c r="I40" s="44" t="s">
        <v>34</v>
      </c>
      <c r="J40" s="44" t="s">
        <v>33</v>
      </c>
      <c r="K40" s="44" t="s">
        <v>32</v>
      </c>
      <c r="L40" s="44" t="s">
        <v>31</v>
      </c>
      <c r="M40" s="44" t="s">
        <v>30</v>
      </c>
      <c r="N40" s="44" t="s">
        <v>29</v>
      </c>
      <c r="O40" s="44" t="s">
        <v>28</v>
      </c>
      <c r="P40" s="44" t="s">
        <v>27</v>
      </c>
      <c r="Q40" s="44" t="s">
        <v>26</v>
      </c>
      <c r="R40" s="44" t="s">
        <v>25</v>
      </c>
      <c r="S40" s="44" t="s">
        <v>24</v>
      </c>
      <c r="T40" s="44" t="s">
        <v>23</v>
      </c>
      <c r="U40" s="44" t="s">
        <v>22</v>
      </c>
      <c r="V40" s="44" t="s">
        <v>21</v>
      </c>
      <c r="W40" s="44" t="s">
        <v>20</v>
      </c>
      <c r="X40" s="44" t="s">
        <v>19</v>
      </c>
      <c r="Y40" s="44" t="s">
        <v>18</v>
      </c>
      <c r="Z40" s="44" t="s">
        <v>17</v>
      </c>
      <c r="AA40" s="44" t="s">
        <v>16</v>
      </c>
      <c r="AB40" s="44" t="s">
        <v>15</v>
      </c>
      <c r="AC40" s="44" t="s">
        <v>14</v>
      </c>
      <c r="AD40" s="59" t="s">
        <v>13</v>
      </c>
      <c r="AE40" s="59" t="s">
        <v>12</v>
      </c>
      <c r="AF40" s="59" t="s">
        <v>11</v>
      </c>
      <c r="AG40" s="59" t="s">
        <v>10</v>
      </c>
      <c r="AH40" s="59" t="s">
        <v>9</v>
      </c>
      <c r="AI40" s="586" t="s">
        <v>8</v>
      </c>
      <c r="AJ40" s="586" t="s">
        <v>7</v>
      </c>
      <c r="AK40" s="164" t="s">
        <v>6</v>
      </c>
      <c r="AL40" s="1074" t="s">
        <v>5</v>
      </c>
      <c r="AM40" s="1074"/>
    </row>
    <row r="41" spans="1:39" ht="55.5" customHeight="1">
      <c r="A41" s="289" t="s">
        <v>659</v>
      </c>
      <c r="B41" s="598">
        <v>42736</v>
      </c>
      <c r="C41" s="598">
        <v>43070</v>
      </c>
      <c r="D41" s="255" t="s">
        <v>70</v>
      </c>
      <c r="E41" s="380">
        <f>F41+H41+J41+L41+N41+P41+R41+T41+V41+X41+Z41+AB41</f>
        <v>0</v>
      </c>
      <c r="F41" s="185"/>
      <c r="G41" s="299"/>
      <c r="H41" s="185"/>
      <c r="I41" s="299"/>
      <c r="J41" s="185"/>
      <c r="K41" s="299"/>
      <c r="L41" s="185"/>
      <c r="M41" s="299"/>
      <c r="N41" s="185"/>
      <c r="O41" s="299"/>
      <c r="P41" s="185"/>
      <c r="Q41" s="299"/>
      <c r="R41" s="185"/>
      <c r="S41" s="299"/>
      <c r="T41" s="185"/>
      <c r="U41" s="299"/>
      <c r="V41" s="185"/>
      <c r="W41" s="299"/>
      <c r="X41" s="185"/>
      <c r="Y41" s="299"/>
      <c r="Z41" s="299"/>
      <c r="AA41" s="185"/>
      <c r="AB41" s="317"/>
      <c r="AC41" s="185"/>
      <c r="AD41" s="209">
        <f>F41+H41+J41+L41+N41+P41</f>
        <v>0</v>
      </c>
      <c r="AE41" s="209">
        <f>G41+I41+K41+M41+O41+Q41</f>
        <v>0</v>
      </c>
      <c r="AF41" s="209">
        <f>AE41-AD41</f>
        <v>0</v>
      </c>
      <c r="AG41" s="33"/>
      <c r="AH41" s="33"/>
      <c r="AI41" s="587">
        <v>0</v>
      </c>
      <c r="AJ41" s="588">
        <v>0</v>
      </c>
      <c r="AK41" s="262" t="e">
        <f>AJ41/AI41</f>
        <v>#DIV/0!</v>
      </c>
      <c r="AL41" s="1076"/>
      <c r="AM41" s="1076"/>
    </row>
    <row r="42" spans="1:39" ht="12">
      <c r="A42" s="1060" t="s">
        <v>1</v>
      </c>
      <c r="B42" s="1061"/>
      <c r="C42" s="1061"/>
      <c r="D42" s="1061"/>
      <c r="E42" s="1061"/>
      <c r="F42" s="1061"/>
      <c r="G42" s="1061"/>
      <c r="H42" s="1061"/>
      <c r="I42" s="1061"/>
      <c r="J42" s="1061"/>
      <c r="K42" s="1061"/>
      <c r="L42" s="1061"/>
      <c r="M42" s="1061"/>
      <c r="N42" s="1061"/>
      <c r="O42" s="1061"/>
      <c r="P42" s="1061"/>
      <c r="Q42" s="1061"/>
      <c r="R42" s="1061"/>
      <c r="S42" s="1061"/>
      <c r="T42" s="1061"/>
      <c r="U42" s="1061"/>
      <c r="V42" s="1061"/>
      <c r="W42" s="1061"/>
      <c r="X42" s="1061"/>
      <c r="Y42" s="1061"/>
      <c r="Z42" s="1061"/>
      <c r="AA42" s="1061"/>
      <c r="AB42" s="1061"/>
      <c r="AC42" s="1061"/>
      <c r="AD42" s="269"/>
      <c r="AE42" s="269"/>
      <c r="AF42" s="269"/>
      <c r="AG42" s="345"/>
      <c r="AH42" s="345"/>
      <c r="AI42" s="589">
        <f>AI37+AI38</f>
        <v>0</v>
      </c>
      <c r="AJ42" s="589" t="e">
        <f>SUM(#REF!)</f>
        <v>#REF!</v>
      </c>
      <c r="AK42" s="270" t="e">
        <f t="shared" si="6"/>
        <v>#REF!</v>
      </c>
      <c r="AL42" s="1062"/>
      <c r="AM42" s="1062"/>
    </row>
    <row r="43" spans="1:39" ht="24">
      <c r="A43" s="160" t="s">
        <v>54</v>
      </c>
      <c r="B43" s="1377"/>
      <c r="C43" s="1378"/>
      <c r="D43" s="1378"/>
      <c r="E43" s="1378"/>
      <c r="F43" s="1378"/>
      <c r="G43" s="1378"/>
      <c r="H43" s="1378"/>
      <c r="I43" s="1378"/>
      <c r="J43" s="1378"/>
      <c r="K43" s="1378"/>
      <c r="L43" s="1378"/>
      <c r="M43" s="1378"/>
      <c r="N43" s="1378"/>
      <c r="O43" s="1378"/>
      <c r="P43" s="1378"/>
      <c r="Q43" s="1378"/>
      <c r="R43" s="1378"/>
      <c r="S43" s="1378"/>
      <c r="T43" s="1378"/>
      <c r="U43" s="1378"/>
      <c r="V43" s="1378"/>
      <c r="W43" s="1378"/>
      <c r="X43" s="1378"/>
      <c r="Y43" s="1378"/>
      <c r="Z43" s="1378"/>
      <c r="AA43" s="1378"/>
      <c r="AB43" s="1378"/>
      <c r="AC43" s="1378"/>
      <c r="AD43" s="1378"/>
      <c r="AE43" s="1378"/>
      <c r="AF43" s="1378"/>
      <c r="AG43" s="1378"/>
      <c r="AH43" s="1378"/>
      <c r="AI43" s="1378"/>
      <c r="AJ43" s="1378"/>
      <c r="AK43" s="1378"/>
      <c r="AL43" s="344" t="s">
        <v>43</v>
      </c>
      <c r="AM43" s="247">
        <v>1</v>
      </c>
    </row>
    <row r="44" spans="1:39" ht="24">
      <c r="A44" s="160" t="s">
        <v>52</v>
      </c>
      <c r="B44" s="1378"/>
      <c r="C44" s="1378"/>
      <c r="D44" s="1378"/>
      <c r="E44" s="1378"/>
      <c r="F44" s="1378"/>
      <c r="G44" s="1378"/>
      <c r="H44" s="1378"/>
      <c r="I44" s="1378"/>
      <c r="J44" s="1378"/>
      <c r="K44" s="1378"/>
      <c r="L44" s="1378"/>
      <c r="M44" s="1378"/>
      <c r="N44" s="1378"/>
      <c r="O44" s="1378"/>
      <c r="P44" s="1378"/>
      <c r="Q44" s="1378"/>
      <c r="R44" s="1378"/>
      <c r="S44" s="1378"/>
      <c r="T44" s="1378"/>
      <c r="U44" s="1378"/>
      <c r="V44" s="1378"/>
      <c r="W44" s="1378"/>
      <c r="X44" s="1378"/>
      <c r="Y44" s="1378"/>
      <c r="Z44" s="1378"/>
      <c r="AA44" s="1378"/>
      <c r="AB44" s="1378"/>
      <c r="AC44" s="1378"/>
      <c r="AD44" s="1378"/>
      <c r="AE44" s="1378"/>
      <c r="AF44" s="1378"/>
      <c r="AG44" s="1378"/>
      <c r="AH44" s="1378"/>
      <c r="AI44" s="1378"/>
      <c r="AJ44" s="1378"/>
      <c r="AK44" s="1378"/>
      <c r="AL44" s="344" t="s">
        <v>43</v>
      </c>
      <c r="AM44" s="247"/>
    </row>
    <row r="45" spans="1:39" ht="27.75" customHeight="1">
      <c r="A45" s="160" t="s">
        <v>47</v>
      </c>
      <c r="B45" s="1067" t="s">
        <v>292</v>
      </c>
      <c r="C45" s="1096"/>
      <c r="D45" s="1096"/>
      <c r="E45" s="1096"/>
      <c r="F45" s="1096"/>
      <c r="G45" s="1096"/>
      <c r="H45" s="1096"/>
      <c r="I45" s="1096"/>
      <c r="J45" s="1096"/>
      <c r="K45" s="1096"/>
      <c r="L45" s="1096"/>
      <c r="M45" s="1096"/>
      <c r="N45" s="1096"/>
      <c r="O45" s="1096"/>
      <c r="P45" s="1096"/>
      <c r="Q45" s="1096"/>
      <c r="R45" s="1096"/>
      <c r="S45" s="1096"/>
      <c r="T45" s="1096"/>
      <c r="U45" s="1096"/>
      <c r="V45" s="1096"/>
      <c r="W45" s="1096"/>
      <c r="X45" s="1096"/>
      <c r="Y45" s="1096"/>
      <c r="Z45" s="1096"/>
      <c r="AA45" s="1096"/>
      <c r="AB45" s="1096"/>
      <c r="AC45" s="1096"/>
      <c r="AD45" s="1096"/>
      <c r="AE45" s="1097"/>
      <c r="AF45" s="1098" t="s">
        <v>45</v>
      </c>
      <c r="AG45" s="1098"/>
      <c r="AH45" s="295"/>
      <c r="AI45" s="1067" t="s">
        <v>626</v>
      </c>
      <c r="AJ45" s="1068"/>
      <c r="AK45" s="1069"/>
      <c r="AL45" s="344" t="s">
        <v>43</v>
      </c>
      <c r="AM45" s="247"/>
    </row>
    <row r="46" spans="1:39" ht="36">
      <c r="A46" s="160" t="s">
        <v>42</v>
      </c>
      <c r="B46" s="164" t="s">
        <v>41</v>
      </c>
      <c r="C46" s="164" t="s">
        <v>40</v>
      </c>
      <c r="D46" s="164" t="s">
        <v>427</v>
      </c>
      <c r="E46" s="59" t="s">
        <v>38</v>
      </c>
      <c r="F46" s="44" t="s">
        <v>37</v>
      </c>
      <c r="G46" s="44" t="s">
        <v>36</v>
      </c>
      <c r="H46" s="44" t="s">
        <v>35</v>
      </c>
      <c r="I46" s="44" t="s">
        <v>34</v>
      </c>
      <c r="J46" s="44" t="s">
        <v>33</v>
      </c>
      <c r="K46" s="44" t="s">
        <v>32</v>
      </c>
      <c r="L46" s="44" t="s">
        <v>31</v>
      </c>
      <c r="M46" s="44" t="s">
        <v>30</v>
      </c>
      <c r="N46" s="44" t="s">
        <v>29</v>
      </c>
      <c r="O46" s="44" t="s">
        <v>28</v>
      </c>
      <c r="P46" s="44" t="s">
        <v>27</v>
      </c>
      <c r="Q46" s="44" t="s">
        <v>26</v>
      </c>
      <c r="R46" s="44" t="s">
        <v>25</v>
      </c>
      <c r="S46" s="44" t="s">
        <v>24</v>
      </c>
      <c r="T46" s="44" t="s">
        <v>23</v>
      </c>
      <c r="U46" s="44" t="s">
        <v>22</v>
      </c>
      <c r="V46" s="44" t="s">
        <v>21</v>
      </c>
      <c r="W46" s="44" t="s">
        <v>20</v>
      </c>
      <c r="X46" s="44" t="s">
        <v>19</v>
      </c>
      <c r="Y46" s="44" t="s">
        <v>18</v>
      </c>
      <c r="Z46" s="44" t="s">
        <v>17</v>
      </c>
      <c r="AA46" s="44" t="s">
        <v>16</v>
      </c>
      <c r="AB46" s="44" t="s">
        <v>15</v>
      </c>
      <c r="AC46" s="44" t="s">
        <v>14</v>
      </c>
      <c r="AD46" s="59" t="s">
        <v>13</v>
      </c>
      <c r="AE46" s="59" t="s">
        <v>12</v>
      </c>
      <c r="AF46" s="59" t="s">
        <v>11</v>
      </c>
      <c r="AG46" s="59" t="s">
        <v>10</v>
      </c>
      <c r="AH46" s="59" t="s">
        <v>9</v>
      </c>
      <c r="AI46" s="586" t="s">
        <v>8</v>
      </c>
      <c r="AJ46" s="586" t="s">
        <v>7</v>
      </c>
      <c r="AK46" s="164" t="s">
        <v>6</v>
      </c>
      <c r="AL46" s="1074" t="s">
        <v>5</v>
      </c>
      <c r="AM46" s="1074"/>
    </row>
    <row r="47" spans="1:39" s="442" customFormat="1" ht="31.5" customHeight="1">
      <c r="A47" s="75" t="s">
        <v>660</v>
      </c>
      <c r="B47" s="594">
        <v>43101</v>
      </c>
      <c r="C47" s="594">
        <v>43101</v>
      </c>
      <c r="D47" s="255" t="s">
        <v>70</v>
      </c>
      <c r="E47" s="380">
        <f>F47+H47+J47+L47+N47+P47+R47+T47+V47+X47+Z47+AB47</f>
        <v>1</v>
      </c>
      <c r="F47" s="184">
        <v>1</v>
      </c>
      <c r="G47" s="299">
        <v>1</v>
      </c>
      <c r="H47" s="184"/>
      <c r="I47" s="299"/>
      <c r="J47" s="184"/>
      <c r="K47" s="299"/>
      <c r="L47" s="184"/>
      <c r="M47" s="299"/>
      <c r="N47" s="184"/>
      <c r="O47" s="299"/>
      <c r="P47" s="54"/>
      <c r="Q47" s="299"/>
      <c r="R47" s="54"/>
      <c r="S47" s="299"/>
      <c r="T47" s="54"/>
      <c r="U47" s="299"/>
      <c r="V47" s="54"/>
      <c r="W47" s="299"/>
      <c r="X47" s="54"/>
      <c r="Y47" s="299"/>
      <c r="Z47" s="54"/>
      <c r="AA47" s="299"/>
      <c r="AB47" s="54"/>
      <c r="AC47" s="299"/>
      <c r="AD47" s="209">
        <f aca="true" t="shared" si="7" ref="AD47:AD65">F47+H47+J47+L47+N47+P47</f>
        <v>1</v>
      </c>
      <c r="AE47" s="209">
        <f aca="true" t="shared" si="8" ref="AE47:AE65">G47+I47+K47+M47+O47+Q47</f>
        <v>1</v>
      </c>
      <c r="AF47" s="209">
        <f aca="true" t="shared" si="9" ref="AF47:AF65">AE47-AD47</f>
        <v>0</v>
      </c>
      <c r="AG47" s="33">
        <f aca="true" t="shared" si="10" ref="AG47:AG65">+AE47/AD47</f>
        <v>1</v>
      </c>
      <c r="AH47" s="33">
        <f aca="true" t="shared" si="11" ref="AH47:AH65">AE47/E47</f>
        <v>1</v>
      </c>
      <c r="AI47" s="595"/>
      <c r="AJ47" s="588">
        <v>0</v>
      </c>
      <c r="AK47" s="262" t="e">
        <f aca="true" t="shared" si="12" ref="AK47:AK65">AJ47/AI47</f>
        <v>#DIV/0!</v>
      </c>
      <c r="AL47" s="596"/>
      <c r="AM47" s="596"/>
    </row>
    <row r="48" spans="1:39" s="442" customFormat="1" ht="31.5" customHeight="1">
      <c r="A48" s="75" t="s">
        <v>661</v>
      </c>
      <c r="B48" s="594">
        <v>43101</v>
      </c>
      <c r="C48" s="594">
        <v>43101</v>
      </c>
      <c r="D48" s="255" t="s">
        <v>70</v>
      </c>
      <c r="E48" s="380">
        <f>F48+H48+J48+L48+N48+P48+R48+T48+V48+X48+Z48+AB48</f>
        <v>1</v>
      </c>
      <c r="F48" s="184">
        <v>1</v>
      </c>
      <c r="G48" s="299">
        <v>1</v>
      </c>
      <c r="H48" s="184"/>
      <c r="I48" s="299"/>
      <c r="J48" s="184"/>
      <c r="K48" s="299"/>
      <c r="L48" s="184"/>
      <c r="M48" s="299"/>
      <c r="N48" s="184"/>
      <c r="O48" s="299"/>
      <c r="P48" s="54"/>
      <c r="Q48" s="299"/>
      <c r="R48" s="54"/>
      <c r="S48" s="299"/>
      <c r="T48" s="54"/>
      <c r="U48" s="299"/>
      <c r="V48" s="54"/>
      <c r="W48" s="299"/>
      <c r="X48" s="54"/>
      <c r="Y48" s="299"/>
      <c r="Z48" s="54"/>
      <c r="AA48" s="299"/>
      <c r="AB48" s="54"/>
      <c r="AC48" s="299"/>
      <c r="AD48" s="209">
        <f t="shared" si="7"/>
        <v>1</v>
      </c>
      <c r="AE48" s="209">
        <f t="shared" si="8"/>
        <v>1</v>
      </c>
      <c r="AF48" s="209">
        <f t="shared" si="9"/>
        <v>0</v>
      </c>
      <c r="AG48" s="33">
        <f t="shared" si="10"/>
        <v>1</v>
      </c>
      <c r="AH48" s="33">
        <f t="shared" si="11"/>
        <v>1</v>
      </c>
      <c r="AI48" s="595"/>
      <c r="AJ48" s="588"/>
      <c r="AK48" s="262"/>
      <c r="AL48" s="596"/>
      <c r="AM48" s="596"/>
    </row>
    <row r="49" spans="1:39" s="442" customFormat="1" ht="21.75" customHeight="1">
      <c r="A49" s="302" t="s">
        <v>662</v>
      </c>
      <c r="B49" s="444">
        <v>43101</v>
      </c>
      <c r="C49" s="444">
        <v>43435</v>
      </c>
      <c r="D49" s="255" t="s">
        <v>70</v>
      </c>
      <c r="E49" s="380">
        <f>F49+H49+J49+L49+N49+P49+R49+T49+V49+X49+Z49+AB49</f>
        <v>12</v>
      </c>
      <c r="F49" s="257">
        <v>1</v>
      </c>
      <c r="G49" s="299">
        <v>1</v>
      </c>
      <c r="H49" s="257">
        <v>1</v>
      </c>
      <c r="I49" s="299">
        <v>1</v>
      </c>
      <c r="J49" s="257">
        <v>1</v>
      </c>
      <c r="K49" s="299">
        <v>1</v>
      </c>
      <c r="L49" s="257">
        <v>1</v>
      </c>
      <c r="M49" s="299">
        <v>1</v>
      </c>
      <c r="N49" s="257">
        <v>1</v>
      </c>
      <c r="O49" s="299">
        <v>1</v>
      </c>
      <c r="P49" s="443">
        <v>1</v>
      </c>
      <c r="Q49" s="299">
        <v>1</v>
      </c>
      <c r="R49" s="443">
        <v>1</v>
      </c>
      <c r="S49" s="299"/>
      <c r="T49" s="97">
        <v>1</v>
      </c>
      <c r="U49" s="299"/>
      <c r="V49" s="97">
        <v>1</v>
      </c>
      <c r="W49" s="299"/>
      <c r="X49" s="97">
        <v>1</v>
      </c>
      <c r="Y49" s="299"/>
      <c r="Z49" s="97">
        <v>1</v>
      </c>
      <c r="AA49" s="299"/>
      <c r="AB49" s="599">
        <v>1</v>
      </c>
      <c r="AC49" s="299"/>
      <c r="AD49" s="209">
        <f t="shared" si="7"/>
        <v>6</v>
      </c>
      <c r="AE49" s="209">
        <f t="shared" si="8"/>
        <v>6</v>
      </c>
      <c r="AF49" s="209">
        <f t="shared" si="9"/>
        <v>0</v>
      </c>
      <c r="AG49" s="33">
        <f t="shared" si="10"/>
        <v>1</v>
      </c>
      <c r="AH49" s="33">
        <f t="shared" si="11"/>
        <v>0.5</v>
      </c>
      <c r="AI49" s="587">
        <v>0</v>
      </c>
      <c r="AJ49" s="588">
        <v>0</v>
      </c>
      <c r="AK49" s="262" t="e">
        <f t="shared" si="12"/>
        <v>#DIV/0!</v>
      </c>
      <c r="AL49" s="1381"/>
      <c r="AM49" s="1381"/>
    </row>
    <row r="50" spans="1:39" s="442" customFormat="1" ht="37.5" customHeight="1">
      <c r="A50" s="302" t="s">
        <v>663</v>
      </c>
      <c r="B50" s="444">
        <v>43101</v>
      </c>
      <c r="C50" s="444">
        <v>43101</v>
      </c>
      <c r="D50" s="255" t="s">
        <v>70</v>
      </c>
      <c r="E50" s="380">
        <f>F50+H50+J50+L50+N50+P50+R50+T50+V50+X50+Z50+AB50</f>
        <v>1</v>
      </c>
      <c r="F50" s="257">
        <v>1</v>
      </c>
      <c r="G50" s="299">
        <v>1</v>
      </c>
      <c r="H50" s="257"/>
      <c r="I50" s="299"/>
      <c r="J50" s="257"/>
      <c r="K50" s="299"/>
      <c r="L50" s="257"/>
      <c r="M50" s="299"/>
      <c r="N50" s="257"/>
      <c r="O50" s="299"/>
      <c r="P50" s="443"/>
      <c r="Q50" s="299"/>
      <c r="R50" s="443"/>
      <c r="S50" s="299"/>
      <c r="T50" s="97"/>
      <c r="U50" s="299"/>
      <c r="V50" s="97"/>
      <c r="W50" s="299"/>
      <c r="X50" s="97"/>
      <c r="Y50" s="299"/>
      <c r="Z50" s="97"/>
      <c r="AA50" s="299"/>
      <c r="AB50" s="599"/>
      <c r="AC50" s="299"/>
      <c r="AD50" s="209">
        <f t="shared" si="7"/>
        <v>1</v>
      </c>
      <c r="AE50" s="209">
        <f t="shared" si="8"/>
        <v>1</v>
      </c>
      <c r="AF50" s="209">
        <f t="shared" si="9"/>
        <v>0</v>
      </c>
      <c r="AG50" s="33">
        <f t="shared" si="10"/>
        <v>1</v>
      </c>
      <c r="AH50" s="33">
        <f t="shared" si="11"/>
        <v>1</v>
      </c>
      <c r="AI50" s="587"/>
      <c r="AJ50" s="588">
        <v>0</v>
      </c>
      <c r="AK50" s="262" t="e">
        <f t="shared" si="12"/>
        <v>#DIV/0!</v>
      </c>
      <c r="AL50" s="443"/>
      <c r="AM50" s="443"/>
    </row>
    <row r="51" spans="1:39" s="442" customFormat="1" ht="58.5" customHeight="1">
      <c r="A51" s="302" t="s">
        <v>664</v>
      </c>
      <c r="B51" s="444">
        <v>43101</v>
      </c>
      <c r="C51" s="444">
        <v>43435</v>
      </c>
      <c r="D51" s="255" t="s">
        <v>70</v>
      </c>
      <c r="E51" s="380">
        <f>F51+H51+J51+L51+N51+P51+R51+T51+V51+X51+Z51+AB51</f>
        <v>3</v>
      </c>
      <c r="F51" s="257"/>
      <c r="G51" s="299"/>
      <c r="H51" s="257"/>
      <c r="I51" s="299"/>
      <c r="J51" s="257"/>
      <c r="K51" s="299"/>
      <c r="L51" s="257">
        <v>1</v>
      </c>
      <c r="M51" s="299">
        <v>1</v>
      </c>
      <c r="N51" s="257"/>
      <c r="O51" s="299"/>
      <c r="P51" s="443"/>
      <c r="Q51" s="299"/>
      <c r="R51" s="443"/>
      <c r="S51" s="299"/>
      <c r="T51" s="97">
        <v>1</v>
      </c>
      <c r="U51" s="299"/>
      <c r="V51" s="97"/>
      <c r="W51" s="299"/>
      <c r="X51" s="97"/>
      <c r="Y51" s="299"/>
      <c r="Z51" s="97">
        <v>1</v>
      </c>
      <c r="AA51" s="299"/>
      <c r="AB51" s="599"/>
      <c r="AC51" s="299"/>
      <c r="AD51" s="209">
        <f t="shared" si="7"/>
        <v>1</v>
      </c>
      <c r="AE51" s="209">
        <f t="shared" si="8"/>
        <v>1</v>
      </c>
      <c r="AF51" s="209">
        <f t="shared" si="9"/>
        <v>0</v>
      </c>
      <c r="AG51" s="33">
        <f t="shared" si="10"/>
        <v>1</v>
      </c>
      <c r="AH51" s="33">
        <f t="shared" si="11"/>
        <v>0.3333333333333333</v>
      </c>
      <c r="AI51" s="587">
        <v>0</v>
      </c>
      <c r="AJ51" s="588">
        <v>0</v>
      </c>
      <c r="AK51" s="262" t="e">
        <f t="shared" si="12"/>
        <v>#DIV/0!</v>
      </c>
      <c r="AL51" s="443"/>
      <c r="AM51" s="443"/>
    </row>
    <row r="52" spans="1:39" s="442" customFormat="1" ht="55.5" customHeight="1">
      <c r="A52" s="302" t="s">
        <v>665</v>
      </c>
      <c r="B52" s="444">
        <v>43101</v>
      </c>
      <c r="C52" s="444">
        <v>43435</v>
      </c>
      <c r="D52" s="255" t="s">
        <v>70</v>
      </c>
      <c r="E52" s="380" t="s">
        <v>651</v>
      </c>
      <c r="F52" s="257"/>
      <c r="G52" s="299">
        <v>14</v>
      </c>
      <c r="H52" s="257"/>
      <c r="I52" s="299">
        <v>8</v>
      </c>
      <c r="J52" s="257"/>
      <c r="K52" s="299">
        <v>2</v>
      </c>
      <c r="L52" s="257"/>
      <c r="M52" s="299">
        <v>4</v>
      </c>
      <c r="N52" s="257"/>
      <c r="O52" s="299">
        <v>10</v>
      </c>
      <c r="P52" s="443"/>
      <c r="Q52" s="299">
        <v>14</v>
      </c>
      <c r="R52" s="443"/>
      <c r="S52" s="299"/>
      <c r="T52" s="97"/>
      <c r="U52" s="299"/>
      <c r="V52" s="97"/>
      <c r="W52" s="299"/>
      <c r="X52" s="97"/>
      <c r="Y52" s="299"/>
      <c r="Z52" s="97"/>
      <c r="AA52" s="299"/>
      <c r="AB52" s="599"/>
      <c r="AC52" s="299"/>
      <c r="AD52" s="209">
        <f t="shared" si="7"/>
        <v>0</v>
      </c>
      <c r="AE52" s="209">
        <f t="shared" si="8"/>
        <v>52</v>
      </c>
      <c r="AF52" s="209">
        <f t="shared" si="9"/>
        <v>52</v>
      </c>
      <c r="AG52" s="33">
        <v>1</v>
      </c>
      <c r="AH52" s="33">
        <v>1</v>
      </c>
      <c r="AI52" s="587">
        <v>0</v>
      </c>
      <c r="AJ52" s="588">
        <v>0</v>
      </c>
      <c r="AK52" s="262" t="e">
        <f t="shared" si="12"/>
        <v>#DIV/0!</v>
      </c>
      <c r="AL52" s="1381"/>
      <c r="AM52" s="1381"/>
    </row>
    <row r="53" spans="1:39" ht="59.25" customHeight="1">
      <c r="A53" s="302" t="s">
        <v>666</v>
      </c>
      <c r="B53" s="444">
        <v>43101</v>
      </c>
      <c r="C53" s="444">
        <v>43435</v>
      </c>
      <c r="D53" s="255" t="s">
        <v>70</v>
      </c>
      <c r="E53" s="380" t="s">
        <v>651</v>
      </c>
      <c r="F53" s="257"/>
      <c r="G53" s="299"/>
      <c r="H53" s="257"/>
      <c r="I53" s="299">
        <v>5</v>
      </c>
      <c r="J53" s="257"/>
      <c r="K53" s="299"/>
      <c r="L53" s="257"/>
      <c r="M53" s="299"/>
      <c r="N53" s="257"/>
      <c r="O53" s="299"/>
      <c r="P53" s="257"/>
      <c r="Q53" s="299"/>
      <c r="R53" s="257"/>
      <c r="S53" s="299"/>
      <c r="T53" s="296"/>
      <c r="U53" s="299"/>
      <c r="V53" s="296"/>
      <c r="W53" s="299"/>
      <c r="X53" s="296"/>
      <c r="Y53" s="299"/>
      <c r="Z53" s="296"/>
      <c r="AA53" s="299"/>
      <c r="AB53" s="297"/>
      <c r="AC53" s="299"/>
      <c r="AD53" s="209">
        <f t="shared" si="7"/>
        <v>0</v>
      </c>
      <c r="AE53" s="209">
        <f t="shared" si="8"/>
        <v>5</v>
      </c>
      <c r="AF53" s="209">
        <f t="shared" si="9"/>
        <v>5</v>
      </c>
      <c r="AG53" s="33">
        <v>1</v>
      </c>
      <c r="AH53" s="33">
        <v>1</v>
      </c>
      <c r="AI53" s="587">
        <v>0</v>
      </c>
      <c r="AJ53" s="588">
        <v>0</v>
      </c>
      <c r="AK53" s="262" t="e">
        <f t="shared" si="12"/>
        <v>#DIV/0!</v>
      </c>
      <c r="AL53" s="1099"/>
      <c r="AM53" s="1099"/>
    </row>
    <row r="54" spans="1:39" ht="48.75" customHeight="1">
      <c r="A54" s="302" t="s">
        <v>667</v>
      </c>
      <c r="B54" s="444">
        <v>43101</v>
      </c>
      <c r="C54" s="444">
        <v>43435</v>
      </c>
      <c r="D54" s="255" t="s">
        <v>70</v>
      </c>
      <c r="E54" s="380" t="s">
        <v>651</v>
      </c>
      <c r="F54" s="257"/>
      <c r="G54" s="299">
        <v>2</v>
      </c>
      <c r="H54" s="257"/>
      <c r="I54" s="299">
        <v>2</v>
      </c>
      <c r="J54" s="257"/>
      <c r="K54" s="299"/>
      <c r="L54" s="257"/>
      <c r="M54" s="299"/>
      <c r="N54" s="257"/>
      <c r="O54" s="299">
        <v>4</v>
      </c>
      <c r="P54" s="257"/>
      <c r="Q54" s="299">
        <v>14</v>
      </c>
      <c r="R54" s="257"/>
      <c r="S54" s="299"/>
      <c r="T54" s="296"/>
      <c r="U54" s="299"/>
      <c r="V54" s="296"/>
      <c r="W54" s="299"/>
      <c r="X54" s="296"/>
      <c r="Y54" s="299"/>
      <c r="Z54" s="296"/>
      <c r="AA54" s="299"/>
      <c r="AB54" s="297"/>
      <c r="AC54" s="299"/>
      <c r="AD54" s="209">
        <f t="shared" si="7"/>
        <v>0</v>
      </c>
      <c r="AE54" s="209">
        <f t="shared" si="8"/>
        <v>22</v>
      </c>
      <c r="AF54" s="209">
        <f t="shared" si="9"/>
        <v>22</v>
      </c>
      <c r="AG54" s="33">
        <v>1</v>
      </c>
      <c r="AH54" s="33">
        <v>1</v>
      </c>
      <c r="AI54" s="587">
        <v>0</v>
      </c>
      <c r="AJ54" s="588">
        <v>0</v>
      </c>
      <c r="AK54" s="262" t="e">
        <f t="shared" si="12"/>
        <v>#DIV/0!</v>
      </c>
      <c r="AL54" s="1099"/>
      <c r="AM54" s="1099"/>
    </row>
    <row r="55" spans="1:39" ht="48.75" customHeight="1">
      <c r="A55" s="302" t="s">
        <v>668</v>
      </c>
      <c r="B55" s="444">
        <v>43101</v>
      </c>
      <c r="C55" s="444">
        <v>43435</v>
      </c>
      <c r="D55" s="255" t="s">
        <v>70</v>
      </c>
      <c r="E55" s="380">
        <f aca="true" t="shared" si="13" ref="E55:E65">F55+H55+J55+L55+N55+P55+R55+T55+V55+X55+Z55+AB55</f>
        <v>3</v>
      </c>
      <c r="F55" s="257"/>
      <c r="G55" s="299"/>
      <c r="H55" s="257"/>
      <c r="I55" s="299"/>
      <c r="J55" s="257"/>
      <c r="K55" s="299"/>
      <c r="L55" s="257">
        <v>1</v>
      </c>
      <c r="M55" s="299"/>
      <c r="N55" s="257"/>
      <c r="O55" s="299"/>
      <c r="P55" s="443"/>
      <c r="Q55" s="299"/>
      <c r="R55" s="443"/>
      <c r="S55" s="299"/>
      <c r="T55" s="97">
        <v>1</v>
      </c>
      <c r="U55" s="299"/>
      <c r="V55" s="97"/>
      <c r="W55" s="299"/>
      <c r="X55" s="97"/>
      <c r="Y55" s="299"/>
      <c r="Z55" s="97">
        <v>1</v>
      </c>
      <c r="AA55" s="299"/>
      <c r="AB55" s="599"/>
      <c r="AC55" s="299"/>
      <c r="AD55" s="209">
        <f t="shared" si="7"/>
        <v>1</v>
      </c>
      <c r="AE55" s="209">
        <f t="shared" si="8"/>
        <v>0</v>
      </c>
      <c r="AF55" s="209">
        <f t="shared" si="9"/>
        <v>-1</v>
      </c>
      <c r="AG55" s="33">
        <f t="shared" si="10"/>
        <v>0</v>
      </c>
      <c r="AH55" s="33">
        <f t="shared" si="11"/>
        <v>0</v>
      </c>
      <c r="AI55" s="587"/>
      <c r="AJ55" s="588">
        <v>0</v>
      </c>
      <c r="AK55" s="262" t="e">
        <f t="shared" si="12"/>
        <v>#DIV/0!</v>
      </c>
      <c r="AL55" s="257"/>
      <c r="AM55" s="257"/>
    </row>
    <row r="56" spans="1:39" ht="48.75" customHeight="1">
      <c r="A56" s="302" t="s">
        <v>669</v>
      </c>
      <c r="B56" s="444">
        <v>43101</v>
      </c>
      <c r="C56" s="444">
        <v>43435</v>
      </c>
      <c r="D56" s="255" t="s">
        <v>70</v>
      </c>
      <c r="E56" s="380" t="s">
        <v>651</v>
      </c>
      <c r="F56" s="257"/>
      <c r="G56" s="299">
        <v>8</v>
      </c>
      <c r="H56" s="257"/>
      <c r="I56" s="299">
        <v>7</v>
      </c>
      <c r="J56" s="257"/>
      <c r="K56" s="299">
        <v>8</v>
      </c>
      <c r="L56" s="257"/>
      <c r="M56" s="299">
        <v>5</v>
      </c>
      <c r="N56" s="257"/>
      <c r="O56" s="299">
        <v>7</v>
      </c>
      <c r="P56" s="257"/>
      <c r="Q56" s="299">
        <v>14</v>
      </c>
      <c r="R56" s="257"/>
      <c r="S56" s="299"/>
      <c r="T56" s="296"/>
      <c r="U56" s="299"/>
      <c r="V56" s="296"/>
      <c r="W56" s="299"/>
      <c r="X56" s="296"/>
      <c r="Y56" s="299"/>
      <c r="Z56" s="296"/>
      <c r="AA56" s="299"/>
      <c r="AB56" s="297"/>
      <c r="AC56" s="299"/>
      <c r="AD56" s="209">
        <f t="shared" si="7"/>
        <v>0</v>
      </c>
      <c r="AE56" s="209">
        <f t="shared" si="8"/>
        <v>49</v>
      </c>
      <c r="AF56" s="209">
        <f t="shared" si="9"/>
        <v>49</v>
      </c>
      <c r="AG56" s="33">
        <v>1</v>
      </c>
      <c r="AH56" s="33">
        <v>1</v>
      </c>
      <c r="AI56" s="587">
        <v>0</v>
      </c>
      <c r="AJ56" s="588">
        <v>0</v>
      </c>
      <c r="AK56" s="262" t="e">
        <f t="shared" si="12"/>
        <v>#DIV/0!</v>
      </c>
      <c r="AL56" s="1099"/>
      <c r="AM56" s="1099"/>
    </row>
    <row r="57" spans="1:39" ht="57" customHeight="1">
      <c r="A57" s="302" t="s">
        <v>670</v>
      </c>
      <c r="B57" s="444">
        <v>43101</v>
      </c>
      <c r="C57" s="444">
        <v>43435</v>
      </c>
      <c r="D57" s="255" t="s">
        <v>70</v>
      </c>
      <c r="E57" s="380" t="s">
        <v>651</v>
      </c>
      <c r="F57" s="257"/>
      <c r="G57" s="299">
        <v>2</v>
      </c>
      <c r="H57" s="257"/>
      <c r="I57" s="299">
        <v>4</v>
      </c>
      <c r="J57" s="257"/>
      <c r="K57" s="299">
        <v>5</v>
      </c>
      <c r="L57" s="257"/>
      <c r="M57" s="299">
        <v>4</v>
      </c>
      <c r="N57" s="257"/>
      <c r="O57" s="299">
        <v>5</v>
      </c>
      <c r="P57" s="257"/>
      <c r="Q57" s="299">
        <v>4</v>
      </c>
      <c r="R57" s="257"/>
      <c r="S57" s="299"/>
      <c r="T57" s="296"/>
      <c r="U57" s="299"/>
      <c r="V57" s="296"/>
      <c r="W57" s="299"/>
      <c r="X57" s="296"/>
      <c r="Y57" s="299"/>
      <c r="Z57" s="296"/>
      <c r="AA57" s="299"/>
      <c r="AB57" s="297"/>
      <c r="AC57" s="299"/>
      <c r="AD57" s="209">
        <f t="shared" si="7"/>
        <v>0</v>
      </c>
      <c r="AE57" s="209">
        <f t="shared" si="8"/>
        <v>24</v>
      </c>
      <c r="AF57" s="209">
        <f t="shared" si="9"/>
        <v>24</v>
      </c>
      <c r="AG57" s="33">
        <v>1</v>
      </c>
      <c r="AH57" s="33">
        <v>1</v>
      </c>
      <c r="AI57" s="587">
        <v>0</v>
      </c>
      <c r="AJ57" s="588">
        <v>0</v>
      </c>
      <c r="AK57" s="262" t="e">
        <f t="shared" si="12"/>
        <v>#DIV/0!</v>
      </c>
      <c r="AL57" s="1099"/>
      <c r="AM57" s="1099"/>
    </row>
    <row r="58" spans="1:39" ht="52.5" customHeight="1">
      <c r="A58" s="302" t="s">
        <v>671</v>
      </c>
      <c r="B58" s="444">
        <v>43101</v>
      </c>
      <c r="C58" s="444">
        <v>43435</v>
      </c>
      <c r="D58" s="255" t="s">
        <v>70</v>
      </c>
      <c r="E58" s="380">
        <f t="shared" si="13"/>
        <v>4</v>
      </c>
      <c r="F58" s="257"/>
      <c r="G58" s="299"/>
      <c r="H58" s="257"/>
      <c r="I58" s="299"/>
      <c r="J58" s="257">
        <v>1</v>
      </c>
      <c r="K58" s="299"/>
      <c r="L58" s="257"/>
      <c r="M58" s="299"/>
      <c r="N58" s="257"/>
      <c r="O58" s="299"/>
      <c r="P58" s="257">
        <v>1</v>
      </c>
      <c r="Q58" s="299">
        <v>1</v>
      </c>
      <c r="R58" s="257"/>
      <c r="S58" s="299"/>
      <c r="T58" s="296"/>
      <c r="U58" s="299"/>
      <c r="V58" s="296">
        <v>1</v>
      </c>
      <c r="W58" s="299"/>
      <c r="X58" s="296"/>
      <c r="Y58" s="299"/>
      <c r="Z58" s="296"/>
      <c r="AA58" s="299"/>
      <c r="AB58" s="297">
        <v>1</v>
      </c>
      <c r="AC58" s="299"/>
      <c r="AD58" s="209">
        <f t="shared" si="7"/>
        <v>2</v>
      </c>
      <c r="AE58" s="209">
        <f t="shared" si="8"/>
        <v>1</v>
      </c>
      <c r="AF58" s="209">
        <f t="shared" si="9"/>
        <v>-1</v>
      </c>
      <c r="AG58" s="33">
        <f t="shared" si="10"/>
        <v>0.5</v>
      </c>
      <c r="AH58" s="33">
        <f t="shared" si="11"/>
        <v>0.25</v>
      </c>
      <c r="AI58" s="587">
        <v>0</v>
      </c>
      <c r="AJ58" s="588">
        <v>0</v>
      </c>
      <c r="AK58" s="262" t="e">
        <f t="shared" si="12"/>
        <v>#DIV/0!</v>
      </c>
      <c r="AL58" s="1099"/>
      <c r="AM58" s="1099"/>
    </row>
    <row r="59" spans="1:39" ht="36" customHeight="1">
      <c r="A59" s="75" t="s">
        <v>672</v>
      </c>
      <c r="B59" s="444">
        <v>43101</v>
      </c>
      <c r="C59" s="444">
        <v>43435</v>
      </c>
      <c r="D59" s="255" t="s">
        <v>70</v>
      </c>
      <c r="E59" s="380">
        <f t="shared" si="13"/>
        <v>3</v>
      </c>
      <c r="F59" s="257"/>
      <c r="G59" s="299"/>
      <c r="H59" s="257"/>
      <c r="I59" s="299"/>
      <c r="J59" s="257"/>
      <c r="K59" s="299"/>
      <c r="L59" s="257">
        <v>1</v>
      </c>
      <c r="M59" s="299">
        <v>1</v>
      </c>
      <c r="N59" s="257"/>
      <c r="O59" s="299"/>
      <c r="P59" s="257"/>
      <c r="Q59" s="299"/>
      <c r="R59" s="257"/>
      <c r="S59" s="299"/>
      <c r="T59" s="296">
        <v>1</v>
      </c>
      <c r="U59" s="299"/>
      <c r="V59" s="296"/>
      <c r="W59" s="299"/>
      <c r="X59" s="296"/>
      <c r="Y59" s="299"/>
      <c r="Z59" s="296"/>
      <c r="AA59" s="299"/>
      <c r="AB59" s="297">
        <v>1</v>
      </c>
      <c r="AC59" s="299"/>
      <c r="AD59" s="209">
        <f t="shared" si="7"/>
        <v>1</v>
      </c>
      <c r="AE59" s="209">
        <f t="shared" si="8"/>
        <v>1</v>
      </c>
      <c r="AF59" s="209">
        <f t="shared" si="9"/>
        <v>0</v>
      </c>
      <c r="AG59" s="33">
        <f t="shared" si="10"/>
        <v>1</v>
      </c>
      <c r="AH59" s="33">
        <f t="shared" si="11"/>
        <v>0.3333333333333333</v>
      </c>
      <c r="AI59" s="587">
        <v>0</v>
      </c>
      <c r="AJ59" s="588">
        <v>0</v>
      </c>
      <c r="AK59" s="262" t="e">
        <f t="shared" si="12"/>
        <v>#DIV/0!</v>
      </c>
      <c r="AL59" s="1099"/>
      <c r="AM59" s="1099"/>
    </row>
    <row r="60" spans="1:39" ht="36" customHeight="1">
      <c r="A60" s="75" t="s">
        <v>673</v>
      </c>
      <c r="B60" s="255">
        <v>43252</v>
      </c>
      <c r="C60" s="255">
        <v>43435</v>
      </c>
      <c r="D60" s="255" t="s">
        <v>70</v>
      </c>
      <c r="E60" s="380">
        <f t="shared" si="13"/>
        <v>1</v>
      </c>
      <c r="F60" s="257"/>
      <c r="G60" s="299"/>
      <c r="H60" s="257"/>
      <c r="I60" s="299"/>
      <c r="J60" s="257"/>
      <c r="K60" s="299"/>
      <c r="L60" s="257"/>
      <c r="M60" s="299"/>
      <c r="N60" s="257"/>
      <c r="O60" s="299"/>
      <c r="P60" s="257">
        <v>1</v>
      </c>
      <c r="Q60" s="299"/>
      <c r="R60" s="257"/>
      <c r="S60" s="299"/>
      <c r="T60" s="296"/>
      <c r="U60" s="299"/>
      <c r="V60" s="296"/>
      <c r="W60" s="299"/>
      <c r="X60" s="296"/>
      <c r="Y60" s="299"/>
      <c r="Z60" s="296"/>
      <c r="AA60" s="299"/>
      <c r="AB60" s="297"/>
      <c r="AC60" s="299"/>
      <c r="AD60" s="209">
        <f t="shared" si="7"/>
        <v>1</v>
      </c>
      <c r="AE60" s="209">
        <f t="shared" si="8"/>
        <v>0</v>
      </c>
      <c r="AF60" s="209">
        <f t="shared" si="9"/>
        <v>-1</v>
      </c>
      <c r="AG60" s="33">
        <f t="shared" si="10"/>
        <v>0</v>
      </c>
      <c r="AH60" s="33">
        <f t="shared" si="11"/>
        <v>0</v>
      </c>
      <c r="AI60" s="587">
        <v>0</v>
      </c>
      <c r="AJ60" s="588">
        <v>0</v>
      </c>
      <c r="AK60" s="262" t="e">
        <f t="shared" si="12"/>
        <v>#DIV/0!</v>
      </c>
      <c r="AL60" s="1099"/>
      <c r="AM60" s="1099"/>
    </row>
    <row r="61" spans="1:39" ht="36" customHeight="1">
      <c r="A61" s="75" t="s">
        <v>674</v>
      </c>
      <c r="B61" s="255">
        <v>43252</v>
      </c>
      <c r="C61" s="255">
        <v>43435</v>
      </c>
      <c r="D61" s="255" t="s">
        <v>70</v>
      </c>
      <c r="E61" s="380">
        <f t="shared" si="13"/>
        <v>2</v>
      </c>
      <c r="F61" s="257"/>
      <c r="G61" s="299"/>
      <c r="H61" s="257"/>
      <c r="I61" s="299"/>
      <c r="J61" s="257"/>
      <c r="K61" s="299"/>
      <c r="L61" s="257"/>
      <c r="M61" s="299"/>
      <c r="N61" s="257"/>
      <c r="O61" s="299"/>
      <c r="P61" s="257">
        <v>1</v>
      </c>
      <c r="Q61" s="299"/>
      <c r="R61" s="257"/>
      <c r="S61" s="299"/>
      <c r="T61" s="296"/>
      <c r="U61" s="299"/>
      <c r="V61" s="296"/>
      <c r="W61" s="299"/>
      <c r="X61" s="296"/>
      <c r="Y61" s="299"/>
      <c r="Z61" s="296"/>
      <c r="AA61" s="299"/>
      <c r="AB61" s="297">
        <v>1</v>
      </c>
      <c r="AC61" s="299"/>
      <c r="AD61" s="209">
        <f t="shared" si="7"/>
        <v>1</v>
      </c>
      <c r="AE61" s="209">
        <f t="shared" si="8"/>
        <v>0</v>
      </c>
      <c r="AF61" s="209">
        <f t="shared" si="9"/>
        <v>-1</v>
      </c>
      <c r="AG61" s="33">
        <f t="shared" si="10"/>
        <v>0</v>
      </c>
      <c r="AH61" s="33">
        <f t="shared" si="11"/>
        <v>0</v>
      </c>
      <c r="AI61" s="587">
        <v>0</v>
      </c>
      <c r="AJ61" s="588">
        <v>0</v>
      </c>
      <c r="AK61" s="262" t="e">
        <f t="shared" si="12"/>
        <v>#DIV/0!</v>
      </c>
      <c r="AL61" s="1099"/>
      <c r="AM61" s="1099"/>
    </row>
    <row r="62" spans="1:39" ht="36" customHeight="1">
      <c r="A62" s="75" t="s">
        <v>675</v>
      </c>
      <c r="B62" s="255">
        <v>43252</v>
      </c>
      <c r="C62" s="255">
        <v>43435</v>
      </c>
      <c r="D62" s="255" t="s">
        <v>70</v>
      </c>
      <c r="E62" s="380">
        <f t="shared" si="13"/>
        <v>2</v>
      </c>
      <c r="F62" s="257"/>
      <c r="G62" s="299"/>
      <c r="H62" s="257"/>
      <c r="I62" s="299"/>
      <c r="J62" s="257"/>
      <c r="K62" s="299"/>
      <c r="L62" s="257"/>
      <c r="M62" s="299"/>
      <c r="N62" s="257"/>
      <c r="O62" s="299"/>
      <c r="P62" s="257">
        <v>1</v>
      </c>
      <c r="Q62" s="299">
        <v>1</v>
      </c>
      <c r="R62" s="257"/>
      <c r="S62" s="299"/>
      <c r="T62" s="296"/>
      <c r="U62" s="299"/>
      <c r="V62" s="296"/>
      <c r="W62" s="299"/>
      <c r="X62" s="296"/>
      <c r="Y62" s="299"/>
      <c r="Z62" s="296"/>
      <c r="AA62" s="299"/>
      <c r="AB62" s="297">
        <v>1</v>
      </c>
      <c r="AC62" s="299"/>
      <c r="AD62" s="209">
        <f t="shared" si="7"/>
        <v>1</v>
      </c>
      <c r="AE62" s="209">
        <f t="shared" si="8"/>
        <v>1</v>
      </c>
      <c r="AF62" s="209">
        <f t="shared" si="9"/>
        <v>0</v>
      </c>
      <c r="AG62" s="33">
        <f t="shared" si="10"/>
        <v>1</v>
      </c>
      <c r="AH62" s="33">
        <f t="shared" si="11"/>
        <v>0.5</v>
      </c>
      <c r="AI62" s="587">
        <v>0</v>
      </c>
      <c r="AJ62" s="588">
        <v>0</v>
      </c>
      <c r="AK62" s="262" t="e">
        <f t="shared" si="12"/>
        <v>#DIV/0!</v>
      </c>
      <c r="AL62" s="1099"/>
      <c r="AM62" s="1099"/>
    </row>
    <row r="63" spans="1:39" ht="91.5" customHeight="1">
      <c r="A63" s="922" t="s">
        <v>1186</v>
      </c>
      <c r="B63" s="444">
        <v>43101</v>
      </c>
      <c r="C63" s="444">
        <v>43435</v>
      </c>
      <c r="D63" s="255" t="s">
        <v>70</v>
      </c>
      <c r="E63" s="380">
        <f t="shared" si="13"/>
        <v>12</v>
      </c>
      <c r="F63" s="257">
        <v>1</v>
      </c>
      <c r="G63" s="299">
        <v>1</v>
      </c>
      <c r="H63" s="257">
        <v>1</v>
      </c>
      <c r="I63" s="299">
        <v>1</v>
      </c>
      <c r="J63" s="257">
        <v>1</v>
      </c>
      <c r="K63" s="299">
        <v>1</v>
      </c>
      <c r="L63" s="257">
        <v>1</v>
      </c>
      <c r="M63" s="299">
        <v>1</v>
      </c>
      <c r="N63" s="257">
        <v>1</v>
      </c>
      <c r="O63" s="299">
        <v>1</v>
      </c>
      <c r="P63" s="257">
        <v>1</v>
      </c>
      <c r="Q63" s="299">
        <v>1</v>
      </c>
      <c r="R63" s="257">
        <v>1</v>
      </c>
      <c r="S63" s="299"/>
      <c r="T63" s="296">
        <v>1</v>
      </c>
      <c r="U63" s="299"/>
      <c r="V63" s="296">
        <v>1</v>
      </c>
      <c r="W63" s="299"/>
      <c r="X63" s="296">
        <v>1</v>
      </c>
      <c r="Y63" s="299"/>
      <c r="Z63" s="296">
        <v>1</v>
      </c>
      <c r="AA63" s="299"/>
      <c r="AB63" s="297">
        <v>1</v>
      </c>
      <c r="AC63" s="299"/>
      <c r="AD63" s="209">
        <f t="shared" si="7"/>
        <v>6</v>
      </c>
      <c r="AE63" s="209">
        <f t="shared" si="8"/>
        <v>6</v>
      </c>
      <c r="AF63" s="209">
        <f t="shared" si="9"/>
        <v>0</v>
      </c>
      <c r="AG63" s="33">
        <f t="shared" si="10"/>
        <v>1</v>
      </c>
      <c r="AH63" s="33">
        <f t="shared" si="11"/>
        <v>0.5</v>
      </c>
      <c r="AI63" s="587">
        <v>0</v>
      </c>
      <c r="AJ63" s="588">
        <v>0</v>
      </c>
      <c r="AK63" s="262" t="e">
        <f t="shared" si="12"/>
        <v>#DIV/0!</v>
      </c>
      <c r="AL63" s="1099"/>
      <c r="AM63" s="1099"/>
    </row>
    <row r="64" spans="1:39" ht="22.5" customHeight="1">
      <c r="A64" s="75" t="s">
        <v>112</v>
      </c>
      <c r="B64" s="444">
        <v>43101</v>
      </c>
      <c r="C64" s="444">
        <v>43435</v>
      </c>
      <c r="D64" s="255" t="s">
        <v>70</v>
      </c>
      <c r="E64" s="380">
        <f t="shared" si="13"/>
        <v>6</v>
      </c>
      <c r="F64" s="257"/>
      <c r="G64" s="299"/>
      <c r="H64" s="257">
        <v>1</v>
      </c>
      <c r="I64" s="299"/>
      <c r="J64" s="257"/>
      <c r="K64" s="299"/>
      <c r="L64" s="257">
        <v>1</v>
      </c>
      <c r="M64" s="299">
        <v>1</v>
      </c>
      <c r="N64" s="257"/>
      <c r="O64" s="299">
        <v>1</v>
      </c>
      <c r="P64" s="257">
        <v>1</v>
      </c>
      <c r="Q64" s="299">
        <v>1</v>
      </c>
      <c r="R64" s="257"/>
      <c r="S64" s="299"/>
      <c r="T64" s="296">
        <v>1</v>
      </c>
      <c r="U64" s="299"/>
      <c r="V64" s="296"/>
      <c r="W64" s="299"/>
      <c r="X64" s="296">
        <v>1</v>
      </c>
      <c r="Y64" s="299"/>
      <c r="Z64" s="296"/>
      <c r="AA64" s="299"/>
      <c r="AB64" s="297">
        <v>1</v>
      </c>
      <c r="AC64" s="299"/>
      <c r="AD64" s="209">
        <f t="shared" si="7"/>
        <v>3</v>
      </c>
      <c r="AE64" s="209">
        <f t="shared" si="8"/>
        <v>3</v>
      </c>
      <c r="AF64" s="209">
        <f t="shared" si="9"/>
        <v>0</v>
      </c>
      <c r="AG64" s="33">
        <f t="shared" si="10"/>
        <v>1</v>
      </c>
      <c r="AH64" s="33">
        <f t="shared" si="11"/>
        <v>0.5</v>
      </c>
      <c r="AI64" s="587">
        <v>0</v>
      </c>
      <c r="AJ64" s="588">
        <v>0</v>
      </c>
      <c r="AK64" s="262" t="e">
        <f t="shared" si="12"/>
        <v>#DIV/0!</v>
      </c>
      <c r="AL64" s="1099"/>
      <c r="AM64" s="1099"/>
    </row>
    <row r="65" spans="1:39" ht="22.5" customHeight="1">
      <c r="A65" s="75" t="s">
        <v>676</v>
      </c>
      <c r="B65" s="255">
        <v>43160</v>
      </c>
      <c r="C65" s="255">
        <v>42430</v>
      </c>
      <c r="D65" s="255" t="s">
        <v>70</v>
      </c>
      <c r="E65" s="380">
        <f t="shared" si="13"/>
        <v>1</v>
      </c>
      <c r="F65" s="257"/>
      <c r="G65" s="299"/>
      <c r="H65" s="257"/>
      <c r="I65" s="299"/>
      <c r="J65" s="257"/>
      <c r="K65" s="299"/>
      <c r="L65" s="257"/>
      <c r="M65" s="299"/>
      <c r="N65" s="257">
        <v>1</v>
      </c>
      <c r="O65" s="299">
        <v>1</v>
      </c>
      <c r="P65" s="257"/>
      <c r="Q65" s="299"/>
      <c r="R65" s="257"/>
      <c r="S65" s="299"/>
      <c r="T65" s="296"/>
      <c r="U65" s="299"/>
      <c r="V65" s="296"/>
      <c r="W65" s="299"/>
      <c r="X65" s="296"/>
      <c r="Y65" s="299"/>
      <c r="Z65" s="296"/>
      <c r="AA65" s="299"/>
      <c r="AB65" s="297"/>
      <c r="AC65" s="299"/>
      <c r="AD65" s="209">
        <f t="shared" si="7"/>
        <v>1</v>
      </c>
      <c r="AE65" s="209">
        <f t="shared" si="8"/>
        <v>1</v>
      </c>
      <c r="AF65" s="209">
        <f t="shared" si="9"/>
        <v>0</v>
      </c>
      <c r="AG65" s="33">
        <f t="shared" si="10"/>
        <v>1</v>
      </c>
      <c r="AH65" s="33">
        <f t="shared" si="11"/>
        <v>1</v>
      </c>
      <c r="AI65" s="587">
        <v>0</v>
      </c>
      <c r="AJ65" s="588">
        <v>0</v>
      </c>
      <c r="AK65" s="262" t="e">
        <f t="shared" si="12"/>
        <v>#DIV/0!</v>
      </c>
      <c r="AL65" s="257"/>
      <c r="AM65" s="257"/>
    </row>
    <row r="66" spans="1:39" ht="12">
      <c r="A66" s="1060" t="s">
        <v>1</v>
      </c>
      <c r="B66" s="1061"/>
      <c r="C66" s="1061"/>
      <c r="D66" s="1061"/>
      <c r="E66" s="1061"/>
      <c r="F66" s="1061"/>
      <c r="G66" s="1061"/>
      <c r="H66" s="1061"/>
      <c r="I66" s="1061"/>
      <c r="J66" s="1061"/>
      <c r="K66" s="1061"/>
      <c r="L66" s="1061"/>
      <c r="M66" s="1061"/>
      <c r="N66" s="1061"/>
      <c r="O66" s="1061"/>
      <c r="P66" s="1061"/>
      <c r="Q66" s="1061"/>
      <c r="R66" s="1061"/>
      <c r="S66" s="1061"/>
      <c r="T66" s="1061"/>
      <c r="U66" s="1061"/>
      <c r="V66" s="1061"/>
      <c r="W66" s="1061"/>
      <c r="X66" s="1061"/>
      <c r="Y66" s="1061"/>
      <c r="Z66" s="1061"/>
      <c r="AA66" s="1061"/>
      <c r="AB66" s="1061"/>
      <c r="AC66" s="1061"/>
      <c r="AD66" s="269"/>
      <c r="AE66" s="269"/>
      <c r="AF66" s="269"/>
      <c r="AG66" s="270"/>
      <c r="AH66" s="270"/>
      <c r="AI66" s="597">
        <f>SUM(AI49:AI65)</f>
        <v>0</v>
      </c>
      <c r="AJ66" s="589">
        <f>SUM(AJ49:AJ64)</f>
        <v>0</v>
      </c>
      <c r="AK66" s="270" t="e">
        <f>AJ66/AI66</f>
        <v>#DIV/0!</v>
      </c>
      <c r="AL66" s="1062"/>
      <c r="AM66" s="1062"/>
    </row>
    <row r="67" spans="1:39" ht="12">
      <c r="A67" s="1060" t="s">
        <v>130</v>
      </c>
      <c r="B67" s="1061"/>
      <c r="C67" s="1061"/>
      <c r="D67" s="1061"/>
      <c r="E67" s="1061"/>
      <c r="F67" s="1061"/>
      <c r="G67" s="1061"/>
      <c r="H67" s="1061"/>
      <c r="I67" s="1061"/>
      <c r="J67" s="1061"/>
      <c r="K67" s="1061"/>
      <c r="L67" s="1061"/>
      <c r="M67" s="1061"/>
      <c r="N67" s="1061"/>
      <c r="O67" s="1061"/>
      <c r="P67" s="1061"/>
      <c r="Q67" s="1061"/>
      <c r="R67" s="1061"/>
      <c r="S67" s="1061"/>
      <c r="T67" s="1061"/>
      <c r="U67" s="1061"/>
      <c r="V67" s="1061"/>
      <c r="W67" s="1061"/>
      <c r="X67" s="1061"/>
      <c r="Y67" s="1061"/>
      <c r="Z67" s="1061"/>
      <c r="AA67" s="1061"/>
      <c r="AB67" s="1061"/>
      <c r="AC67" s="1061"/>
      <c r="AD67" s="269"/>
      <c r="AE67" s="269"/>
      <c r="AF67" s="269"/>
      <c r="AG67" s="270"/>
      <c r="AH67" s="270"/>
      <c r="AI67" s="597">
        <f>AI7+AI22+AI42</f>
        <v>239644766</v>
      </c>
      <c r="AJ67" s="589">
        <f>SUM(AJ50:AJ65)</f>
        <v>0</v>
      </c>
      <c r="AK67" s="270">
        <f>AJ67/AI67</f>
        <v>0</v>
      </c>
      <c r="AL67" s="1062"/>
      <c r="AM67" s="1062"/>
    </row>
    <row r="69" spans="33:35" ht="12">
      <c r="AG69" s="381"/>
      <c r="AH69" s="381"/>
      <c r="AI69" s="446">
        <f>AI22+AI7</f>
        <v>239644766</v>
      </c>
    </row>
    <row r="71" spans="33:35" ht="12">
      <c r="AG71" s="381"/>
      <c r="AH71" s="381"/>
      <c r="AI71" s="446">
        <f>AI69-AI21</f>
        <v>55000000</v>
      </c>
    </row>
    <row r="72" ht="12">
      <c r="AI72" s="446">
        <f>'[1]Hoja1'!O698-AI21</f>
        <v>-184644766</v>
      </c>
    </row>
    <row r="74" ht="12">
      <c r="AI74" s="446">
        <f>'[1]Hoja1'!O698-AI42</f>
        <v>0</v>
      </c>
    </row>
    <row r="76" spans="32:34" ht="12.75">
      <c r="AF76" s="374" t="s">
        <v>1177</v>
      </c>
      <c r="AG76" s="195">
        <f>AVERAGE(AG47:AG65)</f>
        <v>0.8157894736842105</v>
      </c>
      <c r="AH76" s="195">
        <f>AVERAGE(AH65:AH75)</f>
        <v>1</v>
      </c>
    </row>
    <row r="77" spans="32:34" ht="12">
      <c r="AF77" s="374" t="s">
        <v>1178</v>
      </c>
      <c r="AG77" s="375">
        <f>(AG22+AG76)/2</f>
        <v>0.9078947368421053</v>
      </c>
      <c r="AH77" s="375">
        <f>(AH22+AH76)/2</f>
        <v>0.65</v>
      </c>
    </row>
    <row r="78" spans="32:34" ht="12">
      <c r="AF78" s="39" t="s">
        <v>1179</v>
      </c>
      <c r="AG78" s="375">
        <f>AG22</f>
        <v>1</v>
      </c>
      <c r="AH78" s="375">
        <f>AH22</f>
        <v>0.3</v>
      </c>
    </row>
  </sheetData>
  <sheetProtection/>
  <mergeCells count="80">
    <mergeCell ref="AL63:AM63"/>
    <mergeCell ref="AL64:AM64"/>
    <mergeCell ref="A66:AC66"/>
    <mergeCell ref="AL66:AM66"/>
    <mergeCell ref="A67:AC67"/>
    <mergeCell ref="AL67:AM67"/>
    <mergeCell ref="AL57:AM57"/>
    <mergeCell ref="AL58:AM58"/>
    <mergeCell ref="AL59:AM59"/>
    <mergeCell ref="AL60:AM60"/>
    <mergeCell ref="AL61:AM61"/>
    <mergeCell ref="AL62:AM62"/>
    <mergeCell ref="AL46:AM46"/>
    <mergeCell ref="AL49:AM49"/>
    <mergeCell ref="AL52:AM52"/>
    <mergeCell ref="AL53:AM53"/>
    <mergeCell ref="AL54:AM54"/>
    <mergeCell ref="AL56:AM56"/>
    <mergeCell ref="AL41:AM41"/>
    <mergeCell ref="A42:AC42"/>
    <mergeCell ref="AL42:AM42"/>
    <mergeCell ref="B43:AK43"/>
    <mergeCell ref="B44:AK44"/>
    <mergeCell ref="B45:AE45"/>
    <mergeCell ref="AF45:AG45"/>
    <mergeCell ref="AI45:AK45"/>
    <mergeCell ref="AL37:AM37"/>
    <mergeCell ref="AL38:AM38"/>
    <mergeCell ref="B39:M39"/>
    <mergeCell ref="AF39:AG39"/>
    <mergeCell ref="AI39:AK39"/>
    <mergeCell ref="AL40:AM40"/>
    <mergeCell ref="B33:AK33"/>
    <mergeCell ref="B34:AK34"/>
    <mergeCell ref="B35:AE35"/>
    <mergeCell ref="AF35:AG35"/>
    <mergeCell ref="AI35:AK35"/>
    <mergeCell ref="AL36:AM36"/>
    <mergeCell ref="B29:AE29"/>
    <mergeCell ref="AF29:AG29"/>
    <mergeCell ref="AI29:AK29"/>
    <mergeCell ref="AL30:AM30"/>
    <mergeCell ref="A32:AC32"/>
    <mergeCell ref="AL32:AM32"/>
    <mergeCell ref="AL24:AM24"/>
    <mergeCell ref="AL25:AM25"/>
    <mergeCell ref="A26:AC26"/>
    <mergeCell ref="AL26:AM26"/>
    <mergeCell ref="B27:AK27"/>
    <mergeCell ref="B28:AK28"/>
    <mergeCell ref="AL19:AM19"/>
    <mergeCell ref="AL20:AM20"/>
    <mergeCell ref="B23:AE23"/>
    <mergeCell ref="AF23:AG23"/>
    <mergeCell ref="AI23:AK23"/>
    <mergeCell ref="AL21:AM21"/>
    <mergeCell ref="A22:AC22"/>
    <mergeCell ref="AL22:AM22"/>
    <mergeCell ref="AL11:AM11"/>
    <mergeCell ref="AL12:AM12"/>
    <mergeCell ref="AL13:AM13"/>
    <mergeCell ref="AL14:AM14"/>
    <mergeCell ref="AL16:AM16"/>
    <mergeCell ref="AL18:AM18"/>
    <mergeCell ref="B9:AK9"/>
    <mergeCell ref="AF4:AG4"/>
    <mergeCell ref="AI4:AK4"/>
    <mergeCell ref="B8:AK8"/>
    <mergeCell ref="AL5:AM5"/>
    <mergeCell ref="B10:AE10"/>
    <mergeCell ref="AF10:AG10"/>
    <mergeCell ref="AI10:AK10"/>
    <mergeCell ref="AL6:AM6"/>
    <mergeCell ref="A7:AC7"/>
    <mergeCell ref="AL7:AM7"/>
    <mergeCell ref="B1:AK1"/>
    <mergeCell ref="AL1:AM1"/>
    <mergeCell ref="B2:AK2"/>
    <mergeCell ref="B3:AK3"/>
    <mergeCell ref="B4:AE4"/>
  </mergeCells>
  <printOptions/>
  <pageMargins left="0.7086614173228347" right="0.7086614173228347" top="0.7480314960629921" bottom="0.7480314960629921" header="0.31496062992125984" footer="0.31496062992125984"/>
  <pageSetup horizontalDpi="600" verticalDpi="600" orientation="portrait" scale="75" r:id="rId2"/>
  <drawing r:id="rId1"/>
</worksheet>
</file>

<file path=xl/worksheets/sheet17.xml><?xml version="1.0" encoding="utf-8"?>
<worksheet xmlns="http://schemas.openxmlformats.org/spreadsheetml/2006/main" xmlns:r="http://schemas.openxmlformats.org/officeDocument/2006/relationships">
  <sheetPr>
    <tabColor rgb="FF00B050"/>
  </sheetPr>
  <dimension ref="A1:AM190"/>
  <sheetViews>
    <sheetView zoomScale="120" zoomScaleNormal="120" zoomScalePageLayoutView="0" workbookViewId="0" topLeftCell="A13">
      <selection activeCell="A21" sqref="A21"/>
    </sheetView>
  </sheetViews>
  <sheetFormatPr defaultColWidth="11.421875" defaultRowHeight="15"/>
  <cols>
    <col min="1" max="1" width="43.8515625" style="673" customWidth="1"/>
    <col min="2" max="2" width="11.421875" style="676" customWidth="1"/>
    <col min="3" max="3" width="13.00390625" style="676" customWidth="1"/>
    <col min="4" max="4" width="12.8515625" style="677" customWidth="1"/>
    <col min="5" max="5" width="12.7109375" style="678" customWidth="1"/>
    <col min="6" max="6" width="6.28125" style="678" customWidth="1"/>
    <col min="7" max="29" width="5.140625" style="678" customWidth="1"/>
    <col min="30" max="34" width="14.57421875" style="492" customWidth="1"/>
    <col min="35" max="35" width="20.28125" style="679" customWidth="1"/>
    <col min="36" max="36" width="16.7109375" style="675" customWidth="1"/>
    <col min="37" max="37" width="20.8515625" style="182" customWidth="1"/>
    <col min="38" max="38" width="19.28125" style="182" customWidth="1"/>
    <col min="39" max="39" width="16.7109375" style="182" customWidth="1"/>
    <col min="40" max="40" width="11.421875" style="182" customWidth="1"/>
    <col min="41" max="16384" width="11.421875" style="182" customWidth="1"/>
  </cols>
  <sheetData>
    <row r="1" spans="1:39" ht="71.25" customHeight="1">
      <c r="A1" s="447"/>
      <c r="B1" s="1063" t="s">
        <v>55</v>
      </c>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5"/>
      <c r="AL1" s="1154" t="s">
        <v>1067</v>
      </c>
      <c r="AM1" s="1154"/>
    </row>
    <row r="2" spans="1:39" ht="38.25" customHeight="1">
      <c r="A2" s="10" t="s">
        <v>54</v>
      </c>
      <c r="B2" s="1155" t="s">
        <v>677</v>
      </c>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7"/>
      <c r="AL2" s="600"/>
      <c r="AM2" s="601"/>
    </row>
    <row r="3" spans="1:39" ht="20.25" customHeight="1">
      <c r="A3" s="10" t="s">
        <v>52</v>
      </c>
      <c r="B3" s="1171" t="s">
        <v>51</v>
      </c>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8"/>
      <c r="AJ3" s="1158"/>
      <c r="AK3" s="1158"/>
      <c r="AL3" s="600"/>
      <c r="AM3" s="601"/>
    </row>
    <row r="4" spans="1:39" ht="37.5" customHeight="1">
      <c r="A4" s="10" t="s">
        <v>47</v>
      </c>
      <c r="B4" s="1155" t="s">
        <v>678</v>
      </c>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60"/>
      <c r="AF4" s="241"/>
      <c r="AG4" s="1161" t="s">
        <v>679</v>
      </c>
      <c r="AH4" s="1161"/>
      <c r="AI4" s="1155" t="s">
        <v>680</v>
      </c>
      <c r="AJ4" s="1156"/>
      <c r="AK4" s="1157"/>
      <c r="AL4" s="238" t="s">
        <v>43</v>
      </c>
      <c r="AM4" s="383"/>
    </row>
    <row r="5" spans="1:39" ht="22.5">
      <c r="A5" s="10" t="s">
        <v>42</v>
      </c>
      <c r="B5" s="239" t="s">
        <v>41</v>
      </c>
      <c r="C5" s="239" t="s">
        <v>40</v>
      </c>
      <c r="D5" s="161" t="s">
        <v>38</v>
      </c>
      <c r="E5" s="161" t="s">
        <v>458</v>
      </c>
      <c r="F5" s="9" t="s">
        <v>339</v>
      </c>
      <c r="G5" s="9" t="s">
        <v>134</v>
      </c>
      <c r="H5" s="9" t="s">
        <v>135</v>
      </c>
      <c r="I5" s="9" t="s">
        <v>34</v>
      </c>
      <c r="J5" s="9" t="s">
        <v>136</v>
      </c>
      <c r="K5" s="9" t="s">
        <v>137</v>
      </c>
      <c r="L5" s="9" t="s">
        <v>138</v>
      </c>
      <c r="M5" s="9" t="s">
        <v>139</v>
      </c>
      <c r="N5" s="9" t="s">
        <v>140</v>
      </c>
      <c r="O5" s="9" t="s">
        <v>141</v>
      </c>
      <c r="P5" s="9" t="s">
        <v>142</v>
      </c>
      <c r="Q5" s="9" t="s">
        <v>143</v>
      </c>
      <c r="R5" s="9" t="s">
        <v>144</v>
      </c>
      <c r="S5" s="9" t="s">
        <v>145</v>
      </c>
      <c r="T5" s="9" t="s">
        <v>340</v>
      </c>
      <c r="U5" s="9" t="s">
        <v>497</v>
      </c>
      <c r="V5" s="9" t="s">
        <v>21</v>
      </c>
      <c r="W5" s="9" t="s">
        <v>20</v>
      </c>
      <c r="X5" s="9" t="s">
        <v>19</v>
      </c>
      <c r="Y5" s="9" t="s">
        <v>18</v>
      </c>
      <c r="Z5" s="9" t="s">
        <v>17</v>
      </c>
      <c r="AA5" s="9" t="s">
        <v>16</v>
      </c>
      <c r="AB5" s="9" t="s">
        <v>15</v>
      </c>
      <c r="AC5" s="9" t="s">
        <v>14</v>
      </c>
      <c r="AD5" s="161" t="s">
        <v>13</v>
      </c>
      <c r="AE5" s="161" t="s">
        <v>12</v>
      </c>
      <c r="AF5" s="161" t="s">
        <v>11</v>
      </c>
      <c r="AG5" s="161" t="s">
        <v>10</v>
      </c>
      <c r="AH5" s="161" t="s">
        <v>9</v>
      </c>
      <c r="AI5" s="135" t="s">
        <v>8</v>
      </c>
      <c r="AJ5" s="118" t="s">
        <v>7</v>
      </c>
      <c r="AK5" s="239" t="s">
        <v>6</v>
      </c>
      <c r="AL5" s="1113" t="s">
        <v>5</v>
      </c>
      <c r="AM5" s="1113"/>
    </row>
    <row r="6" spans="1:39" ht="11.25">
      <c r="A6" s="1384" t="s">
        <v>681</v>
      </c>
      <c r="B6" s="1385"/>
      <c r="C6" s="1385"/>
      <c r="D6" s="1385"/>
      <c r="E6" s="1385"/>
      <c r="F6" s="1385"/>
      <c r="G6" s="1385"/>
      <c r="H6" s="1385"/>
      <c r="I6" s="1385"/>
      <c r="J6" s="1385"/>
      <c r="K6" s="1385"/>
      <c r="L6" s="1385"/>
      <c r="M6" s="1385"/>
      <c r="N6" s="1385"/>
      <c r="O6" s="1385"/>
      <c r="P6" s="1385"/>
      <c r="Q6" s="1385"/>
      <c r="R6" s="1385"/>
      <c r="S6" s="1385"/>
      <c r="T6" s="1385"/>
      <c r="U6" s="1385"/>
      <c r="V6" s="1385"/>
      <c r="W6" s="1385"/>
      <c r="X6" s="1385"/>
      <c r="Y6" s="1385"/>
      <c r="Z6" s="1385"/>
      <c r="AA6" s="1385"/>
      <c r="AB6" s="1385"/>
      <c r="AC6" s="1385"/>
      <c r="AD6" s="1385"/>
      <c r="AE6" s="1385"/>
      <c r="AF6" s="1385"/>
      <c r="AG6" s="1385"/>
      <c r="AH6" s="1385"/>
      <c r="AI6" s="1385"/>
      <c r="AJ6" s="1385"/>
      <c r="AK6" s="1385"/>
      <c r="AL6" s="1385"/>
      <c r="AM6" s="1386"/>
    </row>
    <row r="7" spans="1:39" ht="22.5">
      <c r="A7" s="489" t="s">
        <v>682</v>
      </c>
      <c r="B7" s="602" t="s">
        <v>683</v>
      </c>
      <c r="C7" s="602" t="s">
        <v>684</v>
      </c>
      <c r="D7" s="603">
        <v>220</v>
      </c>
      <c r="E7" s="604" t="s">
        <v>685</v>
      </c>
      <c r="F7" s="604"/>
      <c r="G7" s="605"/>
      <c r="H7" s="604"/>
      <c r="I7" s="605"/>
      <c r="J7" s="604"/>
      <c r="K7" s="605"/>
      <c r="L7" s="604"/>
      <c r="M7" s="605"/>
      <c r="N7" s="604"/>
      <c r="O7" s="605"/>
      <c r="P7" s="604"/>
      <c r="Q7" s="605"/>
      <c r="R7" s="604"/>
      <c r="S7" s="605"/>
      <c r="T7" s="604"/>
      <c r="U7" s="605"/>
      <c r="V7" s="604"/>
      <c r="W7" s="605"/>
      <c r="X7" s="606">
        <v>220</v>
      </c>
      <c r="Y7" s="605"/>
      <c r="Z7" s="604"/>
      <c r="AA7" s="605"/>
      <c r="AB7" s="604"/>
      <c r="AC7" s="605"/>
      <c r="AD7" s="41">
        <f aca="true" t="shared" si="0" ref="AD7:AE16">F7</f>
        <v>0</v>
      </c>
      <c r="AE7" s="41">
        <f t="shared" si="0"/>
        <v>0</v>
      </c>
      <c r="AF7" s="41">
        <f aca="true" t="shared" si="1" ref="AF7:AF16">AE7-AD7</f>
        <v>0</v>
      </c>
      <c r="AG7" s="325" t="e">
        <f aca="true" t="shared" si="2" ref="AG7:AG16">+AE7/AD7</f>
        <v>#DIV/0!</v>
      </c>
      <c r="AH7" s="325" t="e">
        <f aca="true" t="shared" si="3" ref="AH7:AH16">AE7/E7</f>
        <v>#VALUE!</v>
      </c>
      <c r="AI7" s="607">
        <v>16294554</v>
      </c>
      <c r="AJ7" s="327">
        <v>0</v>
      </c>
      <c r="AK7" s="328">
        <v>0</v>
      </c>
      <c r="AL7" s="1216"/>
      <c r="AM7" s="1217"/>
    </row>
    <row r="8" spans="1:39" ht="22.5">
      <c r="A8" s="423" t="s">
        <v>1115</v>
      </c>
      <c r="B8" s="602" t="s">
        <v>683</v>
      </c>
      <c r="C8" s="602" t="s">
        <v>684</v>
      </c>
      <c r="D8" s="603">
        <v>1</v>
      </c>
      <c r="E8" s="604" t="s">
        <v>685</v>
      </c>
      <c r="F8" s="608"/>
      <c r="G8" s="602"/>
      <c r="H8" s="608"/>
      <c r="I8" s="602"/>
      <c r="J8" s="608"/>
      <c r="K8" s="602"/>
      <c r="L8" s="608"/>
      <c r="M8" s="602"/>
      <c r="N8" s="608"/>
      <c r="O8" s="602"/>
      <c r="P8" s="608"/>
      <c r="Q8" s="602"/>
      <c r="R8" s="608"/>
      <c r="S8" s="602"/>
      <c r="T8" s="608"/>
      <c r="U8" s="602"/>
      <c r="V8" s="608"/>
      <c r="W8" s="602"/>
      <c r="X8" s="606">
        <v>1</v>
      </c>
      <c r="Y8" s="602"/>
      <c r="Z8" s="608"/>
      <c r="AA8" s="602"/>
      <c r="AB8" s="608"/>
      <c r="AC8" s="602"/>
      <c r="AD8" s="41">
        <f t="shared" si="0"/>
        <v>0</v>
      </c>
      <c r="AE8" s="41">
        <f t="shared" si="0"/>
        <v>0</v>
      </c>
      <c r="AF8" s="41">
        <f t="shared" si="1"/>
        <v>0</v>
      </c>
      <c r="AG8" s="325" t="e">
        <f t="shared" si="2"/>
        <v>#DIV/0!</v>
      </c>
      <c r="AH8" s="325" t="e">
        <f t="shared" si="3"/>
        <v>#VALUE!</v>
      </c>
      <c r="AI8" s="607">
        <v>16282916</v>
      </c>
      <c r="AJ8" s="327">
        <v>0</v>
      </c>
      <c r="AK8" s="328">
        <v>0</v>
      </c>
      <c r="AL8" s="1169"/>
      <c r="AM8" s="1169"/>
    </row>
    <row r="9" spans="1:39" ht="22.5">
      <c r="A9" s="489" t="s">
        <v>686</v>
      </c>
      <c r="B9" s="602" t="s">
        <v>687</v>
      </c>
      <c r="C9" s="602" t="s">
        <v>684</v>
      </c>
      <c r="D9" s="603">
        <v>1</v>
      </c>
      <c r="E9" s="604" t="s">
        <v>685</v>
      </c>
      <c r="F9" s="608"/>
      <c r="G9" s="602"/>
      <c r="H9" s="608"/>
      <c r="I9" s="602"/>
      <c r="J9" s="608"/>
      <c r="K9" s="602"/>
      <c r="L9" s="608"/>
      <c r="M9" s="602"/>
      <c r="N9" s="608"/>
      <c r="O9" s="602"/>
      <c r="P9" s="608"/>
      <c r="Q9" s="602"/>
      <c r="R9" s="608"/>
      <c r="S9" s="602"/>
      <c r="T9" s="608"/>
      <c r="U9" s="602"/>
      <c r="V9" s="608"/>
      <c r="W9" s="602"/>
      <c r="X9" s="606">
        <v>1</v>
      </c>
      <c r="Y9" s="602"/>
      <c r="Z9" s="608"/>
      <c r="AA9" s="602"/>
      <c r="AB9" s="608"/>
      <c r="AC9" s="602"/>
      <c r="AD9" s="41">
        <f t="shared" si="0"/>
        <v>0</v>
      </c>
      <c r="AE9" s="41">
        <f t="shared" si="0"/>
        <v>0</v>
      </c>
      <c r="AF9" s="41">
        <f t="shared" si="1"/>
        <v>0</v>
      </c>
      <c r="AG9" s="325" t="e">
        <f t="shared" si="2"/>
        <v>#DIV/0!</v>
      </c>
      <c r="AH9" s="325" t="e">
        <f t="shared" si="3"/>
        <v>#VALUE!</v>
      </c>
      <c r="AI9" s="607">
        <v>16282916</v>
      </c>
      <c r="AJ9" s="327">
        <v>0</v>
      </c>
      <c r="AK9" s="328">
        <v>0</v>
      </c>
      <c r="AL9" s="1169"/>
      <c r="AM9" s="1169"/>
    </row>
    <row r="10" spans="1:39" ht="22.5">
      <c r="A10" s="489" t="s">
        <v>688</v>
      </c>
      <c r="B10" s="602" t="s">
        <v>687</v>
      </c>
      <c r="C10" s="602" t="s">
        <v>684</v>
      </c>
      <c r="D10" s="603">
        <v>1</v>
      </c>
      <c r="E10" s="604" t="s">
        <v>685</v>
      </c>
      <c r="F10" s="608"/>
      <c r="G10" s="602"/>
      <c r="H10" s="608"/>
      <c r="I10" s="602"/>
      <c r="J10" s="608"/>
      <c r="K10" s="602"/>
      <c r="L10" s="608"/>
      <c r="M10" s="602"/>
      <c r="N10" s="608"/>
      <c r="O10" s="602"/>
      <c r="P10" s="608"/>
      <c r="Q10" s="602"/>
      <c r="R10" s="608"/>
      <c r="S10" s="602"/>
      <c r="T10" s="608"/>
      <c r="U10" s="602"/>
      <c r="V10" s="608"/>
      <c r="W10" s="602"/>
      <c r="X10" s="606">
        <v>1</v>
      </c>
      <c r="Y10" s="602"/>
      <c r="Z10" s="608"/>
      <c r="AA10" s="602"/>
      <c r="AB10" s="608"/>
      <c r="AC10" s="602"/>
      <c r="AD10" s="41">
        <f t="shared" si="0"/>
        <v>0</v>
      </c>
      <c r="AE10" s="41">
        <f t="shared" si="0"/>
        <v>0</v>
      </c>
      <c r="AF10" s="41">
        <f t="shared" si="1"/>
        <v>0</v>
      </c>
      <c r="AG10" s="325" t="e">
        <f t="shared" si="2"/>
        <v>#DIV/0!</v>
      </c>
      <c r="AH10" s="325" t="e">
        <f t="shared" si="3"/>
        <v>#VALUE!</v>
      </c>
      <c r="AI10" s="607">
        <v>9061652</v>
      </c>
      <c r="AJ10" s="327">
        <v>0</v>
      </c>
      <c r="AK10" s="328">
        <v>0</v>
      </c>
      <c r="AL10" s="1216"/>
      <c r="AM10" s="1217"/>
    </row>
    <row r="11" spans="1:39" ht="22.5">
      <c r="A11" s="489" t="s">
        <v>689</v>
      </c>
      <c r="B11" s="602" t="s">
        <v>683</v>
      </c>
      <c r="C11" s="602" t="s">
        <v>684</v>
      </c>
      <c r="D11" s="603">
        <v>2</v>
      </c>
      <c r="E11" s="604" t="s">
        <v>685</v>
      </c>
      <c r="F11" s="608"/>
      <c r="G11" s="602"/>
      <c r="H11" s="608"/>
      <c r="I11" s="602"/>
      <c r="J11" s="608"/>
      <c r="K11" s="602"/>
      <c r="L11" s="608"/>
      <c r="M11" s="602"/>
      <c r="N11" s="608"/>
      <c r="O11" s="602"/>
      <c r="P11" s="608"/>
      <c r="Q11" s="602"/>
      <c r="R11" s="608"/>
      <c r="S11" s="602"/>
      <c r="T11" s="608"/>
      <c r="U11" s="602"/>
      <c r="V11" s="608"/>
      <c r="W11" s="602"/>
      <c r="X11" s="606">
        <v>2</v>
      </c>
      <c r="Y11" s="602"/>
      <c r="Z11" s="608"/>
      <c r="AA11" s="602"/>
      <c r="AB11" s="608"/>
      <c r="AC11" s="602"/>
      <c r="AD11" s="41">
        <f t="shared" si="0"/>
        <v>0</v>
      </c>
      <c r="AE11" s="41">
        <f t="shared" si="0"/>
        <v>0</v>
      </c>
      <c r="AF11" s="41">
        <f t="shared" si="1"/>
        <v>0</v>
      </c>
      <c r="AG11" s="325" t="e">
        <f t="shared" si="2"/>
        <v>#DIV/0!</v>
      </c>
      <c r="AH11" s="325" t="e">
        <f t="shared" si="3"/>
        <v>#VALUE!</v>
      </c>
      <c r="AI11" s="607">
        <v>3106852</v>
      </c>
      <c r="AJ11" s="327">
        <v>0</v>
      </c>
      <c r="AK11" s="328">
        <v>0</v>
      </c>
      <c r="AL11" s="1216"/>
      <c r="AM11" s="1217"/>
    </row>
    <row r="12" spans="1:39" ht="22.5">
      <c r="A12" s="489" t="s">
        <v>690</v>
      </c>
      <c r="B12" s="602" t="s">
        <v>683</v>
      </c>
      <c r="C12" s="602" t="s">
        <v>684</v>
      </c>
      <c r="D12" s="603">
        <v>1</v>
      </c>
      <c r="E12" s="604" t="s">
        <v>685</v>
      </c>
      <c r="F12" s="608"/>
      <c r="G12" s="602"/>
      <c r="H12" s="608"/>
      <c r="I12" s="602"/>
      <c r="J12" s="608"/>
      <c r="K12" s="602"/>
      <c r="L12" s="608"/>
      <c r="M12" s="602"/>
      <c r="N12" s="608"/>
      <c r="O12" s="602"/>
      <c r="P12" s="608"/>
      <c r="Q12" s="602"/>
      <c r="R12" s="608"/>
      <c r="S12" s="602"/>
      <c r="T12" s="608"/>
      <c r="U12" s="602"/>
      <c r="V12" s="608"/>
      <c r="W12" s="602"/>
      <c r="X12" s="606">
        <v>1</v>
      </c>
      <c r="Y12" s="602"/>
      <c r="Z12" s="608"/>
      <c r="AA12" s="602"/>
      <c r="AB12" s="608"/>
      <c r="AC12" s="602"/>
      <c r="AD12" s="41">
        <f t="shared" si="0"/>
        <v>0</v>
      </c>
      <c r="AE12" s="41">
        <f t="shared" si="0"/>
        <v>0</v>
      </c>
      <c r="AF12" s="41">
        <f t="shared" si="1"/>
        <v>0</v>
      </c>
      <c r="AG12" s="325" t="e">
        <f t="shared" si="2"/>
        <v>#DIV/0!</v>
      </c>
      <c r="AH12" s="325" t="e">
        <f t="shared" si="3"/>
        <v>#VALUE!</v>
      </c>
      <c r="AI12" s="607">
        <v>1782620</v>
      </c>
      <c r="AJ12" s="327">
        <v>0</v>
      </c>
      <c r="AK12" s="328">
        <v>0</v>
      </c>
      <c r="AL12" s="335"/>
      <c r="AM12" s="336"/>
    </row>
    <row r="13" spans="1:39" ht="22.5">
      <c r="A13" s="489" t="s">
        <v>691</v>
      </c>
      <c r="B13" s="602" t="s">
        <v>687</v>
      </c>
      <c r="C13" s="602" t="s">
        <v>684</v>
      </c>
      <c r="D13" s="603">
        <v>3</v>
      </c>
      <c r="E13" s="604" t="s">
        <v>685</v>
      </c>
      <c r="F13" s="608"/>
      <c r="G13" s="602"/>
      <c r="H13" s="608"/>
      <c r="I13" s="602"/>
      <c r="J13" s="608"/>
      <c r="K13" s="602"/>
      <c r="L13" s="608"/>
      <c r="M13" s="602"/>
      <c r="N13" s="608"/>
      <c r="O13" s="602"/>
      <c r="P13" s="608"/>
      <c r="Q13" s="602"/>
      <c r="R13" s="608"/>
      <c r="S13" s="602"/>
      <c r="T13" s="608"/>
      <c r="U13" s="602"/>
      <c r="V13" s="608"/>
      <c r="W13" s="602"/>
      <c r="X13" s="606">
        <v>3</v>
      </c>
      <c r="Y13" s="602"/>
      <c r="Z13" s="608"/>
      <c r="AA13" s="602"/>
      <c r="AB13" s="608"/>
      <c r="AC13" s="602"/>
      <c r="AD13" s="41">
        <f t="shared" si="0"/>
        <v>0</v>
      </c>
      <c r="AE13" s="41">
        <f t="shared" si="0"/>
        <v>0</v>
      </c>
      <c r="AF13" s="41">
        <f t="shared" si="1"/>
        <v>0</v>
      </c>
      <c r="AG13" s="325" t="e">
        <f t="shared" si="2"/>
        <v>#DIV/0!</v>
      </c>
      <c r="AH13" s="325" t="e">
        <f t="shared" si="3"/>
        <v>#VALUE!</v>
      </c>
      <c r="AI13" s="607">
        <v>25466001</v>
      </c>
      <c r="AJ13" s="327">
        <v>0</v>
      </c>
      <c r="AK13" s="328">
        <v>0</v>
      </c>
      <c r="AL13" s="1382"/>
      <c r="AM13" s="1383"/>
    </row>
    <row r="14" spans="1:39" ht="22.5">
      <c r="A14" s="489" t="s">
        <v>692</v>
      </c>
      <c r="B14" s="602" t="s">
        <v>687</v>
      </c>
      <c r="C14" s="602" t="s">
        <v>684</v>
      </c>
      <c r="D14" s="603">
        <v>1</v>
      </c>
      <c r="E14" s="604" t="s">
        <v>685</v>
      </c>
      <c r="F14" s="608"/>
      <c r="G14" s="602"/>
      <c r="H14" s="608"/>
      <c r="I14" s="602"/>
      <c r="J14" s="608"/>
      <c r="K14" s="602"/>
      <c r="L14" s="608"/>
      <c r="M14" s="602"/>
      <c r="N14" s="608"/>
      <c r="O14" s="602"/>
      <c r="P14" s="608"/>
      <c r="Q14" s="602"/>
      <c r="R14" s="608"/>
      <c r="S14" s="602"/>
      <c r="T14" s="608"/>
      <c r="U14" s="602"/>
      <c r="V14" s="608"/>
      <c r="W14" s="602"/>
      <c r="X14" s="606">
        <v>1</v>
      </c>
      <c r="Y14" s="602"/>
      <c r="Z14" s="608"/>
      <c r="AA14" s="602"/>
      <c r="AB14" s="608"/>
      <c r="AC14" s="602"/>
      <c r="AD14" s="41">
        <f t="shared" si="0"/>
        <v>0</v>
      </c>
      <c r="AE14" s="41">
        <f t="shared" si="0"/>
        <v>0</v>
      </c>
      <c r="AF14" s="41">
        <f t="shared" si="1"/>
        <v>0</v>
      </c>
      <c r="AG14" s="325" t="e">
        <f t="shared" si="2"/>
        <v>#DIV/0!</v>
      </c>
      <c r="AH14" s="325" t="e">
        <f t="shared" si="3"/>
        <v>#VALUE!</v>
      </c>
      <c r="AI14" s="607">
        <v>1859018</v>
      </c>
      <c r="AJ14" s="327">
        <v>0</v>
      </c>
      <c r="AK14" s="328">
        <v>0</v>
      </c>
      <c r="AL14" s="1382"/>
      <c r="AM14" s="1383"/>
    </row>
    <row r="15" spans="1:39" ht="22.5">
      <c r="A15" s="541" t="s">
        <v>693</v>
      </c>
      <c r="B15" s="602" t="s">
        <v>687</v>
      </c>
      <c r="C15" s="602" t="s">
        <v>684</v>
      </c>
      <c r="D15" s="609">
        <v>1</v>
      </c>
      <c r="E15" s="604" t="s">
        <v>685</v>
      </c>
      <c r="F15" s="608"/>
      <c r="G15" s="602"/>
      <c r="H15" s="608"/>
      <c r="I15" s="602"/>
      <c r="J15" s="608"/>
      <c r="K15" s="602"/>
      <c r="L15" s="608"/>
      <c r="M15" s="602"/>
      <c r="N15" s="608"/>
      <c r="O15" s="602"/>
      <c r="P15" s="608"/>
      <c r="Q15" s="602"/>
      <c r="R15" s="608"/>
      <c r="S15" s="602"/>
      <c r="T15" s="608"/>
      <c r="U15" s="602"/>
      <c r="V15" s="608"/>
      <c r="W15" s="602"/>
      <c r="X15" s="606">
        <v>1</v>
      </c>
      <c r="Y15" s="602"/>
      <c r="Z15" s="608"/>
      <c r="AA15" s="602"/>
      <c r="AB15" s="608"/>
      <c r="AC15" s="602"/>
      <c r="AD15" s="41">
        <f t="shared" si="0"/>
        <v>0</v>
      </c>
      <c r="AE15" s="41">
        <f t="shared" si="0"/>
        <v>0</v>
      </c>
      <c r="AF15" s="41">
        <f t="shared" si="1"/>
        <v>0</v>
      </c>
      <c r="AG15" s="325" t="e">
        <f t="shared" si="2"/>
        <v>#DIV/0!</v>
      </c>
      <c r="AH15" s="325" t="e">
        <f t="shared" si="3"/>
        <v>#VALUE!</v>
      </c>
      <c r="AI15" s="607">
        <v>1859018</v>
      </c>
      <c r="AJ15" s="327">
        <v>0</v>
      </c>
      <c r="AK15" s="328">
        <v>0</v>
      </c>
      <c r="AL15" s="610"/>
      <c r="AM15" s="611"/>
    </row>
    <row r="16" spans="1:39" ht="22.5">
      <c r="A16" s="489" t="s">
        <v>694</v>
      </c>
      <c r="B16" s="602" t="s">
        <v>687</v>
      </c>
      <c r="C16" s="602" t="s">
        <v>684</v>
      </c>
      <c r="D16" s="603">
        <v>3</v>
      </c>
      <c r="E16" s="604" t="s">
        <v>685</v>
      </c>
      <c r="F16" s="608"/>
      <c r="G16" s="602"/>
      <c r="H16" s="608"/>
      <c r="I16" s="602"/>
      <c r="J16" s="608"/>
      <c r="K16" s="602"/>
      <c r="L16" s="608"/>
      <c r="M16" s="602"/>
      <c r="N16" s="608"/>
      <c r="O16" s="602"/>
      <c r="P16" s="608"/>
      <c r="Q16" s="602"/>
      <c r="R16" s="608"/>
      <c r="S16" s="602"/>
      <c r="T16" s="608"/>
      <c r="U16" s="602"/>
      <c r="V16" s="608"/>
      <c r="W16" s="602"/>
      <c r="X16" s="606">
        <v>3</v>
      </c>
      <c r="Y16" s="602"/>
      <c r="Z16" s="608"/>
      <c r="AA16" s="602"/>
      <c r="AB16" s="608"/>
      <c r="AC16" s="602"/>
      <c r="AD16" s="41">
        <f t="shared" si="0"/>
        <v>0</v>
      </c>
      <c r="AE16" s="41">
        <f t="shared" si="0"/>
        <v>0</v>
      </c>
      <c r="AF16" s="41">
        <f t="shared" si="1"/>
        <v>0</v>
      </c>
      <c r="AG16" s="325" t="e">
        <f t="shared" si="2"/>
        <v>#DIV/0!</v>
      </c>
      <c r="AH16" s="325" t="e">
        <f t="shared" si="3"/>
        <v>#VALUE!</v>
      </c>
      <c r="AI16" s="607">
        <v>8087523</v>
      </c>
      <c r="AJ16" s="327">
        <v>0</v>
      </c>
      <c r="AK16" s="328">
        <v>0</v>
      </c>
      <c r="AL16" s="1216"/>
      <c r="AM16" s="1217"/>
    </row>
    <row r="17" spans="1:39" ht="11.25">
      <c r="A17" s="1275" t="s">
        <v>695</v>
      </c>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7"/>
      <c r="AI17" s="612">
        <f>SUM(AI7:AI16)</f>
        <v>100083070</v>
      </c>
      <c r="AJ17" s="1387"/>
      <c r="AK17" s="1388"/>
      <c r="AL17" s="1388"/>
      <c r="AM17" s="1389"/>
    </row>
    <row r="18" spans="1:39" ht="11.25">
      <c r="A18" s="613" t="s">
        <v>696</v>
      </c>
      <c r="B18" s="614"/>
      <c r="C18" s="614"/>
      <c r="D18" s="615"/>
      <c r="E18" s="615"/>
      <c r="F18" s="614"/>
      <c r="G18" s="614"/>
      <c r="H18" s="614"/>
      <c r="I18" s="614"/>
      <c r="J18" s="614"/>
      <c r="K18" s="614"/>
      <c r="L18" s="614"/>
      <c r="M18" s="614"/>
      <c r="N18" s="614"/>
      <c r="O18" s="614"/>
      <c r="P18" s="614"/>
      <c r="Q18" s="614"/>
      <c r="R18" s="614"/>
      <c r="S18" s="614"/>
      <c r="T18" s="614"/>
      <c r="U18" s="614"/>
      <c r="V18" s="614"/>
      <c r="W18" s="614"/>
      <c r="X18" s="615"/>
      <c r="Y18" s="614"/>
      <c r="Z18" s="614"/>
      <c r="AA18" s="614"/>
      <c r="AB18" s="614"/>
      <c r="AC18" s="614"/>
      <c r="AD18" s="614"/>
      <c r="AE18" s="614"/>
      <c r="AF18" s="614"/>
      <c r="AG18" s="614"/>
      <c r="AH18" s="616"/>
      <c r="AI18" s="617"/>
      <c r="AJ18" s="618"/>
      <c r="AK18" s="619"/>
      <c r="AL18" s="619"/>
      <c r="AM18" s="620"/>
    </row>
    <row r="19" spans="1:39" ht="22.5">
      <c r="A19" s="489" t="s">
        <v>697</v>
      </c>
      <c r="B19" s="602" t="s">
        <v>687</v>
      </c>
      <c r="C19" s="602" t="s">
        <v>684</v>
      </c>
      <c r="D19" s="603">
        <v>60</v>
      </c>
      <c r="E19" s="604" t="s">
        <v>685</v>
      </c>
      <c r="F19" s="608"/>
      <c r="G19" s="602"/>
      <c r="H19" s="608"/>
      <c r="I19" s="602"/>
      <c r="J19" s="608"/>
      <c r="K19" s="602"/>
      <c r="L19" s="608"/>
      <c r="M19" s="602"/>
      <c r="N19" s="608"/>
      <c r="O19" s="602"/>
      <c r="P19" s="608"/>
      <c r="Q19" s="602"/>
      <c r="R19" s="608"/>
      <c r="S19" s="602"/>
      <c r="T19" s="608"/>
      <c r="U19" s="602"/>
      <c r="V19" s="608"/>
      <c r="W19" s="602"/>
      <c r="X19" s="606">
        <v>60</v>
      </c>
      <c r="Y19" s="602"/>
      <c r="Z19" s="608"/>
      <c r="AA19" s="602"/>
      <c r="AB19" s="608"/>
      <c r="AC19" s="602"/>
      <c r="AD19" s="41">
        <f aca="true" t="shared" si="4" ref="AD19:AE29">F19</f>
        <v>0</v>
      </c>
      <c r="AE19" s="41">
        <f t="shared" si="4"/>
        <v>0</v>
      </c>
      <c r="AF19" s="41">
        <f aca="true" t="shared" si="5" ref="AF19:AF29">AE19-AD19</f>
        <v>0</v>
      </c>
      <c r="AG19" s="325" t="e">
        <f aca="true" t="shared" si="6" ref="AG19:AG29">+AE19/AD19</f>
        <v>#DIV/0!</v>
      </c>
      <c r="AH19" s="325" t="e">
        <f aca="true" t="shared" si="7" ref="AH19:AH29">AE19/E19</f>
        <v>#VALUE!</v>
      </c>
      <c r="AI19" s="621">
        <v>337449966</v>
      </c>
      <c r="AJ19" s="327">
        <v>0</v>
      </c>
      <c r="AK19" s="328">
        <v>0</v>
      </c>
      <c r="AL19" s="335"/>
      <c r="AM19" s="336"/>
    </row>
    <row r="20" spans="1:39" ht="22.5">
      <c r="A20" s="489" t="s">
        <v>1187</v>
      </c>
      <c r="B20" s="602" t="s">
        <v>687</v>
      </c>
      <c r="C20" s="602" t="s">
        <v>684</v>
      </c>
      <c r="D20" s="603">
        <v>14</v>
      </c>
      <c r="E20" s="604" t="s">
        <v>685</v>
      </c>
      <c r="F20" s="608"/>
      <c r="G20" s="602"/>
      <c r="H20" s="608"/>
      <c r="I20" s="602"/>
      <c r="J20" s="608"/>
      <c r="K20" s="602"/>
      <c r="L20" s="608"/>
      <c r="M20" s="602"/>
      <c r="N20" s="608"/>
      <c r="O20" s="602"/>
      <c r="P20" s="608"/>
      <c r="Q20" s="602"/>
      <c r="R20" s="608"/>
      <c r="S20" s="602"/>
      <c r="T20" s="608"/>
      <c r="U20" s="602"/>
      <c r="V20" s="608"/>
      <c r="W20" s="602"/>
      <c r="X20" s="606">
        <v>14</v>
      </c>
      <c r="Y20" s="602"/>
      <c r="Z20" s="608"/>
      <c r="AA20" s="602"/>
      <c r="AB20" s="608"/>
      <c r="AC20" s="602"/>
      <c r="AD20" s="41">
        <f t="shared" si="4"/>
        <v>0</v>
      </c>
      <c r="AE20" s="41">
        <f t="shared" si="4"/>
        <v>0</v>
      </c>
      <c r="AF20" s="41">
        <f t="shared" si="5"/>
        <v>0</v>
      </c>
      <c r="AG20" s="325" t="e">
        <f t="shared" si="6"/>
        <v>#DIV/0!</v>
      </c>
      <c r="AH20" s="325" t="e">
        <f t="shared" si="7"/>
        <v>#VALUE!</v>
      </c>
      <c r="AI20" s="621">
        <v>38861116</v>
      </c>
      <c r="AJ20" s="327">
        <v>0</v>
      </c>
      <c r="AK20" s="328">
        <v>0</v>
      </c>
      <c r="AL20" s="335"/>
      <c r="AM20" s="336"/>
    </row>
    <row r="21" spans="1:39" ht="22.5">
      <c r="A21" s="489" t="s">
        <v>698</v>
      </c>
      <c r="B21" s="602" t="s">
        <v>687</v>
      </c>
      <c r="C21" s="602" t="s">
        <v>684</v>
      </c>
      <c r="D21" s="603">
        <v>2</v>
      </c>
      <c r="E21" s="604" t="s">
        <v>685</v>
      </c>
      <c r="F21" s="608"/>
      <c r="G21" s="602"/>
      <c r="H21" s="608"/>
      <c r="I21" s="602"/>
      <c r="J21" s="608"/>
      <c r="K21" s="602"/>
      <c r="L21" s="608"/>
      <c r="M21" s="602"/>
      <c r="N21" s="608"/>
      <c r="O21" s="602"/>
      <c r="P21" s="608"/>
      <c r="Q21" s="602"/>
      <c r="R21" s="608"/>
      <c r="S21" s="602"/>
      <c r="T21" s="608"/>
      <c r="U21" s="602"/>
      <c r="V21" s="608"/>
      <c r="W21" s="602"/>
      <c r="X21" s="606">
        <v>2</v>
      </c>
      <c r="Y21" s="602"/>
      <c r="Z21" s="608"/>
      <c r="AA21" s="602"/>
      <c r="AB21" s="608"/>
      <c r="AC21" s="602"/>
      <c r="AD21" s="41">
        <f t="shared" si="4"/>
        <v>0</v>
      </c>
      <c r="AE21" s="41">
        <f t="shared" si="4"/>
        <v>0</v>
      </c>
      <c r="AF21" s="41">
        <f t="shared" si="5"/>
        <v>0</v>
      </c>
      <c r="AG21" s="325" t="e">
        <f t="shared" si="6"/>
        <v>#DIV/0!</v>
      </c>
      <c r="AH21" s="325" t="e">
        <f t="shared" si="7"/>
        <v>#VALUE!</v>
      </c>
      <c r="AI21" s="621">
        <v>305592</v>
      </c>
      <c r="AJ21" s="327">
        <v>0</v>
      </c>
      <c r="AK21" s="328">
        <v>0</v>
      </c>
      <c r="AL21" s="335"/>
      <c r="AM21" s="336"/>
    </row>
    <row r="22" spans="1:39" ht="22.5">
      <c r="A22" s="489" t="s">
        <v>699</v>
      </c>
      <c r="B22" s="602" t="s">
        <v>687</v>
      </c>
      <c r="C22" s="602" t="s">
        <v>684</v>
      </c>
      <c r="D22" s="603">
        <v>3</v>
      </c>
      <c r="E22" s="604" t="s">
        <v>685</v>
      </c>
      <c r="F22" s="622"/>
      <c r="G22" s="602"/>
      <c r="H22" s="622"/>
      <c r="I22" s="602"/>
      <c r="J22" s="622"/>
      <c r="K22" s="602"/>
      <c r="L22" s="622"/>
      <c r="M22" s="602"/>
      <c r="N22" s="622"/>
      <c r="O22" s="602"/>
      <c r="P22" s="622"/>
      <c r="Q22" s="602"/>
      <c r="R22" s="622"/>
      <c r="S22" s="602"/>
      <c r="T22" s="622"/>
      <c r="U22" s="602"/>
      <c r="V22" s="622"/>
      <c r="W22" s="602"/>
      <c r="X22" s="606">
        <v>3</v>
      </c>
      <c r="Y22" s="602"/>
      <c r="Z22" s="622"/>
      <c r="AA22" s="602"/>
      <c r="AB22" s="622"/>
      <c r="AC22" s="602"/>
      <c r="AD22" s="41">
        <f t="shared" si="4"/>
        <v>0</v>
      </c>
      <c r="AE22" s="41">
        <f t="shared" si="4"/>
        <v>0</v>
      </c>
      <c r="AF22" s="41">
        <f t="shared" si="5"/>
        <v>0</v>
      </c>
      <c r="AG22" s="325" t="e">
        <f t="shared" si="6"/>
        <v>#DIV/0!</v>
      </c>
      <c r="AH22" s="325" t="e">
        <f t="shared" si="7"/>
        <v>#VALUE!</v>
      </c>
      <c r="AI22" s="621">
        <v>18851023</v>
      </c>
      <c r="AJ22" s="327">
        <v>0</v>
      </c>
      <c r="AK22" s="328">
        <v>0</v>
      </c>
      <c r="AL22" s="335"/>
      <c r="AM22" s="336"/>
    </row>
    <row r="23" spans="1:39" ht="22.5">
      <c r="A23" s="489" t="s">
        <v>700</v>
      </c>
      <c r="B23" s="602" t="s">
        <v>687</v>
      </c>
      <c r="C23" s="602" t="s">
        <v>684</v>
      </c>
      <c r="D23" s="603">
        <v>1</v>
      </c>
      <c r="E23" s="604" t="s">
        <v>685</v>
      </c>
      <c r="F23" s="623"/>
      <c r="G23" s="624"/>
      <c r="H23" s="623"/>
      <c r="I23" s="624"/>
      <c r="J23" s="623"/>
      <c r="K23" s="624"/>
      <c r="L23" s="623"/>
      <c r="M23" s="624"/>
      <c r="N23" s="623"/>
      <c r="O23" s="624"/>
      <c r="P23" s="623"/>
      <c r="Q23" s="624"/>
      <c r="R23" s="623"/>
      <c r="S23" s="624"/>
      <c r="T23" s="623"/>
      <c r="U23" s="624"/>
      <c r="V23" s="623"/>
      <c r="W23" s="624"/>
      <c r="X23" s="625">
        <v>1</v>
      </c>
      <c r="Y23" s="624"/>
      <c r="Z23" s="623"/>
      <c r="AA23" s="624"/>
      <c r="AB23" s="623"/>
      <c r="AC23" s="624"/>
      <c r="AD23" s="41">
        <f t="shared" si="4"/>
        <v>0</v>
      </c>
      <c r="AE23" s="41">
        <f t="shared" si="4"/>
        <v>0</v>
      </c>
      <c r="AF23" s="41">
        <f t="shared" si="5"/>
        <v>0</v>
      </c>
      <c r="AG23" s="325" t="e">
        <f t="shared" si="6"/>
        <v>#DIV/0!</v>
      </c>
      <c r="AH23" s="325" t="e">
        <f t="shared" si="7"/>
        <v>#VALUE!</v>
      </c>
      <c r="AI23" s="621">
        <v>636650</v>
      </c>
      <c r="AJ23" s="327">
        <v>0</v>
      </c>
      <c r="AK23" s="328">
        <v>0</v>
      </c>
      <c r="AL23" s="339"/>
      <c r="AM23" s="339"/>
    </row>
    <row r="24" spans="1:39" ht="22.5">
      <c r="A24" s="489" t="s">
        <v>1047</v>
      </c>
      <c r="B24" s="602" t="s">
        <v>687</v>
      </c>
      <c r="C24" s="602" t="s">
        <v>684</v>
      </c>
      <c r="D24" s="603">
        <v>1</v>
      </c>
      <c r="E24" s="604" t="s">
        <v>685</v>
      </c>
      <c r="F24" s="623"/>
      <c r="G24" s="624"/>
      <c r="H24" s="623"/>
      <c r="I24" s="624"/>
      <c r="J24" s="623"/>
      <c r="K24" s="624"/>
      <c r="L24" s="623"/>
      <c r="M24" s="624"/>
      <c r="N24" s="623"/>
      <c r="O24" s="624"/>
      <c r="P24" s="623"/>
      <c r="Q24" s="624"/>
      <c r="R24" s="623"/>
      <c r="S24" s="624"/>
      <c r="T24" s="623"/>
      <c r="U24" s="624"/>
      <c r="V24" s="623"/>
      <c r="W24" s="624"/>
      <c r="X24" s="625">
        <v>1</v>
      </c>
      <c r="Y24" s="624"/>
      <c r="Z24" s="623"/>
      <c r="AA24" s="624"/>
      <c r="AB24" s="623"/>
      <c r="AC24" s="624"/>
      <c r="AD24" s="41">
        <f t="shared" si="4"/>
        <v>0</v>
      </c>
      <c r="AE24" s="41">
        <f t="shared" si="4"/>
        <v>0</v>
      </c>
      <c r="AF24" s="41">
        <f t="shared" si="5"/>
        <v>0</v>
      </c>
      <c r="AG24" s="325" t="e">
        <f t="shared" si="6"/>
        <v>#DIV/0!</v>
      </c>
      <c r="AH24" s="325" t="e">
        <f t="shared" si="7"/>
        <v>#VALUE!</v>
      </c>
      <c r="AI24" s="621">
        <v>1209635</v>
      </c>
      <c r="AJ24" s="327">
        <v>0</v>
      </c>
      <c r="AK24" s="328">
        <v>0</v>
      </c>
      <c r="AL24" s="339"/>
      <c r="AM24" s="339"/>
    </row>
    <row r="25" spans="1:39" ht="22.5">
      <c r="A25" s="489" t="s">
        <v>701</v>
      </c>
      <c r="B25" s="602" t="s">
        <v>687</v>
      </c>
      <c r="C25" s="602" t="s">
        <v>684</v>
      </c>
      <c r="D25" s="603">
        <v>1</v>
      </c>
      <c r="E25" s="604" t="s">
        <v>685</v>
      </c>
      <c r="F25" s="623"/>
      <c r="G25" s="624"/>
      <c r="H25" s="623"/>
      <c r="I25" s="624"/>
      <c r="J25" s="623"/>
      <c r="K25" s="624"/>
      <c r="L25" s="623"/>
      <c r="M25" s="624"/>
      <c r="N25" s="623"/>
      <c r="O25" s="624"/>
      <c r="P25" s="623"/>
      <c r="Q25" s="624"/>
      <c r="R25" s="623"/>
      <c r="S25" s="624"/>
      <c r="T25" s="623"/>
      <c r="U25" s="624"/>
      <c r="V25" s="623"/>
      <c r="W25" s="624"/>
      <c r="X25" s="625">
        <v>1</v>
      </c>
      <c r="Y25" s="624"/>
      <c r="Z25" s="623"/>
      <c r="AA25" s="624"/>
      <c r="AB25" s="623"/>
      <c r="AC25" s="624"/>
      <c r="AD25" s="41">
        <f t="shared" si="4"/>
        <v>0</v>
      </c>
      <c r="AE25" s="41">
        <f t="shared" si="4"/>
        <v>0</v>
      </c>
      <c r="AF25" s="41">
        <f t="shared" si="5"/>
        <v>0</v>
      </c>
      <c r="AG25" s="325" t="e">
        <f t="shared" si="6"/>
        <v>#DIV/0!</v>
      </c>
      <c r="AH25" s="325" t="e">
        <f t="shared" si="7"/>
        <v>#VALUE!</v>
      </c>
      <c r="AI25" s="621">
        <v>534786</v>
      </c>
      <c r="AJ25" s="327">
        <v>0</v>
      </c>
      <c r="AK25" s="328">
        <v>0</v>
      </c>
      <c r="AL25" s="339"/>
      <c r="AM25" s="339"/>
    </row>
    <row r="26" spans="1:39" ht="22.5">
      <c r="A26" s="489" t="s">
        <v>702</v>
      </c>
      <c r="B26" s="602" t="s">
        <v>687</v>
      </c>
      <c r="C26" s="602" t="s">
        <v>684</v>
      </c>
      <c r="D26" s="603">
        <v>1</v>
      </c>
      <c r="E26" s="604" t="s">
        <v>685</v>
      </c>
      <c r="F26" s="623"/>
      <c r="G26" s="624"/>
      <c r="H26" s="623"/>
      <c r="I26" s="624"/>
      <c r="J26" s="623"/>
      <c r="K26" s="624"/>
      <c r="L26" s="623"/>
      <c r="M26" s="624"/>
      <c r="N26" s="623"/>
      <c r="O26" s="624"/>
      <c r="P26" s="623"/>
      <c r="Q26" s="624"/>
      <c r="R26" s="623"/>
      <c r="S26" s="624"/>
      <c r="T26" s="623"/>
      <c r="U26" s="624"/>
      <c r="V26" s="623"/>
      <c r="W26" s="624"/>
      <c r="X26" s="625">
        <v>1</v>
      </c>
      <c r="Y26" s="624"/>
      <c r="Z26" s="623"/>
      <c r="AA26" s="624"/>
      <c r="AB26" s="623"/>
      <c r="AC26" s="624"/>
      <c r="AD26" s="41">
        <f t="shared" si="4"/>
        <v>0</v>
      </c>
      <c r="AE26" s="41">
        <f t="shared" si="4"/>
        <v>0</v>
      </c>
      <c r="AF26" s="41">
        <f t="shared" si="5"/>
        <v>0</v>
      </c>
      <c r="AG26" s="325" t="e">
        <f t="shared" si="6"/>
        <v>#DIV/0!</v>
      </c>
      <c r="AH26" s="325" t="e">
        <f t="shared" si="7"/>
        <v>#VALUE!</v>
      </c>
      <c r="AI26" s="621">
        <v>171895</v>
      </c>
      <c r="AJ26" s="327">
        <v>0</v>
      </c>
      <c r="AK26" s="328">
        <v>0</v>
      </c>
      <c r="AL26" s="339"/>
      <c r="AM26" s="339"/>
    </row>
    <row r="27" spans="1:39" ht="22.5">
      <c r="A27" s="489" t="s">
        <v>703</v>
      </c>
      <c r="B27" s="602" t="s">
        <v>687</v>
      </c>
      <c r="C27" s="602" t="s">
        <v>684</v>
      </c>
      <c r="D27" s="603">
        <v>2</v>
      </c>
      <c r="E27" s="604" t="s">
        <v>685</v>
      </c>
      <c r="F27" s="623"/>
      <c r="G27" s="624"/>
      <c r="H27" s="623"/>
      <c r="I27" s="624"/>
      <c r="J27" s="623"/>
      <c r="K27" s="624"/>
      <c r="L27" s="623"/>
      <c r="M27" s="624"/>
      <c r="N27" s="623"/>
      <c r="O27" s="624"/>
      <c r="P27" s="623"/>
      <c r="Q27" s="624"/>
      <c r="R27" s="623"/>
      <c r="S27" s="624"/>
      <c r="T27" s="623"/>
      <c r="U27" s="624"/>
      <c r="V27" s="623"/>
      <c r="W27" s="624"/>
      <c r="X27" s="625">
        <v>2</v>
      </c>
      <c r="Y27" s="624"/>
      <c r="Z27" s="623"/>
      <c r="AA27" s="624"/>
      <c r="AB27" s="623"/>
      <c r="AC27" s="624"/>
      <c r="AD27" s="41">
        <f t="shared" si="4"/>
        <v>0</v>
      </c>
      <c r="AE27" s="41">
        <f t="shared" si="4"/>
        <v>0</v>
      </c>
      <c r="AF27" s="41">
        <f t="shared" si="5"/>
        <v>0</v>
      </c>
      <c r="AG27" s="325" t="e">
        <f t="shared" si="6"/>
        <v>#DIV/0!</v>
      </c>
      <c r="AH27" s="325" t="e">
        <f t="shared" si="7"/>
        <v>#VALUE!</v>
      </c>
      <c r="AI27" s="621">
        <v>1153460</v>
      </c>
      <c r="AJ27" s="327">
        <v>0</v>
      </c>
      <c r="AK27" s="328">
        <v>0</v>
      </c>
      <c r="AL27" s="339"/>
      <c r="AM27" s="339"/>
    </row>
    <row r="28" spans="1:39" ht="22.5">
      <c r="A28" s="489" t="s">
        <v>1052</v>
      </c>
      <c r="B28" s="602" t="s">
        <v>687</v>
      </c>
      <c r="C28" s="602" t="s">
        <v>684</v>
      </c>
      <c r="D28" s="603">
        <v>1</v>
      </c>
      <c r="E28" s="604" t="s">
        <v>685</v>
      </c>
      <c r="F28" s="623"/>
      <c r="G28" s="624"/>
      <c r="H28" s="623"/>
      <c r="I28" s="624"/>
      <c r="J28" s="623"/>
      <c r="K28" s="624"/>
      <c r="L28" s="623"/>
      <c r="M28" s="624"/>
      <c r="N28" s="623"/>
      <c r="O28" s="624"/>
      <c r="P28" s="623"/>
      <c r="Q28" s="624"/>
      <c r="R28" s="623"/>
      <c r="S28" s="624"/>
      <c r="T28" s="623"/>
      <c r="U28" s="624"/>
      <c r="V28" s="623"/>
      <c r="W28" s="624"/>
      <c r="X28" s="625">
        <v>1</v>
      </c>
      <c r="Y28" s="624"/>
      <c r="Z28" s="623"/>
      <c r="AA28" s="624"/>
      <c r="AB28" s="623"/>
      <c r="AC28" s="624"/>
      <c r="AD28" s="41">
        <f t="shared" si="4"/>
        <v>0</v>
      </c>
      <c r="AE28" s="41">
        <f t="shared" si="4"/>
        <v>0</v>
      </c>
      <c r="AF28" s="41">
        <f t="shared" si="5"/>
        <v>0</v>
      </c>
      <c r="AG28" s="325" t="e">
        <f t="shared" si="6"/>
        <v>#DIV/0!</v>
      </c>
      <c r="AH28" s="325" t="e">
        <f t="shared" si="7"/>
        <v>#VALUE!</v>
      </c>
      <c r="AI28" s="621">
        <v>11900000</v>
      </c>
      <c r="AJ28" s="327">
        <v>0</v>
      </c>
      <c r="AK28" s="328">
        <v>0</v>
      </c>
      <c r="AL28" s="339"/>
      <c r="AM28" s="339"/>
    </row>
    <row r="29" spans="1:39" ht="22.5">
      <c r="A29" s="489" t="s">
        <v>1049</v>
      </c>
      <c r="B29" s="602" t="s">
        <v>687</v>
      </c>
      <c r="C29" s="602" t="s">
        <v>684</v>
      </c>
      <c r="D29" s="603">
        <v>1</v>
      </c>
      <c r="E29" s="604" t="s">
        <v>685</v>
      </c>
      <c r="F29" s="623"/>
      <c r="G29" s="624"/>
      <c r="H29" s="623"/>
      <c r="I29" s="624"/>
      <c r="J29" s="626">
        <v>1</v>
      </c>
      <c r="K29" s="624"/>
      <c r="L29" s="623"/>
      <c r="M29" s="624"/>
      <c r="N29" s="623"/>
      <c r="O29" s="624"/>
      <c r="P29" s="623"/>
      <c r="Q29" s="624"/>
      <c r="R29" s="623"/>
      <c r="S29" s="624"/>
      <c r="T29" s="623"/>
      <c r="U29" s="624"/>
      <c r="V29" s="623"/>
      <c r="W29" s="624"/>
      <c r="X29" s="625"/>
      <c r="Y29" s="624"/>
      <c r="Z29" s="623"/>
      <c r="AA29" s="624"/>
      <c r="AB29" s="623"/>
      <c r="AC29" s="624"/>
      <c r="AD29" s="41">
        <f t="shared" si="4"/>
        <v>0</v>
      </c>
      <c r="AE29" s="41">
        <f t="shared" si="4"/>
        <v>0</v>
      </c>
      <c r="AF29" s="41">
        <f t="shared" si="5"/>
        <v>0</v>
      </c>
      <c r="AG29" s="325" t="e">
        <f t="shared" si="6"/>
        <v>#DIV/0!</v>
      </c>
      <c r="AH29" s="325" t="e">
        <f t="shared" si="7"/>
        <v>#VALUE!</v>
      </c>
      <c r="AI29" s="621">
        <v>5347860</v>
      </c>
      <c r="AJ29" s="327">
        <v>0</v>
      </c>
      <c r="AK29" s="328">
        <v>0</v>
      </c>
      <c r="AL29" s="339"/>
      <c r="AM29" s="339"/>
    </row>
    <row r="30" spans="1:39" ht="11.25">
      <c r="A30" s="1278" t="s">
        <v>704</v>
      </c>
      <c r="B30" s="1279"/>
      <c r="C30" s="1279"/>
      <c r="D30" s="1279"/>
      <c r="E30" s="1279"/>
      <c r="F30" s="1279"/>
      <c r="G30" s="1279"/>
      <c r="H30" s="1279"/>
      <c r="I30" s="1279"/>
      <c r="J30" s="1279"/>
      <c r="K30" s="1279"/>
      <c r="L30" s="1279"/>
      <c r="M30" s="1279"/>
      <c r="N30" s="1279"/>
      <c r="O30" s="1279"/>
      <c r="P30" s="1279"/>
      <c r="Q30" s="1279"/>
      <c r="R30" s="1279"/>
      <c r="S30" s="1279"/>
      <c r="T30" s="1279"/>
      <c r="U30" s="1279"/>
      <c r="V30" s="1279"/>
      <c r="W30" s="1279"/>
      <c r="X30" s="1279"/>
      <c r="Y30" s="1279"/>
      <c r="Z30" s="1279"/>
      <c r="AA30" s="1279"/>
      <c r="AB30" s="1279"/>
      <c r="AC30" s="1279"/>
      <c r="AD30" s="1279"/>
      <c r="AE30" s="1279"/>
      <c r="AF30" s="1279"/>
      <c r="AG30" s="1279"/>
      <c r="AH30" s="1280"/>
      <c r="AI30" s="627">
        <f>SUM(AI19:AI29)</f>
        <v>416421983</v>
      </c>
      <c r="AJ30" s="327"/>
      <c r="AK30" s="328"/>
      <c r="AL30" s="339"/>
      <c r="AM30" s="339"/>
    </row>
    <row r="31" spans="1:39" ht="11.25">
      <c r="A31" s="1278" t="s">
        <v>1048</v>
      </c>
      <c r="B31" s="1279"/>
      <c r="C31" s="1279"/>
      <c r="D31" s="1279"/>
      <c r="E31" s="1279"/>
      <c r="F31" s="1279"/>
      <c r="G31" s="1279"/>
      <c r="H31" s="1279"/>
      <c r="I31" s="1279"/>
      <c r="J31" s="1279"/>
      <c r="K31" s="1279"/>
      <c r="L31" s="1279"/>
      <c r="M31" s="1279"/>
      <c r="N31" s="1279"/>
      <c r="O31" s="1279"/>
      <c r="P31" s="1279"/>
      <c r="Q31" s="1279"/>
      <c r="R31" s="1279"/>
      <c r="S31" s="1279"/>
      <c r="T31" s="1279"/>
      <c r="U31" s="1279"/>
      <c r="V31" s="1279"/>
      <c r="W31" s="1279"/>
      <c r="X31" s="1279"/>
      <c r="Y31" s="1279"/>
      <c r="Z31" s="1279"/>
      <c r="AA31" s="1279"/>
      <c r="AB31" s="1279"/>
      <c r="AC31" s="1279"/>
      <c r="AD31" s="1279"/>
      <c r="AE31" s="1279"/>
      <c r="AF31" s="1279"/>
      <c r="AG31" s="1279"/>
      <c r="AH31" s="1279"/>
      <c r="AI31" s="1279"/>
      <c r="AJ31" s="1279"/>
      <c r="AK31" s="1279"/>
      <c r="AL31" s="1279"/>
      <c r="AM31" s="1279"/>
    </row>
    <row r="32" spans="1:39" ht="22.5">
      <c r="A32" s="517" t="s">
        <v>1101</v>
      </c>
      <c r="B32" s="602" t="s">
        <v>687</v>
      </c>
      <c r="C32" s="602" t="s">
        <v>684</v>
      </c>
      <c r="D32" s="603">
        <v>1</v>
      </c>
      <c r="E32" s="604" t="s">
        <v>685</v>
      </c>
      <c r="F32" s="628"/>
      <c r="G32" s="624"/>
      <c r="H32" s="628"/>
      <c r="I32" s="624"/>
      <c r="J32" s="628"/>
      <c r="K32" s="624"/>
      <c r="L32" s="628"/>
      <c r="M32" s="624"/>
      <c r="N32" s="628"/>
      <c r="O32" s="624"/>
      <c r="P32" s="628"/>
      <c r="Q32" s="624"/>
      <c r="R32" s="628"/>
      <c r="S32" s="624"/>
      <c r="T32" s="628"/>
      <c r="U32" s="624"/>
      <c r="V32" s="628"/>
      <c r="W32" s="624"/>
      <c r="X32" s="625">
        <v>1</v>
      </c>
      <c r="Y32" s="624"/>
      <c r="Z32" s="628"/>
      <c r="AA32" s="624"/>
      <c r="AB32" s="628"/>
      <c r="AC32" s="624"/>
      <c r="AD32" s="41">
        <f>F32</f>
        <v>0</v>
      </c>
      <c r="AE32" s="41">
        <f>G32</f>
        <v>0</v>
      </c>
      <c r="AF32" s="41">
        <f>AE32-AD32</f>
        <v>0</v>
      </c>
      <c r="AG32" s="325" t="e">
        <f>+AE32/AD32</f>
        <v>#DIV/0!</v>
      </c>
      <c r="AH32" s="325" t="e">
        <f>AE32/E32</f>
        <v>#VALUE!</v>
      </c>
      <c r="AI32" s="629"/>
      <c r="AJ32" s="327">
        <v>0</v>
      </c>
      <c r="AK32" s="328">
        <v>0</v>
      </c>
      <c r="AL32" s="335"/>
      <c r="AM32" s="336"/>
    </row>
    <row r="33" spans="1:39" ht="11.25">
      <c r="A33" s="1390" t="s">
        <v>705</v>
      </c>
      <c r="B33" s="1391"/>
      <c r="C33" s="1391"/>
      <c r="D33" s="1391"/>
      <c r="E33" s="1391"/>
      <c r="F33" s="1391"/>
      <c r="G33" s="1391"/>
      <c r="H33" s="1391"/>
      <c r="I33" s="1391"/>
      <c r="J33" s="1391"/>
      <c r="K33" s="1391"/>
      <c r="L33" s="1391"/>
      <c r="M33" s="1391"/>
      <c r="N33" s="1391"/>
      <c r="O33" s="1391"/>
      <c r="P33" s="1391"/>
      <c r="Q33" s="1391"/>
      <c r="R33" s="1391"/>
      <c r="S33" s="1391"/>
      <c r="T33" s="1391"/>
      <c r="U33" s="1391"/>
      <c r="V33" s="1391"/>
      <c r="W33" s="1391"/>
      <c r="X33" s="1391"/>
      <c r="Y33" s="1391"/>
      <c r="Z33" s="1391"/>
      <c r="AA33" s="1391"/>
      <c r="AB33" s="1391"/>
      <c r="AC33" s="1391"/>
      <c r="AD33" s="1391"/>
      <c r="AE33" s="1391"/>
      <c r="AF33" s="1391"/>
      <c r="AG33" s="1391"/>
      <c r="AH33" s="1392"/>
      <c r="AI33" s="630">
        <v>0</v>
      </c>
      <c r="AJ33" s="1393"/>
      <c r="AK33" s="1394"/>
      <c r="AL33" s="1394"/>
      <c r="AM33" s="1395"/>
    </row>
    <row r="34" spans="1:39" ht="11.25">
      <c r="A34" s="631" t="s">
        <v>706</v>
      </c>
      <c r="B34" s="63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3"/>
      <c r="AJ34" s="634"/>
      <c r="AK34" s="635"/>
      <c r="AL34" s="635"/>
      <c r="AM34" s="636"/>
    </row>
    <row r="35" spans="1:39" ht="22.5">
      <c r="A35" s="489" t="s">
        <v>707</v>
      </c>
      <c r="B35" s="602" t="s">
        <v>687</v>
      </c>
      <c r="C35" s="602" t="s">
        <v>684</v>
      </c>
      <c r="D35" s="603">
        <v>1</v>
      </c>
      <c r="E35" s="604" t="s">
        <v>685</v>
      </c>
      <c r="F35" s="628"/>
      <c r="G35" s="624"/>
      <c r="H35" s="628"/>
      <c r="I35" s="624"/>
      <c r="J35" s="628"/>
      <c r="K35" s="624"/>
      <c r="L35" s="628"/>
      <c r="M35" s="624"/>
      <c r="N35" s="628"/>
      <c r="O35" s="624"/>
      <c r="P35" s="628"/>
      <c r="Q35" s="624"/>
      <c r="R35" s="628"/>
      <c r="S35" s="624"/>
      <c r="T35" s="628"/>
      <c r="U35" s="624"/>
      <c r="V35" s="628"/>
      <c r="W35" s="624"/>
      <c r="X35" s="637">
        <v>1</v>
      </c>
      <c r="Y35" s="624"/>
      <c r="Z35" s="628"/>
      <c r="AA35" s="624"/>
      <c r="AB35" s="628"/>
      <c r="AC35" s="624"/>
      <c r="AD35" s="41">
        <f aca="true" t="shared" si="8" ref="AD35:AE49">F35</f>
        <v>0</v>
      </c>
      <c r="AE35" s="41">
        <f t="shared" si="8"/>
        <v>0</v>
      </c>
      <c r="AF35" s="41">
        <f aca="true" t="shared" si="9" ref="AF35:AF49">AE35-AD35</f>
        <v>0</v>
      </c>
      <c r="AG35" s="325" t="e">
        <f aca="true" t="shared" si="10" ref="AG35:AG49">+AE35/AD35</f>
        <v>#DIV/0!</v>
      </c>
      <c r="AH35" s="325" t="e">
        <f aca="true" t="shared" si="11" ref="AH35:AH49">AE35/E35</f>
        <v>#VALUE!</v>
      </c>
      <c r="AI35" s="638">
        <v>3549960</v>
      </c>
      <c r="AJ35" s="327">
        <v>0</v>
      </c>
      <c r="AK35" s="328">
        <v>0</v>
      </c>
      <c r="AL35" s="639"/>
      <c r="AM35" s="640"/>
    </row>
    <row r="36" spans="1:39" ht="22.5">
      <c r="A36" s="489" t="s">
        <v>708</v>
      </c>
      <c r="B36" s="602" t="s">
        <v>687</v>
      </c>
      <c r="C36" s="602" t="s">
        <v>684</v>
      </c>
      <c r="D36" s="603">
        <v>1</v>
      </c>
      <c r="E36" s="604" t="s">
        <v>685</v>
      </c>
      <c r="F36" s="628"/>
      <c r="G36" s="624"/>
      <c r="H36" s="628"/>
      <c r="I36" s="624"/>
      <c r="J36" s="628"/>
      <c r="K36" s="624"/>
      <c r="L36" s="628"/>
      <c r="M36" s="624"/>
      <c r="N36" s="628"/>
      <c r="O36" s="624"/>
      <c r="P36" s="628"/>
      <c r="Q36" s="624"/>
      <c r="R36" s="628"/>
      <c r="S36" s="624"/>
      <c r="T36" s="628"/>
      <c r="U36" s="624"/>
      <c r="V36" s="628"/>
      <c r="W36" s="624"/>
      <c r="X36" s="637">
        <v>1</v>
      </c>
      <c r="Y36" s="624"/>
      <c r="Z36" s="628"/>
      <c r="AA36" s="624"/>
      <c r="AB36" s="628"/>
      <c r="AC36" s="624"/>
      <c r="AD36" s="41">
        <f t="shared" si="8"/>
        <v>0</v>
      </c>
      <c r="AE36" s="41">
        <f t="shared" si="8"/>
        <v>0</v>
      </c>
      <c r="AF36" s="41">
        <f t="shared" si="9"/>
        <v>0</v>
      </c>
      <c r="AG36" s="325" t="e">
        <f t="shared" si="10"/>
        <v>#DIV/0!</v>
      </c>
      <c r="AH36" s="325" t="e">
        <f t="shared" si="11"/>
        <v>#VALUE!</v>
      </c>
      <c r="AI36" s="641">
        <v>0</v>
      </c>
      <c r="AJ36" s="327">
        <v>0</v>
      </c>
      <c r="AK36" s="328">
        <v>0</v>
      </c>
      <c r="AL36" s="639"/>
      <c r="AM36" s="640"/>
    </row>
    <row r="37" spans="1:39" ht="22.5">
      <c r="A37" s="489" t="s">
        <v>709</v>
      </c>
      <c r="B37" s="602" t="s">
        <v>687</v>
      </c>
      <c r="C37" s="602" t="s">
        <v>684</v>
      </c>
      <c r="D37" s="603">
        <v>1</v>
      </c>
      <c r="E37" s="604" t="s">
        <v>685</v>
      </c>
      <c r="F37" s="628"/>
      <c r="G37" s="624"/>
      <c r="H37" s="628"/>
      <c r="I37" s="624"/>
      <c r="J37" s="628"/>
      <c r="K37" s="624"/>
      <c r="L37" s="628"/>
      <c r="M37" s="624"/>
      <c r="N37" s="628"/>
      <c r="O37" s="624"/>
      <c r="P37" s="628"/>
      <c r="Q37" s="624"/>
      <c r="R37" s="628"/>
      <c r="S37" s="624"/>
      <c r="T37" s="628"/>
      <c r="U37" s="624"/>
      <c r="V37" s="628"/>
      <c r="W37" s="624"/>
      <c r="X37" s="637">
        <v>1</v>
      </c>
      <c r="Y37" s="624"/>
      <c r="Z37" s="628"/>
      <c r="AA37" s="624"/>
      <c r="AB37" s="628"/>
      <c r="AC37" s="624"/>
      <c r="AD37" s="41">
        <f t="shared" si="8"/>
        <v>0</v>
      </c>
      <c r="AE37" s="41">
        <f t="shared" si="8"/>
        <v>0</v>
      </c>
      <c r="AF37" s="41">
        <f t="shared" si="9"/>
        <v>0</v>
      </c>
      <c r="AG37" s="325" t="e">
        <f t="shared" si="10"/>
        <v>#DIV/0!</v>
      </c>
      <c r="AH37" s="325" t="e">
        <f t="shared" si="11"/>
        <v>#VALUE!</v>
      </c>
      <c r="AI37" s="641">
        <v>300000000</v>
      </c>
      <c r="AJ37" s="327">
        <v>0</v>
      </c>
      <c r="AK37" s="328">
        <v>0</v>
      </c>
      <c r="AL37" s="639"/>
      <c r="AM37" s="640"/>
    </row>
    <row r="38" spans="1:39" ht="22.5">
      <c r="A38" s="489" t="s">
        <v>710</v>
      </c>
      <c r="B38" s="602" t="s">
        <v>687</v>
      </c>
      <c r="C38" s="602" t="s">
        <v>684</v>
      </c>
      <c r="D38" s="603">
        <v>1</v>
      </c>
      <c r="E38" s="604" t="s">
        <v>70</v>
      </c>
      <c r="F38" s="628"/>
      <c r="G38" s="624"/>
      <c r="H38" s="628"/>
      <c r="I38" s="624"/>
      <c r="J38" s="628"/>
      <c r="K38" s="624"/>
      <c r="L38" s="628"/>
      <c r="M38" s="624"/>
      <c r="N38" s="628"/>
      <c r="O38" s="624"/>
      <c r="P38" s="628"/>
      <c r="Q38" s="624"/>
      <c r="R38" s="628"/>
      <c r="S38" s="624"/>
      <c r="T38" s="628"/>
      <c r="U38" s="624"/>
      <c r="V38" s="628"/>
      <c r="W38" s="624"/>
      <c r="X38" s="637">
        <v>1</v>
      </c>
      <c r="Y38" s="624"/>
      <c r="Z38" s="628"/>
      <c r="AA38" s="624"/>
      <c r="AB38" s="628"/>
      <c r="AC38" s="624"/>
      <c r="AD38" s="41">
        <f t="shared" si="8"/>
        <v>0</v>
      </c>
      <c r="AE38" s="41">
        <f t="shared" si="8"/>
        <v>0</v>
      </c>
      <c r="AF38" s="41">
        <f t="shared" si="9"/>
        <v>0</v>
      </c>
      <c r="AG38" s="325" t="e">
        <f t="shared" si="10"/>
        <v>#DIV/0!</v>
      </c>
      <c r="AH38" s="325" t="e">
        <f t="shared" si="11"/>
        <v>#VALUE!</v>
      </c>
      <c r="AI38" s="641">
        <v>0</v>
      </c>
      <c r="AJ38" s="327">
        <v>0</v>
      </c>
      <c r="AK38" s="328">
        <v>0</v>
      </c>
      <c r="AL38" s="639"/>
      <c r="AM38" s="640"/>
    </row>
    <row r="39" spans="1:39" ht="22.5">
      <c r="A39" s="489" t="s">
        <v>711</v>
      </c>
      <c r="B39" s="602" t="s">
        <v>687</v>
      </c>
      <c r="C39" s="602" t="s">
        <v>684</v>
      </c>
      <c r="D39" s="603">
        <v>1</v>
      </c>
      <c r="E39" s="604" t="s">
        <v>70</v>
      </c>
      <c r="F39" s="628"/>
      <c r="G39" s="624"/>
      <c r="H39" s="628"/>
      <c r="I39" s="624"/>
      <c r="J39" s="628"/>
      <c r="K39" s="624"/>
      <c r="L39" s="628"/>
      <c r="M39" s="624"/>
      <c r="N39" s="628"/>
      <c r="O39" s="624"/>
      <c r="P39" s="628"/>
      <c r="Q39" s="624"/>
      <c r="R39" s="628"/>
      <c r="S39" s="624"/>
      <c r="T39" s="628"/>
      <c r="U39" s="624"/>
      <c r="V39" s="628"/>
      <c r="W39" s="624"/>
      <c r="X39" s="637">
        <v>1</v>
      </c>
      <c r="Y39" s="624"/>
      <c r="Z39" s="628"/>
      <c r="AA39" s="624"/>
      <c r="AB39" s="628"/>
      <c r="AC39" s="624"/>
      <c r="AD39" s="41">
        <f t="shared" si="8"/>
        <v>0</v>
      </c>
      <c r="AE39" s="41">
        <f t="shared" si="8"/>
        <v>0</v>
      </c>
      <c r="AF39" s="41">
        <f t="shared" si="9"/>
        <v>0</v>
      </c>
      <c r="AG39" s="325" t="e">
        <f t="shared" si="10"/>
        <v>#DIV/0!</v>
      </c>
      <c r="AH39" s="325" t="e">
        <f t="shared" si="11"/>
        <v>#VALUE!</v>
      </c>
      <c r="AI39" s="641">
        <v>0</v>
      </c>
      <c r="AJ39" s="327">
        <v>0</v>
      </c>
      <c r="AK39" s="328">
        <v>0</v>
      </c>
      <c r="AL39" s="639"/>
      <c r="AM39" s="640"/>
    </row>
    <row r="40" spans="1:39" ht="22.5">
      <c r="A40" s="489" t="s">
        <v>712</v>
      </c>
      <c r="B40" s="602" t="s">
        <v>687</v>
      </c>
      <c r="C40" s="602" t="s">
        <v>684</v>
      </c>
      <c r="D40" s="603">
        <v>1</v>
      </c>
      <c r="E40" s="604" t="s">
        <v>70</v>
      </c>
      <c r="F40" s="628"/>
      <c r="G40" s="624"/>
      <c r="H40" s="628"/>
      <c r="I40" s="624"/>
      <c r="J40" s="628"/>
      <c r="K40" s="624"/>
      <c r="L40" s="628"/>
      <c r="M40" s="624"/>
      <c r="N40" s="628"/>
      <c r="O40" s="624"/>
      <c r="P40" s="628"/>
      <c r="Q40" s="624"/>
      <c r="R40" s="628"/>
      <c r="S40" s="624"/>
      <c r="T40" s="628"/>
      <c r="U40" s="624"/>
      <c r="V40" s="628"/>
      <c r="W40" s="624"/>
      <c r="X40" s="637">
        <v>1</v>
      </c>
      <c r="Y40" s="624"/>
      <c r="Z40" s="628"/>
      <c r="AA40" s="624"/>
      <c r="AB40" s="628"/>
      <c r="AC40" s="624"/>
      <c r="AD40" s="41">
        <f t="shared" si="8"/>
        <v>0</v>
      </c>
      <c r="AE40" s="41">
        <f t="shared" si="8"/>
        <v>0</v>
      </c>
      <c r="AF40" s="41">
        <f t="shared" si="9"/>
        <v>0</v>
      </c>
      <c r="AG40" s="325" t="e">
        <f t="shared" si="10"/>
        <v>#DIV/0!</v>
      </c>
      <c r="AH40" s="325" t="e">
        <f t="shared" si="11"/>
        <v>#VALUE!</v>
      </c>
      <c r="AI40" s="641">
        <v>0</v>
      </c>
      <c r="AJ40" s="327">
        <v>0</v>
      </c>
      <c r="AK40" s="328">
        <v>0</v>
      </c>
      <c r="AL40" s="639"/>
      <c r="AM40" s="640"/>
    </row>
    <row r="41" spans="1:39" ht="22.5">
      <c r="A41" s="489" t="s">
        <v>713</v>
      </c>
      <c r="B41" s="602" t="s">
        <v>687</v>
      </c>
      <c r="C41" s="602" t="s">
        <v>684</v>
      </c>
      <c r="D41" s="603">
        <v>1</v>
      </c>
      <c r="E41" s="604" t="s">
        <v>70</v>
      </c>
      <c r="F41" s="628"/>
      <c r="G41" s="624"/>
      <c r="H41" s="628"/>
      <c r="I41" s="624"/>
      <c r="J41" s="628"/>
      <c r="K41" s="624"/>
      <c r="L41" s="628"/>
      <c r="M41" s="624"/>
      <c r="N41" s="628"/>
      <c r="O41" s="624"/>
      <c r="P41" s="628"/>
      <c r="Q41" s="624"/>
      <c r="R41" s="628"/>
      <c r="S41" s="624"/>
      <c r="T41" s="628"/>
      <c r="U41" s="624"/>
      <c r="V41" s="628"/>
      <c r="W41" s="624"/>
      <c r="X41" s="637">
        <v>1</v>
      </c>
      <c r="Y41" s="624"/>
      <c r="Z41" s="628"/>
      <c r="AA41" s="624"/>
      <c r="AB41" s="628"/>
      <c r="AC41" s="624"/>
      <c r="AD41" s="41">
        <f t="shared" si="8"/>
        <v>0</v>
      </c>
      <c r="AE41" s="41">
        <f t="shared" si="8"/>
        <v>0</v>
      </c>
      <c r="AF41" s="41">
        <f t="shared" si="9"/>
        <v>0</v>
      </c>
      <c r="AG41" s="325" t="e">
        <f t="shared" si="10"/>
        <v>#DIV/0!</v>
      </c>
      <c r="AH41" s="325" t="e">
        <f t="shared" si="11"/>
        <v>#VALUE!</v>
      </c>
      <c r="AI41" s="641">
        <v>0</v>
      </c>
      <c r="AJ41" s="327">
        <v>0</v>
      </c>
      <c r="AK41" s="328">
        <v>0</v>
      </c>
      <c r="AL41" s="639"/>
      <c r="AM41" s="640"/>
    </row>
    <row r="42" spans="1:39" ht="22.5">
      <c r="A42" s="489" t="s">
        <v>714</v>
      </c>
      <c r="B42" s="602" t="s">
        <v>687</v>
      </c>
      <c r="C42" s="602" t="s">
        <v>684</v>
      </c>
      <c r="D42" s="603">
        <v>1</v>
      </c>
      <c r="E42" s="604" t="s">
        <v>70</v>
      </c>
      <c r="F42" s="628"/>
      <c r="G42" s="624"/>
      <c r="H42" s="628"/>
      <c r="I42" s="624"/>
      <c r="J42" s="628"/>
      <c r="K42" s="624"/>
      <c r="L42" s="628"/>
      <c r="M42" s="624"/>
      <c r="N42" s="628"/>
      <c r="O42" s="624"/>
      <c r="P42" s="628"/>
      <c r="Q42" s="624"/>
      <c r="R42" s="628"/>
      <c r="S42" s="624"/>
      <c r="T42" s="628"/>
      <c r="U42" s="624"/>
      <c r="V42" s="628"/>
      <c r="W42" s="624"/>
      <c r="X42" s="637">
        <v>1</v>
      </c>
      <c r="Y42" s="624"/>
      <c r="Z42" s="628"/>
      <c r="AA42" s="624"/>
      <c r="AB42" s="628"/>
      <c r="AC42" s="624"/>
      <c r="AD42" s="41">
        <f t="shared" si="8"/>
        <v>0</v>
      </c>
      <c r="AE42" s="41">
        <f t="shared" si="8"/>
        <v>0</v>
      </c>
      <c r="AF42" s="41">
        <f t="shared" si="9"/>
        <v>0</v>
      </c>
      <c r="AG42" s="325" t="e">
        <f t="shared" si="10"/>
        <v>#DIV/0!</v>
      </c>
      <c r="AH42" s="325" t="e">
        <f t="shared" si="11"/>
        <v>#VALUE!</v>
      </c>
      <c r="AI42" s="641"/>
      <c r="AJ42" s="327">
        <v>0</v>
      </c>
      <c r="AK42" s="328">
        <v>0</v>
      </c>
      <c r="AL42" s="639"/>
      <c r="AM42" s="640"/>
    </row>
    <row r="43" spans="1:39" ht="22.5">
      <c r="A43" s="489" t="s">
        <v>715</v>
      </c>
      <c r="B43" s="602" t="s">
        <v>687</v>
      </c>
      <c r="C43" s="602" t="s">
        <v>684</v>
      </c>
      <c r="D43" s="603">
        <v>1</v>
      </c>
      <c r="E43" s="604" t="s">
        <v>70</v>
      </c>
      <c r="F43" s="628"/>
      <c r="G43" s="624"/>
      <c r="H43" s="628"/>
      <c r="I43" s="624"/>
      <c r="J43" s="628"/>
      <c r="K43" s="624"/>
      <c r="L43" s="628"/>
      <c r="M43" s="624"/>
      <c r="N43" s="628"/>
      <c r="O43" s="624"/>
      <c r="P43" s="628"/>
      <c r="Q43" s="624"/>
      <c r="R43" s="628"/>
      <c r="S43" s="624"/>
      <c r="T43" s="628"/>
      <c r="U43" s="624"/>
      <c r="V43" s="628"/>
      <c r="W43" s="624"/>
      <c r="X43" s="637">
        <v>1</v>
      </c>
      <c r="Y43" s="624"/>
      <c r="Z43" s="628"/>
      <c r="AA43" s="624"/>
      <c r="AB43" s="628"/>
      <c r="AC43" s="624"/>
      <c r="AD43" s="41">
        <f t="shared" si="8"/>
        <v>0</v>
      </c>
      <c r="AE43" s="41">
        <f t="shared" si="8"/>
        <v>0</v>
      </c>
      <c r="AF43" s="41">
        <f t="shared" si="9"/>
        <v>0</v>
      </c>
      <c r="AG43" s="325" t="e">
        <f t="shared" si="10"/>
        <v>#DIV/0!</v>
      </c>
      <c r="AH43" s="325" t="e">
        <f t="shared" si="11"/>
        <v>#VALUE!</v>
      </c>
      <c r="AI43" s="641">
        <v>0</v>
      </c>
      <c r="AJ43" s="327">
        <v>0</v>
      </c>
      <c r="AK43" s="328">
        <v>0</v>
      </c>
      <c r="AL43" s="639"/>
      <c r="AM43" s="640"/>
    </row>
    <row r="44" spans="1:39" ht="22.5">
      <c r="A44" s="489" t="s">
        <v>716</v>
      </c>
      <c r="B44" s="602" t="s">
        <v>687</v>
      </c>
      <c r="C44" s="602" t="s">
        <v>684</v>
      </c>
      <c r="D44" s="603">
        <v>1</v>
      </c>
      <c r="E44" s="604" t="s">
        <v>685</v>
      </c>
      <c r="F44" s="628"/>
      <c r="G44" s="624"/>
      <c r="H44" s="628"/>
      <c r="I44" s="624"/>
      <c r="J44" s="628"/>
      <c r="K44" s="624"/>
      <c r="L44" s="628"/>
      <c r="M44" s="624"/>
      <c r="N44" s="628"/>
      <c r="O44" s="624"/>
      <c r="P44" s="628"/>
      <c r="Q44" s="624"/>
      <c r="R44" s="628"/>
      <c r="S44" s="624"/>
      <c r="T44" s="628"/>
      <c r="U44" s="624"/>
      <c r="V44" s="628"/>
      <c r="W44" s="624"/>
      <c r="X44" s="637">
        <v>1</v>
      </c>
      <c r="Y44" s="624"/>
      <c r="Z44" s="628"/>
      <c r="AA44" s="624"/>
      <c r="AB44" s="628"/>
      <c r="AC44" s="624"/>
      <c r="AD44" s="41">
        <f t="shared" si="8"/>
        <v>0</v>
      </c>
      <c r="AE44" s="41">
        <f t="shared" si="8"/>
        <v>0</v>
      </c>
      <c r="AF44" s="41">
        <f t="shared" si="9"/>
        <v>0</v>
      </c>
      <c r="AG44" s="325" t="e">
        <f t="shared" si="10"/>
        <v>#DIV/0!</v>
      </c>
      <c r="AH44" s="325" t="e">
        <f t="shared" si="11"/>
        <v>#VALUE!</v>
      </c>
      <c r="AI44" s="641">
        <v>0</v>
      </c>
      <c r="AJ44" s="327">
        <v>0</v>
      </c>
      <c r="AK44" s="328">
        <v>0</v>
      </c>
      <c r="AL44" s="639"/>
      <c r="AM44" s="640"/>
    </row>
    <row r="45" spans="1:39" ht="22.5">
      <c r="A45" s="489" t="s">
        <v>717</v>
      </c>
      <c r="B45" s="602" t="s">
        <v>687</v>
      </c>
      <c r="C45" s="602" t="s">
        <v>684</v>
      </c>
      <c r="D45" s="603">
        <v>1</v>
      </c>
      <c r="E45" s="604" t="s">
        <v>685</v>
      </c>
      <c r="F45" s="628"/>
      <c r="G45" s="624"/>
      <c r="H45" s="628"/>
      <c r="I45" s="624"/>
      <c r="J45" s="628"/>
      <c r="K45" s="624"/>
      <c r="L45" s="628"/>
      <c r="M45" s="624"/>
      <c r="N45" s="628"/>
      <c r="O45" s="624"/>
      <c r="P45" s="628"/>
      <c r="Q45" s="624"/>
      <c r="R45" s="628"/>
      <c r="S45" s="624"/>
      <c r="T45" s="628"/>
      <c r="U45" s="624"/>
      <c r="V45" s="628"/>
      <c r="W45" s="624"/>
      <c r="X45" s="637">
        <v>1</v>
      </c>
      <c r="Y45" s="624"/>
      <c r="Z45" s="628"/>
      <c r="AA45" s="624"/>
      <c r="AB45" s="628"/>
      <c r="AC45" s="624"/>
      <c r="AD45" s="41">
        <f t="shared" si="8"/>
        <v>0</v>
      </c>
      <c r="AE45" s="41">
        <f t="shared" si="8"/>
        <v>0</v>
      </c>
      <c r="AF45" s="41">
        <f t="shared" si="9"/>
        <v>0</v>
      </c>
      <c r="AG45" s="325" t="e">
        <f t="shared" si="10"/>
        <v>#DIV/0!</v>
      </c>
      <c r="AH45" s="325" t="e">
        <f t="shared" si="11"/>
        <v>#VALUE!</v>
      </c>
      <c r="AI45" s="641">
        <v>0</v>
      </c>
      <c r="AJ45" s="327">
        <v>0</v>
      </c>
      <c r="AK45" s="328">
        <v>0</v>
      </c>
      <c r="AL45" s="639"/>
      <c r="AM45" s="640"/>
    </row>
    <row r="46" spans="1:39" ht="22.5">
      <c r="A46" s="489" t="s">
        <v>718</v>
      </c>
      <c r="B46" s="602" t="s">
        <v>687</v>
      </c>
      <c r="C46" s="602" t="s">
        <v>684</v>
      </c>
      <c r="D46" s="603">
        <v>1</v>
      </c>
      <c r="E46" s="604" t="s">
        <v>685</v>
      </c>
      <c r="F46" s="628"/>
      <c r="G46" s="624"/>
      <c r="H46" s="628"/>
      <c r="I46" s="624"/>
      <c r="J46" s="628"/>
      <c r="K46" s="624"/>
      <c r="L46" s="628"/>
      <c r="M46" s="624"/>
      <c r="N46" s="628"/>
      <c r="O46" s="624"/>
      <c r="P46" s="628"/>
      <c r="Q46" s="624"/>
      <c r="R46" s="628"/>
      <c r="S46" s="624"/>
      <c r="T46" s="628"/>
      <c r="U46" s="624"/>
      <c r="V46" s="628"/>
      <c r="W46" s="624"/>
      <c r="X46" s="637">
        <v>1</v>
      </c>
      <c r="Y46" s="624"/>
      <c r="Z46" s="628"/>
      <c r="AA46" s="624"/>
      <c r="AB46" s="628"/>
      <c r="AC46" s="624"/>
      <c r="AD46" s="41">
        <f t="shared" si="8"/>
        <v>0</v>
      </c>
      <c r="AE46" s="41">
        <f t="shared" si="8"/>
        <v>0</v>
      </c>
      <c r="AF46" s="41">
        <f t="shared" si="9"/>
        <v>0</v>
      </c>
      <c r="AG46" s="325" t="e">
        <f t="shared" si="10"/>
        <v>#DIV/0!</v>
      </c>
      <c r="AH46" s="325" t="e">
        <f t="shared" si="11"/>
        <v>#VALUE!</v>
      </c>
      <c r="AI46" s="641"/>
      <c r="AJ46" s="327">
        <v>0</v>
      </c>
      <c r="AK46" s="328">
        <v>0</v>
      </c>
      <c r="AL46" s="639"/>
      <c r="AM46" s="640"/>
    </row>
    <row r="47" spans="1:39" ht="22.5">
      <c r="A47" s="489" t="s">
        <v>719</v>
      </c>
      <c r="B47" s="602" t="s">
        <v>687</v>
      </c>
      <c r="C47" s="602" t="s">
        <v>684</v>
      </c>
      <c r="D47" s="603">
        <v>1</v>
      </c>
      <c r="E47" s="604" t="s">
        <v>685</v>
      </c>
      <c r="F47" s="628"/>
      <c r="G47" s="624"/>
      <c r="H47" s="628"/>
      <c r="I47" s="624"/>
      <c r="J47" s="628"/>
      <c r="K47" s="624"/>
      <c r="L47" s="628"/>
      <c r="M47" s="624"/>
      <c r="N47" s="628"/>
      <c r="O47" s="624"/>
      <c r="P47" s="628"/>
      <c r="Q47" s="624"/>
      <c r="R47" s="628"/>
      <c r="S47" s="624"/>
      <c r="T47" s="628"/>
      <c r="U47" s="624"/>
      <c r="V47" s="628"/>
      <c r="W47" s="624"/>
      <c r="X47" s="637">
        <v>1</v>
      </c>
      <c r="Y47" s="624"/>
      <c r="Z47" s="628"/>
      <c r="AA47" s="624"/>
      <c r="AB47" s="628"/>
      <c r="AC47" s="624"/>
      <c r="AD47" s="41">
        <f t="shared" si="8"/>
        <v>0</v>
      </c>
      <c r="AE47" s="41">
        <f t="shared" si="8"/>
        <v>0</v>
      </c>
      <c r="AF47" s="41">
        <f t="shared" si="9"/>
        <v>0</v>
      </c>
      <c r="AG47" s="325" t="e">
        <f t="shared" si="10"/>
        <v>#DIV/0!</v>
      </c>
      <c r="AH47" s="325" t="e">
        <f t="shared" si="11"/>
        <v>#VALUE!</v>
      </c>
      <c r="AI47" s="641">
        <v>0</v>
      </c>
      <c r="AJ47" s="327">
        <v>0</v>
      </c>
      <c r="AK47" s="328">
        <v>0</v>
      </c>
      <c r="AL47" s="639"/>
      <c r="AM47" s="640"/>
    </row>
    <row r="48" spans="1:39" ht="33.75">
      <c r="A48" s="489" t="s">
        <v>1050</v>
      </c>
      <c r="B48" s="602" t="s">
        <v>687</v>
      </c>
      <c r="C48" s="602" t="s">
        <v>684</v>
      </c>
      <c r="D48" s="603">
        <v>1</v>
      </c>
      <c r="E48" s="604" t="s">
        <v>685</v>
      </c>
      <c r="F48" s="628"/>
      <c r="G48" s="624"/>
      <c r="H48" s="628"/>
      <c r="I48" s="624"/>
      <c r="J48" s="628"/>
      <c r="K48" s="624"/>
      <c r="L48" s="628"/>
      <c r="M48" s="624"/>
      <c r="N48" s="628"/>
      <c r="O48" s="624"/>
      <c r="P48" s="628"/>
      <c r="Q48" s="624"/>
      <c r="R48" s="628"/>
      <c r="S48" s="624"/>
      <c r="T48" s="628"/>
      <c r="U48" s="624"/>
      <c r="V48" s="628"/>
      <c r="W48" s="624"/>
      <c r="X48" s="637">
        <v>1</v>
      </c>
      <c r="Y48" s="624"/>
      <c r="Z48" s="628"/>
      <c r="AA48" s="624"/>
      <c r="AB48" s="628"/>
      <c r="AC48" s="624"/>
      <c r="AD48" s="41">
        <f t="shared" si="8"/>
        <v>0</v>
      </c>
      <c r="AE48" s="41">
        <f t="shared" si="8"/>
        <v>0</v>
      </c>
      <c r="AF48" s="41">
        <f t="shared" si="9"/>
        <v>0</v>
      </c>
      <c r="AG48" s="325" t="e">
        <f t="shared" si="10"/>
        <v>#DIV/0!</v>
      </c>
      <c r="AH48" s="325" t="e">
        <f t="shared" si="11"/>
        <v>#VALUE!</v>
      </c>
      <c r="AI48" s="641">
        <v>0</v>
      </c>
      <c r="AJ48" s="327">
        <v>0</v>
      </c>
      <c r="AK48" s="328">
        <v>0</v>
      </c>
      <c r="AL48" s="639"/>
      <c r="AM48" s="640"/>
    </row>
    <row r="49" spans="1:39" ht="22.5">
      <c r="A49" s="642" t="s">
        <v>720</v>
      </c>
      <c r="B49" s="602" t="s">
        <v>687</v>
      </c>
      <c r="C49" s="602" t="s">
        <v>684</v>
      </c>
      <c r="D49" s="643">
        <v>1</v>
      </c>
      <c r="E49" s="604" t="s">
        <v>685</v>
      </c>
      <c r="F49" s="628"/>
      <c r="G49" s="624"/>
      <c r="H49" s="628"/>
      <c r="I49" s="624"/>
      <c r="J49" s="628"/>
      <c r="K49" s="624"/>
      <c r="L49" s="628"/>
      <c r="M49" s="624"/>
      <c r="N49" s="628"/>
      <c r="O49" s="624"/>
      <c r="P49" s="628"/>
      <c r="Q49" s="624"/>
      <c r="R49" s="628"/>
      <c r="S49" s="624"/>
      <c r="T49" s="628"/>
      <c r="U49" s="624"/>
      <c r="V49" s="628"/>
      <c r="W49" s="624"/>
      <c r="X49" s="637">
        <v>1</v>
      </c>
      <c r="Y49" s="624"/>
      <c r="Z49" s="628"/>
      <c r="AA49" s="624"/>
      <c r="AB49" s="628"/>
      <c r="AC49" s="624"/>
      <c r="AD49" s="41">
        <f t="shared" si="8"/>
        <v>0</v>
      </c>
      <c r="AE49" s="41">
        <f t="shared" si="8"/>
        <v>0</v>
      </c>
      <c r="AF49" s="41">
        <f t="shared" si="9"/>
        <v>0</v>
      </c>
      <c r="AG49" s="325" t="e">
        <f t="shared" si="10"/>
        <v>#DIV/0!</v>
      </c>
      <c r="AH49" s="325" t="e">
        <f t="shared" si="11"/>
        <v>#VALUE!</v>
      </c>
      <c r="AI49" s="641">
        <v>0</v>
      </c>
      <c r="AJ49" s="327">
        <v>0</v>
      </c>
      <c r="AK49" s="328">
        <v>0</v>
      </c>
      <c r="AL49" s="639"/>
      <c r="AM49" s="640"/>
    </row>
    <row r="50" spans="1:39" ht="11.25">
      <c r="A50" s="644" t="s">
        <v>721</v>
      </c>
      <c r="B50" s="645"/>
      <c r="C50" s="645"/>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6">
        <f>(SUM(AI35:AI49)*19%)+SUM(AI35:AI49)</f>
        <v>361224452.4</v>
      </c>
      <c r="AJ50" s="647"/>
      <c r="AK50" s="645"/>
      <c r="AL50" s="645"/>
      <c r="AM50" s="648"/>
    </row>
    <row r="51" spans="1:39" s="653" customFormat="1" ht="11.25">
      <c r="A51" s="649" t="s">
        <v>722</v>
      </c>
      <c r="B51" s="649"/>
      <c r="C51" s="649"/>
      <c r="D51" s="650"/>
      <c r="E51" s="649"/>
      <c r="F51" s="649"/>
      <c r="G51" s="649"/>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51"/>
      <c r="AK51" s="649"/>
      <c r="AL51" s="649"/>
      <c r="AM51" s="652"/>
    </row>
    <row r="52" spans="1:39" s="653" customFormat="1" ht="22.5">
      <c r="A52" s="654" t="s">
        <v>723</v>
      </c>
      <c r="B52" s="602" t="s">
        <v>687</v>
      </c>
      <c r="C52" s="602" t="s">
        <v>684</v>
      </c>
      <c r="D52" s="603">
        <v>1</v>
      </c>
      <c r="E52" s="604" t="s">
        <v>685</v>
      </c>
      <c r="F52" s="637">
        <v>1</v>
      </c>
      <c r="G52" s="624"/>
      <c r="H52" s="628"/>
      <c r="I52" s="624"/>
      <c r="J52" s="628"/>
      <c r="K52" s="624"/>
      <c r="L52" s="628"/>
      <c r="M52" s="624"/>
      <c r="N52" s="628"/>
      <c r="O52" s="624"/>
      <c r="P52" s="628"/>
      <c r="Q52" s="624"/>
      <c r="R52" s="628"/>
      <c r="S52" s="624"/>
      <c r="T52" s="628"/>
      <c r="U52" s="624"/>
      <c r="V52" s="628"/>
      <c r="W52" s="624"/>
      <c r="X52" s="628"/>
      <c r="Y52" s="624"/>
      <c r="Z52" s="628"/>
      <c r="AA52" s="624"/>
      <c r="AB52" s="628"/>
      <c r="AC52" s="624"/>
      <c r="AD52" s="41">
        <f aca="true" t="shared" si="12" ref="AD52:AE57">F52</f>
        <v>1</v>
      </c>
      <c r="AE52" s="41">
        <f t="shared" si="12"/>
        <v>0</v>
      </c>
      <c r="AF52" s="41">
        <f aca="true" t="shared" si="13" ref="AF52:AF57">AE52-AD52</f>
        <v>-1</v>
      </c>
      <c r="AG52" s="325">
        <f aca="true" t="shared" si="14" ref="AG52:AG57">+AE52/AD52</f>
        <v>0</v>
      </c>
      <c r="AH52" s="325" t="e">
        <f aca="true" t="shared" si="15" ref="AH52:AH57">AE52/E52</f>
        <v>#VALUE!</v>
      </c>
      <c r="AI52" s="641">
        <v>64713600</v>
      </c>
      <c r="AJ52" s="327">
        <v>0</v>
      </c>
      <c r="AK52" s="328">
        <v>0</v>
      </c>
      <c r="AL52" s="416"/>
      <c r="AM52" s="416"/>
    </row>
    <row r="53" spans="1:39" s="653" customFormat="1" ht="22.5">
      <c r="A53" s="654" t="s">
        <v>724</v>
      </c>
      <c r="B53" s="602" t="s">
        <v>687</v>
      </c>
      <c r="C53" s="602" t="s">
        <v>684</v>
      </c>
      <c r="D53" s="603">
        <v>1</v>
      </c>
      <c r="E53" s="604" t="s">
        <v>685</v>
      </c>
      <c r="F53" s="637">
        <v>1</v>
      </c>
      <c r="G53" s="624"/>
      <c r="H53" s="628"/>
      <c r="I53" s="624"/>
      <c r="J53" s="628"/>
      <c r="K53" s="624"/>
      <c r="L53" s="628"/>
      <c r="M53" s="624"/>
      <c r="N53" s="628"/>
      <c r="O53" s="624"/>
      <c r="P53" s="628"/>
      <c r="Q53" s="624"/>
      <c r="R53" s="628"/>
      <c r="S53" s="624"/>
      <c r="T53" s="628"/>
      <c r="U53" s="624"/>
      <c r="V53" s="628"/>
      <c r="W53" s="624"/>
      <c r="X53" s="628"/>
      <c r="Y53" s="624"/>
      <c r="Z53" s="628"/>
      <c r="AA53" s="624"/>
      <c r="AB53" s="628"/>
      <c r="AC53" s="624"/>
      <c r="AD53" s="41">
        <f t="shared" si="12"/>
        <v>1</v>
      </c>
      <c r="AE53" s="41">
        <f t="shared" si="12"/>
        <v>0</v>
      </c>
      <c r="AF53" s="41">
        <f t="shared" si="13"/>
        <v>-1</v>
      </c>
      <c r="AG53" s="325">
        <f t="shared" si="14"/>
        <v>0</v>
      </c>
      <c r="AH53" s="325" t="e">
        <f t="shared" si="15"/>
        <v>#VALUE!</v>
      </c>
      <c r="AI53" s="641">
        <v>57643885.728</v>
      </c>
      <c r="AJ53" s="327">
        <v>0</v>
      </c>
      <c r="AK53" s="328">
        <v>0</v>
      </c>
      <c r="AL53" s="416"/>
      <c r="AM53" s="416"/>
    </row>
    <row r="54" spans="1:39" s="653" customFormat="1" ht="22.5">
      <c r="A54" s="654" t="s">
        <v>725</v>
      </c>
      <c r="B54" s="602" t="s">
        <v>687</v>
      </c>
      <c r="C54" s="602" t="s">
        <v>684</v>
      </c>
      <c r="D54" s="603">
        <v>1</v>
      </c>
      <c r="E54" s="604" t="s">
        <v>685</v>
      </c>
      <c r="F54" s="637">
        <v>1</v>
      </c>
      <c r="G54" s="624"/>
      <c r="H54" s="628"/>
      <c r="I54" s="624"/>
      <c r="J54" s="628"/>
      <c r="K54" s="624"/>
      <c r="L54" s="628"/>
      <c r="M54" s="624"/>
      <c r="N54" s="628"/>
      <c r="O54" s="624"/>
      <c r="P54" s="628"/>
      <c r="Q54" s="624"/>
      <c r="R54" s="628"/>
      <c r="S54" s="624"/>
      <c r="T54" s="628"/>
      <c r="U54" s="624"/>
      <c r="V54" s="628"/>
      <c r="W54" s="624"/>
      <c r="X54" s="628"/>
      <c r="Y54" s="624"/>
      <c r="Z54" s="628"/>
      <c r="AA54" s="624"/>
      <c r="AB54" s="628"/>
      <c r="AC54" s="624"/>
      <c r="AD54" s="41">
        <f t="shared" si="12"/>
        <v>1</v>
      </c>
      <c r="AE54" s="41">
        <f t="shared" si="12"/>
        <v>0</v>
      </c>
      <c r="AF54" s="41">
        <f t="shared" si="13"/>
        <v>-1</v>
      </c>
      <c r="AG54" s="325">
        <f t="shared" si="14"/>
        <v>0</v>
      </c>
      <c r="AH54" s="325" t="e">
        <f t="shared" si="15"/>
        <v>#VALUE!</v>
      </c>
      <c r="AI54" s="641">
        <v>35805431.400000006</v>
      </c>
      <c r="AJ54" s="327">
        <v>0</v>
      </c>
      <c r="AK54" s="328">
        <v>0</v>
      </c>
      <c r="AL54" s="416"/>
      <c r="AM54" s="416"/>
    </row>
    <row r="55" spans="1:39" s="653" customFormat="1" ht="22.5">
      <c r="A55" s="654" t="s">
        <v>1051</v>
      </c>
      <c r="B55" s="602" t="s">
        <v>687</v>
      </c>
      <c r="C55" s="602" t="s">
        <v>684</v>
      </c>
      <c r="D55" s="603">
        <v>1</v>
      </c>
      <c r="E55" s="604" t="s">
        <v>685</v>
      </c>
      <c r="F55" s="637">
        <v>1</v>
      </c>
      <c r="G55" s="624"/>
      <c r="H55" s="628"/>
      <c r="I55" s="624"/>
      <c r="J55" s="628"/>
      <c r="K55" s="624"/>
      <c r="L55" s="628"/>
      <c r="M55" s="624"/>
      <c r="N55" s="628"/>
      <c r="O55" s="624"/>
      <c r="P55" s="628"/>
      <c r="Q55" s="624"/>
      <c r="R55" s="628"/>
      <c r="S55" s="624"/>
      <c r="T55" s="628"/>
      <c r="U55" s="624"/>
      <c r="V55" s="628"/>
      <c r="W55" s="624"/>
      <c r="X55" s="628"/>
      <c r="Y55" s="624"/>
      <c r="Z55" s="628"/>
      <c r="AA55" s="624"/>
      <c r="AB55" s="628"/>
      <c r="AC55" s="624"/>
      <c r="AD55" s="41">
        <f t="shared" si="12"/>
        <v>1</v>
      </c>
      <c r="AE55" s="41">
        <f t="shared" si="12"/>
        <v>0</v>
      </c>
      <c r="AF55" s="41">
        <f t="shared" si="13"/>
        <v>-1</v>
      </c>
      <c r="AG55" s="325">
        <f t="shared" si="14"/>
        <v>0</v>
      </c>
      <c r="AH55" s="325" t="e">
        <f t="shared" si="15"/>
        <v>#VALUE!</v>
      </c>
      <c r="AI55" s="641">
        <v>57643885.728</v>
      </c>
      <c r="AJ55" s="327">
        <v>0</v>
      </c>
      <c r="AK55" s="328">
        <v>0</v>
      </c>
      <c r="AL55" s="416"/>
      <c r="AM55" s="416"/>
    </row>
    <row r="56" spans="1:39" s="653" customFormat="1" ht="22.5">
      <c r="A56" s="654" t="s">
        <v>726</v>
      </c>
      <c r="B56" s="602" t="s">
        <v>687</v>
      </c>
      <c r="C56" s="602" t="s">
        <v>684</v>
      </c>
      <c r="D56" s="603">
        <v>1</v>
      </c>
      <c r="E56" s="604" t="s">
        <v>685</v>
      </c>
      <c r="F56" s="637">
        <v>1</v>
      </c>
      <c r="G56" s="624"/>
      <c r="H56" s="628"/>
      <c r="I56" s="624"/>
      <c r="J56" s="628"/>
      <c r="K56" s="624"/>
      <c r="L56" s="628"/>
      <c r="M56" s="624"/>
      <c r="N56" s="628"/>
      <c r="O56" s="624"/>
      <c r="P56" s="628"/>
      <c r="Q56" s="624"/>
      <c r="R56" s="628"/>
      <c r="S56" s="624"/>
      <c r="T56" s="628"/>
      <c r="U56" s="624"/>
      <c r="V56" s="628"/>
      <c r="W56" s="624"/>
      <c r="X56" s="628"/>
      <c r="Y56" s="624"/>
      <c r="Z56" s="628"/>
      <c r="AA56" s="624"/>
      <c r="AB56" s="628"/>
      <c r="AC56" s="624"/>
      <c r="AD56" s="41">
        <f t="shared" si="12"/>
        <v>1</v>
      </c>
      <c r="AE56" s="41">
        <f t="shared" si="12"/>
        <v>0</v>
      </c>
      <c r="AF56" s="41">
        <f t="shared" si="13"/>
        <v>-1</v>
      </c>
      <c r="AG56" s="325">
        <f t="shared" si="14"/>
        <v>0</v>
      </c>
      <c r="AH56" s="325" t="e">
        <f t="shared" si="15"/>
        <v>#VALUE!</v>
      </c>
      <c r="AI56" s="641">
        <v>46737600</v>
      </c>
      <c r="AJ56" s="327">
        <v>0</v>
      </c>
      <c r="AK56" s="328">
        <v>0</v>
      </c>
      <c r="AL56" s="416"/>
      <c r="AM56" s="416"/>
    </row>
    <row r="57" spans="1:39" s="653" customFormat="1" ht="22.5">
      <c r="A57" s="654" t="s">
        <v>727</v>
      </c>
      <c r="B57" s="602" t="s">
        <v>687</v>
      </c>
      <c r="C57" s="602" t="s">
        <v>684</v>
      </c>
      <c r="D57" s="603">
        <v>1</v>
      </c>
      <c r="E57" s="604" t="s">
        <v>685</v>
      </c>
      <c r="F57" s="637">
        <v>1</v>
      </c>
      <c r="G57" s="624"/>
      <c r="H57" s="628"/>
      <c r="I57" s="624"/>
      <c r="J57" s="628"/>
      <c r="K57" s="624"/>
      <c r="L57" s="628"/>
      <c r="M57" s="624"/>
      <c r="N57" s="628"/>
      <c r="O57" s="624"/>
      <c r="P57" s="628"/>
      <c r="Q57" s="624"/>
      <c r="R57" s="628"/>
      <c r="S57" s="624"/>
      <c r="T57" s="628"/>
      <c r="U57" s="624"/>
      <c r="V57" s="628"/>
      <c r="W57" s="624"/>
      <c r="X57" s="628"/>
      <c r="Y57" s="624"/>
      <c r="Z57" s="628"/>
      <c r="AA57" s="624"/>
      <c r="AB57" s="628"/>
      <c r="AC57" s="624"/>
      <c r="AD57" s="41">
        <f t="shared" si="12"/>
        <v>1</v>
      </c>
      <c r="AE57" s="41">
        <f t="shared" si="12"/>
        <v>0</v>
      </c>
      <c r="AF57" s="41">
        <f t="shared" si="13"/>
        <v>-1</v>
      </c>
      <c r="AG57" s="325">
        <f t="shared" si="14"/>
        <v>0</v>
      </c>
      <c r="AH57" s="325" t="e">
        <f t="shared" si="15"/>
        <v>#VALUE!</v>
      </c>
      <c r="AI57" s="641">
        <v>31628823.360000003</v>
      </c>
      <c r="AJ57" s="327">
        <v>0</v>
      </c>
      <c r="AK57" s="328">
        <v>0</v>
      </c>
      <c r="AL57" s="416"/>
      <c r="AM57" s="416"/>
    </row>
    <row r="58" spans="1:39" s="653" customFormat="1" ht="11.25">
      <c r="A58" s="1384" t="s">
        <v>728</v>
      </c>
      <c r="B58" s="1385"/>
      <c r="C58" s="1385"/>
      <c r="D58" s="1385"/>
      <c r="E58" s="1385"/>
      <c r="F58" s="1385"/>
      <c r="G58" s="1385"/>
      <c r="H58" s="1385"/>
      <c r="I58" s="1385"/>
      <c r="J58" s="1385"/>
      <c r="K58" s="1385"/>
      <c r="L58" s="1385"/>
      <c r="M58" s="1385"/>
      <c r="N58" s="1385"/>
      <c r="O58" s="1385"/>
      <c r="P58" s="1385"/>
      <c r="Q58" s="1385"/>
      <c r="R58" s="1385"/>
      <c r="S58" s="1385"/>
      <c r="T58" s="1385"/>
      <c r="U58" s="1385"/>
      <c r="V58" s="1385"/>
      <c r="W58" s="1385"/>
      <c r="X58" s="1385"/>
      <c r="Y58" s="1385"/>
      <c r="Z58" s="1385"/>
      <c r="AA58" s="1385"/>
      <c r="AB58" s="1385"/>
      <c r="AC58" s="1385"/>
      <c r="AD58" s="1385"/>
      <c r="AE58" s="1385"/>
      <c r="AF58" s="1385"/>
      <c r="AG58" s="1385"/>
      <c r="AH58" s="1386"/>
      <c r="AI58" s="655">
        <f>SUM(AI52:AI57)</f>
        <v>294173226.216</v>
      </c>
      <c r="AJ58" s="1387"/>
      <c r="AK58" s="1388"/>
      <c r="AL58" s="1388"/>
      <c r="AM58" s="1389"/>
    </row>
    <row r="59" spans="1:39" s="653" customFormat="1" ht="11.25">
      <c r="A59" s="656"/>
      <c r="B59" s="657"/>
      <c r="C59" s="657"/>
      <c r="D59" s="658"/>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9"/>
      <c r="AE59" s="659"/>
      <c r="AF59" s="659"/>
      <c r="AG59" s="659"/>
      <c r="AH59" s="474"/>
      <c r="AI59" s="660"/>
      <c r="AJ59" s="454"/>
      <c r="AK59" s="477"/>
      <c r="AL59" s="335"/>
      <c r="AM59" s="336"/>
    </row>
    <row r="60" spans="1:39" s="653" customFormat="1" ht="11.25">
      <c r="A60" s="1162" t="s">
        <v>1</v>
      </c>
      <c r="B60" s="1163"/>
      <c r="C60" s="1163"/>
      <c r="D60" s="1163"/>
      <c r="E60" s="1163"/>
      <c r="F60" s="1163"/>
      <c r="G60" s="1163"/>
      <c r="H60" s="1163"/>
      <c r="I60" s="1163"/>
      <c r="J60" s="1163"/>
      <c r="K60" s="1163"/>
      <c r="L60" s="1163"/>
      <c r="M60" s="1163"/>
      <c r="N60" s="1163"/>
      <c r="O60" s="1163"/>
      <c r="P60" s="1163"/>
      <c r="Q60" s="1163"/>
      <c r="R60" s="1163"/>
      <c r="S60" s="1163"/>
      <c r="T60" s="1163"/>
      <c r="U60" s="1163"/>
      <c r="V60" s="1163"/>
      <c r="W60" s="1163"/>
      <c r="X60" s="1163"/>
      <c r="Y60" s="1163"/>
      <c r="Z60" s="1163"/>
      <c r="AA60" s="1163"/>
      <c r="AB60" s="1163"/>
      <c r="AC60" s="1163"/>
      <c r="AD60" s="356"/>
      <c r="AE60" s="356"/>
      <c r="AF60" s="356"/>
      <c r="AG60" s="356"/>
      <c r="AH60" s="357">
        <v>0</v>
      </c>
      <c r="AI60" s="661">
        <f>AI50+AI58+AI33+AI30+AI17</f>
        <v>1171902731.616</v>
      </c>
      <c r="AJ60" s="332">
        <v>0</v>
      </c>
      <c r="AK60" s="358">
        <v>0</v>
      </c>
      <c r="AL60" s="1164"/>
      <c r="AM60" s="1164"/>
    </row>
    <row r="61" spans="1:39" s="653" customFormat="1" ht="11.25">
      <c r="A61" s="662"/>
      <c r="B61" s="663"/>
      <c r="C61" s="663"/>
      <c r="D61" s="664"/>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17"/>
      <c r="AE61" s="17"/>
      <c r="AF61" s="17"/>
      <c r="AG61" s="17"/>
      <c r="AH61" s="17"/>
      <c r="AI61" s="665">
        <f>AI60-AI58</f>
        <v>877729505.3999999</v>
      </c>
      <c r="AJ61" s="585"/>
      <c r="AK61" s="17"/>
      <c r="AL61" s="17"/>
      <c r="AM61" s="17"/>
    </row>
    <row r="62" spans="1:36" s="653" customFormat="1" ht="11.25">
      <c r="A62" s="666"/>
      <c r="B62" s="667"/>
      <c r="C62" s="667"/>
      <c r="D62" s="668"/>
      <c r="E62" s="669"/>
      <c r="F62" s="669"/>
      <c r="G62" s="669"/>
      <c r="H62" s="669"/>
      <c r="I62" s="669"/>
      <c r="J62" s="669"/>
      <c r="K62" s="669"/>
      <c r="L62" s="669"/>
      <c r="M62" s="669"/>
      <c r="N62" s="669"/>
      <c r="O62" s="669"/>
      <c r="P62" s="669"/>
      <c r="Q62" s="669"/>
      <c r="R62" s="669"/>
      <c r="S62" s="669"/>
      <c r="T62" s="669"/>
      <c r="U62" s="669"/>
      <c r="V62" s="669"/>
      <c r="W62" s="669"/>
      <c r="X62" s="669"/>
      <c r="Y62" s="669"/>
      <c r="Z62" s="669"/>
      <c r="AA62" s="669"/>
      <c r="AB62" s="669"/>
      <c r="AC62" s="669"/>
      <c r="AD62" s="670"/>
      <c r="AE62" s="670"/>
      <c r="AF62" s="670"/>
      <c r="AG62" s="670"/>
      <c r="AH62" s="670"/>
      <c r="AI62" s="671"/>
      <c r="AJ62" s="672"/>
    </row>
    <row r="63" spans="1:36" s="653" customFormat="1" ht="11.25">
      <c r="A63" s="666"/>
      <c r="B63" s="667"/>
      <c r="C63" s="667"/>
      <c r="D63" s="668"/>
      <c r="E63" s="669"/>
      <c r="F63" s="669"/>
      <c r="G63" s="669"/>
      <c r="H63" s="669"/>
      <c r="I63" s="669"/>
      <c r="J63" s="669"/>
      <c r="K63" s="669"/>
      <c r="L63" s="669"/>
      <c r="M63" s="669"/>
      <c r="N63" s="669"/>
      <c r="O63" s="669"/>
      <c r="P63" s="669"/>
      <c r="Q63" s="669"/>
      <c r="R63" s="669"/>
      <c r="S63" s="669"/>
      <c r="T63" s="669"/>
      <c r="U63" s="669"/>
      <c r="V63" s="669"/>
      <c r="W63" s="669"/>
      <c r="X63" s="669"/>
      <c r="Y63" s="669"/>
      <c r="Z63" s="669"/>
      <c r="AA63" s="669"/>
      <c r="AB63" s="669"/>
      <c r="AC63" s="669"/>
      <c r="AD63" s="670"/>
      <c r="AE63" s="670"/>
      <c r="AF63" s="670"/>
      <c r="AG63" s="670"/>
      <c r="AH63" s="670"/>
      <c r="AI63" s="671"/>
      <c r="AJ63" s="672"/>
    </row>
    <row r="64" spans="1:36" s="653" customFormat="1" ht="11.25">
      <c r="A64" s="666"/>
      <c r="B64" s="667"/>
      <c r="C64" s="667"/>
      <c r="D64" s="668"/>
      <c r="E64" s="669"/>
      <c r="F64" s="669"/>
      <c r="G64" s="669"/>
      <c r="H64" s="669"/>
      <c r="I64" s="669"/>
      <c r="J64" s="669"/>
      <c r="K64" s="669"/>
      <c r="L64" s="669"/>
      <c r="M64" s="669"/>
      <c r="N64" s="669"/>
      <c r="O64" s="669"/>
      <c r="P64" s="669"/>
      <c r="Q64" s="669"/>
      <c r="R64" s="669"/>
      <c r="S64" s="669"/>
      <c r="T64" s="669"/>
      <c r="U64" s="669"/>
      <c r="V64" s="669"/>
      <c r="W64" s="669"/>
      <c r="X64" s="669"/>
      <c r="Y64" s="669"/>
      <c r="Z64" s="669"/>
      <c r="AA64" s="669"/>
      <c r="AB64" s="669"/>
      <c r="AC64" s="669"/>
      <c r="AD64" s="670"/>
      <c r="AE64" s="670"/>
      <c r="AF64" s="670"/>
      <c r="AG64" s="670"/>
      <c r="AH64" s="670"/>
      <c r="AI64" s="671"/>
      <c r="AJ64" s="672"/>
    </row>
    <row r="65" spans="1:36" s="653" customFormat="1" ht="11.25">
      <c r="A65" s="666"/>
      <c r="B65" s="667"/>
      <c r="C65" s="667"/>
      <c r="D65" s="668"/>
      <c r="E65" s="669"/>
      <c r="F65" s="669"/>
      <c r="G65" s="669"/>
      <c r="H65" s="669"/>
      <c r="I65" s="669"/>
      <c r="J65" s="669"/>
      <c r="K65" s="669"/>
      <c r="L65" s="669"/>
      <c r="M65" s="669"/>
      <c r="N65" s="669"/>
      <c r="O65" s="669"/>
      <c r="P65" s="669"/>
      <c r="Q65" s="669"/>
      <c r="R65" s="669"/>
      <c r="S65" s="669"/>
      <c r="T65" s="669"/>
      <c r="U65" s="669"/>
      <c r="V65" s="669"/>
      <c r="W65" s="669"/>
      <c r="X65" s="669"/>
      <c r="Y65" s="669"/>
      <c r="Z65" s="669"/>
      <c r="AA65" s="669"/>
      <c r="AB65" s="669"/>
      <c r="AC65" s="669"/>
      <c r="AD65" s="670"/>
      <c r="AE65" s="670"/>
      <c r="AF65" s="670"/>
      <c r="AG65" s="670"/>
      <c r="AH65" s="670"/>
      <c r="AI65" s="671"/>
      <c r="AJ65" s="672"/>
    </row>
    <row r="66" spans="1:36" s="653" customFormat="1" ht="11.25">
      <c r="A66" s="666"/>
      <c r="B66" s="667"/>
      <c r="C66" s="667"/>
      <c r="D66" s="668"/>
      <c r="E66" s="669"/>
      <c r="F66" s="669"/>
      <c r="G66" s="669"/>
      <c r="H66" s="669"/>
      <c r="I66" s="669"/>
      <c r="J66" s="669"/>
      <c r="K66" s="669"/>
      <c r="L66" s="669"/>
      <c r="M66" s="669"/>
      <c r="N66" s="669"/>
      <c r="O66" s="669"/>
      <c r="P66" s="669"/>
      <c r="Q66" s="669"/>
      <c r="R66" s="669"/>
      <c r="S66" s="669"/>
      <c r="T66" s="669"/>
      <c r="U66" s="669"/>
      <c r="V66" s="669"/>
      <c r="W66" s="669"/>
      <c r="X66" s="669"/>
      <c r="Y66" s="669"/>
      <c r="Z66" s="669"/>
      <c r="AA66" s="669"/>
      <c r="AB66" s="669"/>
      <c r="AC66" s="669"/>
      <c r="AD66" s="670"/>
      <c r="AE66" s="670"/>
      <c r="AF66" s="670"/>
      <c r="AG66" s="670"/>
      <c r="AH66" s="670"/>
      <c r="AI66" s="671"/>
      <c r="AJ66" s="672"/>
    </row>
    <row r="67" spans="1:36" s="653" customFormat="1" ht="11.25">
      <c r="A67" s="666"/>
      <c r="B67" s="667"/>
      <c r="C67" s="667"/>
      <c r="D67" s="668"/>
      <c r="E67" s="669"/>
      <c r="F67" s="669"/>
      <c r="G67" s="669"/>
      <c r="H67" s="669"/>
      <c r="I67" s="669"/>
      <c r="J67" s="669"/>
      <c r="K67" s="669"/>
      <c r="L67" s="669"/>
      <c r="M67" s="669"/>
      <c r="N67" s="669"/>
      <c r="O67" s="669"/>
      <c r="P67" s="669"/>
      <c r="Q67" s="669"/>
      <c r="R67" s="669"/>
      <c r="S67" s="669"/>
      <c r="T67" s="669"/>
      <c r="U67" s="669"/>
      <c r="V67" s="669"/>
      <c r="W67" s="669"/>
      <c r="X67" s="669"/>
      <c r="Y67" s="669"/>
      <c r="Z67" s="669"/>
      <c r="AA67" s="669"/>
      <c r="AB67" s="669"/>
      <c r="AC67" s="669"/>
      <c r="AD67" s="670"/>
      <c r="AE67" s="670"/>
      <c r="AF67" s="670"/>
      <c r="AG67" s="670"/>
      <c r="AH67" s="670"/>
      <c r="AI67" s="671"/>
      <c r="AJ67" s="672"/>
    </row>
    <row r="68" spans="1:36" s="653" customFormat="1" ht="11.25">
      <c r="A68" s="666"/>
      <c r="B68" s="667"/>
      <c r="C68" s="667"/>
      <c r="D68" s="668"/>
      <c r="E68" s="669"/>
      <c r="F68" s="669"/>
      <c r="G68" s="669"/>
      <c r="H68" s="669"/>
      <c r="I68" s="669"/>
      <c r="J68" s="669"/>
      <c r="K68" s="669"/>
      <c r="L68" s="669"/>
      <c r="M68" s="669"/>
      <c r="N68" s="669"/>
      <c r="O68" s="669"/>
      <c r="P68" s="669"/>
      <c r="Q68" s="669"/>
      <c r="R68" s="669"/>
      <c r="S68" s="669"/>
      <c r="T68" s="669"/>
      <c r="U68" s="669"/>
      <c r="V68" s="669"/>
      <c r="W68" s="669"/>
      <c r="X68" s="669"/>
      <c r="Y68" s="669"/>
      <c r="Z68" s="669"/>
      <c r="AA68" s="669"/>
      <c r="AB68" s="669"/>
      <c r="AC68" s="669"/>
      <c r="AD68" s="670"/>
      <c r="AE68" s="670"/>
      <c r="AF68" s="670"/>
      <c r="AG68" s="670"/>
      <c r="AH68" s="670"/>
      <c r="AI68" s="671"/>
      <c r="AJ68" s="672"/>
    </row>
    <row r="69" spans="1:36" s="653" customFormat="1" ht="11.25">
      <c r="A69" s="666"/>
      <c r="B69" s="667"/>
      <c r="C69" s="667"/>
      <c r="D69" s="668"/>
      <c r="E69" s="669"/>
      <c r="F69" s="669"/>
      <c r="G69" s="669"/>
      <c r="H69" s="669"/>
      <c r="I69" s="669"/>
      <c r="J69" s="669"/>
      <c r="K69" s="669"/>
      <c r="L69" s="669"/>
      <c r="M69" s="669"/>
      <c r="N69" s="669"/>
      <c r="O69" s="669"/>
      <c r="P69" s="669"/>
      <c r="Q69" s="669"/>
      <c r="R69" s="669"/>
      <c r="S69" s="669"/>
      <c r="T69" s="669"/>
      <c r="U69" s="669"/>
      <c r="V69" s="669"/>
      <c r="W69" s="669"/>
      <c r="X69" s="669"/>
      <c r="Y69" s="669"/>
      <c r="Z69" s="669"/>
      <c r="AA69" s="669"/>
      <c r="AB69" s="669"/>
      <c r="AC69" s="669"/>
      <c r="AD69" s="670"/>
      <c r="AE69" s="670"/>
      <c r="AF69" s="670"/>
      <c r="AG69" s="670"/>
      <c r="AH69" s="670"/>
      <c r="AI69" s="671"/>
      <c r="AJ69" s="672"/>
    </row>
    <row r="70" spans="1:36" s="653" customFormat="1" ht="11.25">
      <c r="A70" s="666"/>
      <c r="B70" s="667"/>
      <c r="C70" s="667"/>
      <c r="D70" s="668"/>
      <c r="E70" s="669"/>
      <c r="F70" s="669"/>
      <c r="G70" s="669"/>
      <c r="H70" s="669"/>
      <c r="I70" s="669"/>
      <c r="J70" s="669"/>
      <c r="K70" s="669"/>
      <c r="L70" s="669"/>
      <c r="M70" s="669"/>
      <c r="N70" s="669"/>
      <c r="O70" s="669"/>
      <c r="P70" s="669"/>
      <c r="Q70" s="669"/>
      <c r="R70" s="669"/>
      <c r="S70" s="669"/>
      <c r="T70" s="669"/>
      <c r="U70" s="669"/>
      <c r="V70" s="669"/>
      <c r="W70" s="669"/>
      <c r="X70" s="669"/>
      <c r="Y70" s="669"/>
      <c r="Z70" s="669"/>
      <c r="AA70" s="669"/>
      <c r="AB70" s="669"/>
      <c r="AC70" s="669"/>
      <c r="AD70" s="670"/>
      <c r="AE70" s="670"/>
      <c r="AF70" s="670"/>
      <c r="AG70" s="670"/>
      <c r="AH70" s="670"/>
      <c r="AI70" s="671"/>
      <c r="AJ70" s="672"/>
    </row>
    <row r="71" spans="1:36" s="653" customFormat="1" ht="11.25">
      <c r="A71" s="666"/>
      <c r="B71" s="667"/>
      <c r="C71" s="667"/>
      <c r="D71" s="668"/>
      <c r="E71" s="669"/>
      <c r="F71" s="669"/>
      <c r="G71" s="669"/>
      <c r="H71" s="669"/>
      <c r="I71" s="669"/>
      <c r="J71" s="669"/>
      <c r="K71" s="669"/>
      <c r="L71" s="669"/>
      <c r="M71" s="669"/>
      <c r="N71" s="669"/>
      <c r="O71" s="669"/>
      <c r="P71" s="669"/>
      <c r="Q71" s="669"/>
      <c r="R71" s="669"/>
      <c r="S71" s="669"/>
      <c r="T71" s="669"/>
      <c r="U71" s="669"/>
      <c r="V71" s="669"/>
      <c r="W71" s="669"/>
      <c r="X71" s="669"/>
      <c r="Y71" s="669"/>
      <c r="Z71" s="669"/>
      <c r="AA71" s="669"/>
      <c r="AB71" s="669"/>
      <c r="AC71" s="669"/>
      <c r="AD71" s="670"/>
      <c r="AE71" s="670"/>
      <c r="AF71" s="670"/>
      <c r="AG71" s="670"/>
      <c r="AH71" s="670"/>
      <c r="AI71" s="671"/>
      <c r="AJ71" s="672"/>
    </row>
    <row r="72" spans="1:36" s="653" customFormat="1" ht="11.25">
      <c r="A72" s="666"/>
      <c r="B72" s="667"/>
      <c r="C72" s="667"/>
      <c r="D72" s="668"/>
      <c r="E72" s="669"/>
      <c r="F72" s="669"/>
      <c r="G72" s="669"/>
      <c r="H72" s="669"/>
      <c r="I72" s="669"/>
      <c r="J72" s="669"/>
      <c r="K72" s="669"/>
      <c r="L72" s="669"/>
      <c r="M72" s="669"/>
      <c r="N72" s="669"/>
      <c r="O72" s="669"/>
      <c r="P72" s="669"/>
      <c r="Q72" s="669"/>
      <c r="R72" s="669"/>
      <c r="S72" s="669"/>
      <c r="T72" s="669"/>
      <c r="U72" s="669"/>
      <c r="V72" s="669"/>
      <c r="W72" s="669"/>
      <c r="X72" s="669"/>
      <c r="Y72" s="669"/>
      <c r="Z72" s="669"/>
      <c r="AA72" s="669"/>
      <c r="AB72" s="669"/>
      <c r="AC72" s="669"/>
      <c r="AD72" s="670"/>
      <c r="AE72" s="670"/>
      <c r="AF72" s="670"/>
      <c r="AG72" s="670"/>
      <c r="AH72" s="670"/>
      <c r="AI72" s="671"/>
      <c r="AJ72" s="672"/>
    </row>
    <row r="73" spans="1:36" s="653" customFormat="1" ht="11.25">
      <c r="A73" s="666"/>
      <c r="B73" s="667"/>
      <c r="C73" s="667"/>
      <c r="D73" s="668"/>
      <c r="E73" s="669"/>
      <c r="F73" s="669"/>
      <c r="G73" s="669"/>
      <c r="H73" s="669"/>
      <c r="I73" s="669"/>
      <c r="J73" s="669"/>
      <c r="K73" s="669"/>
      <c r="L73" s="669"/>
      <c r="M73" s="669"/>
      <c r="N73" s="669"/>
      <c r="O73" s="669"/>
      <c r="P73" s="669"/>
      <c r="Q73" s="669"/>
      <c r="R73" s="669"/>
      <c r="S73" s="669"/>
      <c r="T73" s="669"/>
      <c r="U73" s="669"/>
      <c r="V73" s="669"/>
      <c r="W73" s="669"/>
      <c r="X73" s="669"/>
      <c r="Y73" s="669"/>
      <c r="Z73" s="669"/>
      <c r="AA73" s="669"/>
      <c r="AB73" s="669"/>
      <c r="AC73" s="669"/>
      <c r="AD73" s="670"/>
      <c r="AE73" s="670"/>
      <c r="AF73" s="670"/>
      <c r="AG73" s="670"/>
      <c r="AH73" s="670"/>
      <c r="AI73" s="671"/>
      <c r="AJ73" s="672"/>
    </row>
    <row r="74" spans="1:36" s="653" customFormat="1" ht="11.25">
      <c r="A74" s="666"/>
      <c r="B74" s="667"/>
      <c r="C74" s="667"/>
      <c r="D74" s="668"/>
      <c r="E74" s="669"/>
      <c r="F74" s="669"/>
      <c r="G74" s="669"/>
      <c r="H74" s="669"/>
      <c r="I74" s="669"/>
      <c r="J74" s="669"/>
      <c r="K74" s="669"/>
      <c r="L74" s="669"/>
      <c r="M74" s="669"/>
      <c r="N74" s="669"/>
      <c r="O74" s="669"/>
      <c r="P74" s="669"/>
      <c r="Q74" s="669"/>
      <c r="R74" s="669"/>
      <c r="S74" s="669"/>
      <c r="T74" s="669"/>
      <c r="U74" s="669"/>
      <c r="V74" s="669"/>
      <c r="W74" s="669"/>
      <c r="X74" s="669"/>
      <c r="Y74" s="669"/>
      <c r="Z74" s="669"/>
      <c r="AA74" s="669"/>
      <c r="AB74" s="669"/>
      <c r="AC74" s="669"/>
      <c r="AD74" s="670"/>
      <c r="AE74" s="670"/>
      <c r="AF74" s="670"/>
      <c r="AG74" s="670"/>
      <c r="AH74" s="670"/>
      <c r="AI74" s="671"/>
      <c r="AJ74" s="672"/>
    </row>
    <row r="75" spans="1:36" s="653" customFormat="1" ht="11.25">
      <c r="A75" s="666"/>
      <c r="B75" s="667"/>
      <c r="C75" s="667"/>
      <c r="D75" s="668"/>
      <c r="E75" s="669"/>
      <c r="F75" s="669"/>
      <c r="G75" s="669"/>
      <c r="H75" s="669"/>
      <c r="I75" s="669"/>
      <c r="J75" s="669"/>
      <c r="K75" s="669"/>
      <c r="L75" s="669"/>
      <c r="M75" s="669"/>
      <c r="N75" s="669"/>
      <c r="O75" s="669"/>
      <c r="P75" s="669"/>
      <c r="Q75" s="669"/>
      <c r="R75" s="669"/>
      <c r="S75" s="669"/>
      <c r="T75" s="669"/>
      <c r="U75" s="669"/>
      <c r="V75" s="669"/>
      <c r="W75" s="669"/>
      <c r="X75" s="669"/>
      <c r="Y75" s="669"/>
      <c r="Z75" s="669"/>
      <c r="AA75" s="669"/>
      <c r="AB75" s="669"/>
      <c r="AC75" s="669"/>
      <c r="AD75" s="670"/>
      <c r="AE75" s="670"/>
      <c r="AF75" s="670"/>
      <c r="AG75" s="670"/>
      <c r="AH75" s="670"/>
      <c r="AI75" s="671"/>
      <c r="AJ75" s="672"/>
    </row>
    <row r="76" spans="1:36" s="653" customFormat="1" ht="11.25">
      <c r="A76" s="666"/>
      <c r="B76" s="667"/>
      <c r="C76" s="667"/>
      <c r="D76" s="668"/>
      <c r="E76" s="669"/>
      <c r="F76" s="669"/>
      <c r="G76" s="669"/>
      <c r="H76" s="669"/>
      <c r="I76" s="669"/>
      <c r="J76" s="669"/>
      <c r="K76" s="669"/>
      <c r="L76" s="669"/>
      <c r="M76" s="669"/>
      <c r="N76" s="669"/>
      <c r="O76" s="669"/>
      <c r="P76" s="669"/>
      <c r="Q76" s="669"/>
      <c r="R76" s="669"/>
      <c r="S76" s="669"/>
      <c r="T76" s="669"/>
      <c r="U76" s="669"/>
      <c r="V76" s="669"/>
      <c r="W76" s="669"/>
      <c r="X76" s="669"/>
      <c r="Y76" s="669"/>
      <c r="Z76" s="669"/>
      <c r="AA76" s="669"/>
      <c r="AB76" s="669"/>
      <c r="AC76" s="669"/>
      <c r="AD76" s="670"/>
      <c r="AE76" s="670"/>
      <c r="AF76" s="670"/>
      <c r="AG76" s="670"/>
      <c r="AH76" s="670"/>
      <c r="AI76" s="671"/>
      <c r="AJ76" s="672"/>
    </row>
    <row r="77" spans="1:36" s="653" customFormat="1" ht="11.25">
      <c r="A77" s="666"/>
      <c r="B77" s="667"/>
      <c r="C77" s="667"/>
      <c r="D77" s="668"/>
      <c r="E77" s="669"/>
      <c r="F77" s="669"/>
      <c r="G77" s="669"/>
      <c r="H77" s="669"/>
      <c r="I77" s="669"/>
      <c r="J77" s="669"/>
      <c r="K77" s="669"/>
      <c r="L77" s="669"/>
      <c r="M77" s="669"/>
      <c r="N77" s="669"/>
      <c r="O77" s="669"/>
      <c r="P77" s="669"/>
      <c r="Q77" s="669"/>
      <c r="R77" s="669"/>
      <c r="S77" s="669"/>
      <c r="T77" s="669"/>
      <c r="U77" s="669"/>
      <c r="V77" s="669"/>
      <c r="W77" s="669"/>
      <c r="X77" s="669"/>
      <c r="Y77" s="669"/>
      <c r="Z77" s="669"/>
      <c r="AA77" s="669"/>
      <c r="AB77" s="669"/>
      <c r="AC77" s="669"/>
      <c r="AD77" s="670"/>
      <c r="AE77" s="670"/>
      <c r="AF77" s="670"/>
      <c r="AG77" s="670"/>
      <c r="AH77" s="670"/>
      <c r="AI77" s="671"/>
      <c r="AJ77" s="672"/>
    </row>
    <row r="78" spans="1:36" s="653" customFormat="1" ht="11.25">
      <c r="A78" s="666"/>
      <c r="B78" s="667"/>
      <c r="C78" s="667"/>
      <c r="D78" s="668"/>
      <c r="E78" s="669"/>
      <c r="F78" s="669"/>
      <c r="G78" s="669"/>
      <c r="H78" s="669"/>
      <c r="I78" s="669"/>
      <c r="J78" s="669"/>
      <c r="K78" s="669"/>
      <c r="L78" s="669"/>
      <c r="M78" s="669"/>
      <c r="N78" s="669"/>
      <c r="O78" s="669"/>
      <c r="P78" s="669"/>
      <c r="Q78" s="669"/>
      <c r="R78" s="669"/>
      <c r="S78" s="669"/>
      <c r="T78" s="669"/>
      <c r="U78" s="669"/>
      <c r="V78" s="669"/>
      <c r="W78" s="669"/>
      <c r="X78" s="669"/>
      <c r="Y78" s="669"/>
      <c r="Z78" s="669"/>
      <c r="AA78" s="669"/>
      <c r="AB78" s="669"/>
      <c r="AC78" s="669"/>
      <c r="AD78" s="670"/>
      <c r="AE78" s="670"/>
      <c r="AF78" s="670"/>
      <c r="AG78" s="670"/>
      <c r="AH78" s="670"/>
      <c r="AI78" s="671"/>
      <c r="AJ78" s="672"/>
    </row>
    <row r="79" spans="1:36" s="653" customFormat="1" ht="11.25">
      <c r="A79" s="666"/>
      <c r="B79" s="667"/>
      <c r="C79" s="667"/>
      <c r="D79" s="668"/>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70"/>
      <c r="AE79" s="670"/>
      <c r="AF79" s="670"/>
      <c r="AG79" s="670"/>
      <c r="AH79" s="670"/>
      <c r="AI79" s="671"/>
      <c r="AJ79" s="672"/>
    </row>
    <row r="80" spans="1:36" s="653" customFormat="1" ht="11.25">
      <c r="A80" s="666"/>
      <c r="B80" s="667"/>
      <c r="C80" s="667"/>
      <c r="D80" s="668"/>
      <c r="E80" s="669"/>
      <c r="F80" s="669"/>
      <c r="G80" s="669"/>
      <c r="H80" s="669"/>
      <c r="I80" s="669"/>
      <c r="J80" s="669"/>
      <c r="K80" s="669"/>
      <c r="L80" s="669"/>
      <c r="M80" s="669"/>
      <c r="N80" s="669"/>
      <c r="O80" s="669"/>
      <c r="P80" s="669"/>
      <c r="Q80" s="669"/>
      <c r="R80" s="669"/>
      <c r="S80" s="669"/>
      <c r="T80" s="669"/>
      <c r="U80" s="669"/>
      <c r="V80" s="669"/>
      <c r="W80" s="669"/>
      <c r="X80" s="669"/>
      <c r="Y80" s="669"/>
      <c r="Z80" s="669"/>
      <c r="AA80" s="669"/>
      <c r="AB80" s="669"/>
      <c r="AC80" s="669"/>
      <c r="AD80" s="670"/>
      <c r="AE80" s="670"/>
      <c r="AF80" s="670"/>
      <c r="AG80" s="670"/>
      <c r="AH80" s="670"/>
      <c r="AI80" s="671"/>
      <c r="AJ80" s="672"/>
    </row>
    <row r="81" spans="1:36" s="653" customFormat="1" ht="11.25">
      <c r="A81" s="666"/>
      <c r="B81" s="667"/>
      <c r="C81" s="667"/>
      <c r="D81" s="668"/>
      <c r="E81" s="669"/>
      <c r="F81" s="669"/>
      <c r="G81" s="669"/>
      <c r="H81" s="669"/>
      <c r="I81" s="669"/>
      <c r="J81" s="669"/>
      <c r="K81" s="669"/>
      <c r="L81" s="669"/>
      <c r="M81" s="669"/>
      <c r="N81" s="669"/>
      <c r="O81" s="669"/>
      <c r="P81" s="669"/>
      <c r="Q81" s="669"/>
      <c r="R81" s="669"/>
      <c r="S81" s="669"/>
      <c r="T81" s="669"/>
      <c r="U81" s="669"/>
      <c r="V81" s="669"/>
      <c r="W81" s="669"/>
      <c r="X81" s="669"/>
      <c r="Y81" s="669"/>
      <c r="Z81" s="669"/>
      <c r="AA81" s="669"/>
      <c r="AB81" s="669"/>
      <c r="AC81" s="669"/>
      <c r="AD81" s="670"/>
      <c r="AE81" s="670"/>
      <c r="AF81" s="670"/>
      <c r="AG81" s="670"/>
      <c r="AH81" s="670"/>
      <c r="AI81" s="671"/>
      <c r="AJ81" s="672"/>
    </row>
    <row r="82" spans="1:36" s="653" customFormat="1" ht="11.25">
      <c r="A82" s="666"/>
      <c r="B82" s="667"/>
      <c r="C82" s="667"/>
      <c r="D82" s="668"/>
      <c r="E82" s="669"/>
      <c r="F82" s="669"/>
      <c r="G82" s="669"/>
      <c r="H82" s="669"/>
      <c r="I82" s="669"/>
      <c r="J82" s="669"/>
      <c r="K82" s="669"/>
      <c r="L82" s="669"/>
      <c r="M82" s="669"/>
      <c r="N82" s="669"/>
      <c r="O82" s="669"/>
      <c r="P82" s="669"/>
      <c r="Q82" s="669"/>
      <c r="R82" s="669"/>
      <c r="S82" s="669"/>
      <c r="T82" s="669"/>
      <c r="U82" s="669"/>
      <c r="V82" s="669"/>
      <c r="W82" s="669"/>
      <c r="X82" s="669"/>
      <c r="Y82" s="669"/>
      <c r="Z82" s="669"/>
      <c r="AA82" s="669"/>
      <c r="AB82" s="669"/>
      <c r="AC82" s="669"/>
      <c r="AD82" s="670"/>
      <c r="AE82" s="670"/>
      <c r="AF82" s="670"/>
      <c r="AG82" s="670"/>
      <c r="AH82" s="670"/>
      <c r="AI82" s="671"/>
      <c r="AJ82" s="672"/>
    </row>
    <row r="83" spans="1:36" s="653" customFormat="1" ht="11.25">
      <c r="A83" s="666"/>
      <c r="B83" s="667"/>
      <c r="C83" s="667"/>
      <c r="D83" s="668"/>
      <c r="E83" s="669"/>
      <c r="F83" s="669"/>
      <c r="G83" s="669"/>
      <c r="H83" s="669"/>
      <c r="I83" s="669"/>
      <c r="J83" s="669"/>
      <c r="K83" s="669"/>
      <c r="L83" s="669"/>
      <c r="M83" s="669"/>
      <c r="N83" s="669"/>
      <c r="O83" s="669"/>
      <c r="P83" s="669"/>
      <c r="Q83" s="669"/>
      <c r="R83" s="669"/>
      <c r="S83" s="669"/>
      <c r="T83" s="669"/>
      <c r="U83" s="669"/>
      <c r="V83" s="669"/>
      <c r="W83" s="669"/>
      <c r="X83" s="669"/>
      <c r="Y83" s="669"/>
      <c r="Z83" s="669"/>
      <c r="AA83" s="669"/>
      <c r="AB83" s="669"/>
      <c r="AC83" s="669"/>
      <c r="AD83" s="670"/>
      <c r="AE83" s="670"/>
      <c r="AF83" s="670"/>
      <c r="AG83" s="670"/>
      <c r="AH83" s="670"/>
      <c r="AI83" s="671"/>
      <c r="AJ83" s="672"/>
    </row>
    <row r="84" spans="1:36" s="653" customFormat="1" ht="11.25">
      <c r="A84" s="666"/>
      <c r="B84" s="667"/>
      <c r="C84" s="667"/>
      <c r="D84" s="668"/>
      <c r="E84" s="669"/>
      <c r="F84" s="669"/>
      <c r="G84" s="669"/>
      <c r="H84" s="669"/>
      <c r="I84" s="669"/>
      <c r="J84" s="669"/>
      <c r="K84" s="669"/>
      <c r="L84" s="669"/>
      <c r="M84" s="669"/>
      <c r="N84" s="669"/>
      <c r="O84" s="669"/>
      <c r="P84" s="669"/>
      <c r="Q84" s="669"/>
      <c r="R84" s="669"/>
      <c r="S84" s="669"/>
      <c r="T84" s="669"/>
      <c r="U84" s="669"/>
      <c r="V84" s="669"/>
      <c r="W84" s="669"/>
      <c r="X84" s="669"/>
      <c r="Y84" s="669"/>
      <c r="Z84" s="669"/>
      <c r="AA84" s="669"/>
      <c r="AB84" s="669"/>
      <c r="AC84" s="669"/>
      <c r="AD84" s="670"/>
      <c r="AE84" s="670"/>
      <c r="AF84" s="670"/>
      <c r="AG84" s="670"/>
      <c r="AH84" s="670"/>
      <c r="AI84" s="671"/>
      <c r="AJ84" s="672"/>
    </row>
    <row r="85" spans="1:36" s="653" customFormat="1" ht="11.25">
      <c r="A85" s="666"/>
      <c r="B85" s="667"/>
      <c r="C85" s="667"/>
      <c r="D85" s="668"/>
      <c r="E85" s="669"/>
      <c r="F85" s="669"/>
      <c r="G85" s="669"/>
      <c r="H85" s="669"/>
      <c r="I85" s="669"/>
      <c r="J85" s="669"/>
      <c r="K85" s="669"/>
      <c r="L85" s="669"/>
      <c r="M85" s="669"/>
      <c r="N85" s="669"/>
      <c r="O85" s="669"/>
      <c r="P85" s="669"/>
      <c r="Q85" s="669"/>
      <c r="R85" s="669"/>
      <c r="S85" s="669"/>
      <c r="T85" s="669"/>
      <c r="U85" s="669"/>
      <c r="V85" s="669"/>
      <c r="W85" s="669"/>
      <c r="X85" s="669"/>
      <c r="Y85" s="669"/>
      <c r="Z85" s="669"/>
      <c r="AA85" s="669"/>
      <c r="AB85" s="669"/>
      <c r="AC85" s="669"/>
      <c r="AD85" s="670"/>
      <c r="AE85" s="670"/>
      <c r="AF85" s="670"/>
      <c r="AG85" s="670"/>
      <c r="AH85" s="670"/>
      <c r="AI85" s="671"/>
      <c r="AJ85" s="672"/>
    </row>
    <row r="86" spans="1:36" s="653" customFormat="1" ht="11.25">
      <c r="A86" s="666"/>
      <c r="B86" s="667"/>
      <c r="C86" s="667"/>
      <c r="D86" s="668"/>
      <c r="E86" s="669"/>
      <c r="F86" s="669"/>
      <c r="G86" s="669"/>
      <c r="H86" s="669"/>
      <c r="I86" s="669"/>
      <c r="J86" s="669"/>
      <c r="K86" s="669"/>
      <c r="L86" s="669"/>
      <c r="M86" s="669"/>
      <c r="N86" s="669"/>
      <c r="O86" s="669"/>
      <c r="P86" s="669"/>
      <c r="Q86" s="669"/>
      <c r="R86" s="669"/>
      <c r="S86" s="669"/>
      <c r="T86" s="669"/>
      <c r="U86" s="669"/>
      <c r="V86" s="669"/>
      <c r="W86" s="669"/>
      <c r="X86" s="669"/>
      <c r="Y86" s="669"/>
      <c r="Z86" s="669"/>
      <c r="AA86" s="669"/>
      <c r="AB86" s="669"/>
      <c r="AC86" s="669"/>
      <c r="AD86" s="670"/>
      <c r="AE86" s="670"/>
      <c r="AF86" s="670"/>
      <c r="AG86" s="670"/>
      <c r="AH86" s="670"/>
      <c r="AI86" s="671"/>
      <c r="AJ86" s="672"/>
    </row>
    <row r="87" spans="1:36" s="653" customFormat="1" ht="11.25">
      <c r="A87" s="666"/>
      <c r="B87" s="667"/>
      <c r="C87" s="667"/>
      <c r="D87" s="668"/>
      <c r="E87" s="669"/>
      <c r="F87" s="669"/>
      <c r="G87" s="669"/>
      <c r="H87" s="669"/>
      <c r="I87" s="669"/>
      <c r="J87" s="669"/>
      <c r="K87" s="669"/>
      <c r="L87" s="669"/>
      <c r="M87" s="669"/>
      <c r="N87" s="669"/>
      <c r="O87" s="669"/>
      <c r="P87" s="669"/>
      <c r="Q87" s="669"/>
      <c r="R87" s="669"/>
      <c r="S87" s="669"/>
      <c r="T87" s="669"/>
      <c r="U87" s="669"/>
      <c r="V87" s="669"/>
      <c r="W87" s="669"/>
      <c r="X87" s="669"/>
      <c r="Y87" s="669"/>
      <c r="Z87" s="669"/>
      <c r="AA87" s="669"/>
      <c r="AB87" s="669"/>
      <c r="AC87" s="669"/>
      <c r="AD87" s="670"/>
      <c r="AE87" s="670"/>
      <c r="AF87" s="670"/>
      <c r="AG87" s="670"/>
      <c r="AH87" s="670"/>
      <c r="AI87" s="671"/>
      <c r="AJ87" s="672"/>
    </row>
    <row r="88" spans="1:36" s="653" customFormat="1" ht="11.25">
      <c r="A88" s="666"/>
      <c r="B88" s="667"/>
      <c r="C88" s="667"/>
      <c r="D88" s="668"/>
      <c r="E88" s="669"/>
      <c r="F88" s="669"/>
      <c r="G88" s="669"/>
      <c r="H88" s="669"/>
      <c r="I88" s="669"/>
      <c r="J88" s="669"/>
      <c r="K88" s="669"/>
      <c r="L88" s="669"/>
      <c r="M88" s="669"/>
      <c r="N88" s="669"/>
      <c r="O88" s="669"/>
      <c r="P88" s="669"/>
      <c r="Q88" s="669"/>
      <c r="R88" s="669"/>
      <c r="S88" s="669"/>
      <c r="T88" s="669"/>
      <c r="U88" s="669"/>
      <c r="V88" s="669"/>
      <c r="W88" s="669"/>
      <c r="X88" s="669"/>
      <c r="Y88" s="669"/>
      <c r="Z88" s="669"/>
      <c r="AA88" s="669"/>
      <c r="AB88" s="669"/>
      <c r="AC88" s="669"/>
      <c r="AD88" s="670"/>
      <c r="AE88" s="670"/>
      <c r="AF88" s="670"/>
      <c r="AG88" s="670"/>
      <c r="AH88" s="670"/>
      <c r="AI88" s="671"/>
      <c r="AJ88" s="672"/>
    </row>
    <row r="89" spans="1:36" s="653" customFormat="1" ht="11.25">
      <c r="A89" s="666"/>
      <c r="B89" s="667"/>
      <c r="C89" s="667"/>
      <c r="D89" s="668"/>
      <c r="E89" s="669"/>
      <c r="F89" s="669"/>
      <c r="G89" s="669"/>
      <c r="H89" s="669"/>
      <c r="I89" s="669"/>
      <c r="J89" s="669"/>
      <c r="K89" s="669"/>
      <c r="L89" s="669"/>
      <c r="M89" s="669"/>
      <c r="N89" s="669"/>
      <c r="O89" s="669"/>
      <c r="P89" s="669"/>
      <c r="Q89" s="669"/>
      <c r="R89" s="669"/>
      <c r="S89" s="669"/>
      <c r="T89" s="669"/>
      <c r="U89" s="669"/>
      <c r="V89" s="669"/>
      <c r="W89" s="669"/>
      <c r="X89" s="669"/>
      <c r="Y89" s="669"/>
      <c r="Z89" s="669"/>
      <c r="AA89" s="669"/>
      <c r="AB89" s="669"/>
      <c r="AC89" s="669"/>
      <c r="AD89" s="670"/>
      <c r="AE89" s="670"/>
      <c r="AF89" s="670"/>
      <c r="AG89" s="670"/>
      <c r="AH89" s="670"/>
      <c r="AI89" s="671"/>
      <c r="AJ89" s="672"/>
    </row>
    <row r="90" spans="1:36" s="653" customFormat="1" ht="11.25">
      <c r="A90" s="666"/>
      <c r="B90" s="667"/>
      <c r="C90" s="667"/>
      <c r="D90" s="668"/>
      <c r="E90" s="669"/>
      <c r="F90" s="669"/>
      <c r="G90" s="669"/>
      <c r="H90" s="669"/>
      <c r="I90" s="669"/>
      <c r="J90" s="669"/>
      <c r="K90" s="669"/>
      <c r="L90" s="669"/>
      <c r="M90" s="669"/>
      <c r="N90" s="669"/>
      <c r="O90" s="669"/>
      <c r="P90" s="669"/>
      <c r="Q90" s="669"/>
      <c r="R90" s="669"/>
      <c r="S90" s="669"/>
      <c r="T90" s="669"/>
      <c r="U90" s="669"/>
      <c r="V90" s="669"/>
      <c r="W90" s="669"/>
      <c r="X90" s="669"/>
      <c r="Y90" s="669"/>
      <c r="Z90" s="669"/>
      <c r="AA90" s="669"/>
      <c r="AB90" s="669"/>
      <c r="AC90" s="669"/>
      <c r="AD90" s="670"/>
      <c r="AE90" s="670"/>
      <c r="AF90" s="670"/>
      <c r="AG90" s="670"/>
      <c r="AH90" s="670"/>
      <c r="AI90" s="671"/>
      <c r="AJ90" s="672"/>
    </row>
    <row r="91" spans="1:36" s="653" customFormat="1" ht="11.25">
      <c r="A91" s="666"/>
      <c r="B91" s="667"/>
      <c r="C91" s="667"/>
      <c r="D91" s="668"/>
      <c r="E91" s="669"/>
      <c r="F91" s="669"/>
      <c r="G91" s="669"/>
      <c r="H91" s="669"/>
      <c r="I91" s="669"/>
      <c r="J91" s="669"/>
      <c r="K91" s="669"/>
      <c r="L91" s="669"/>
      <c r="M91" s="669"/>
      <c r="N91" s="669"/>
      <c r="O91" s="669"/>
      <c r="P91" s="669"/>
      <c r="Q91" s="669"/>
      <c r="R91" s="669"/>
      <c r="S91" s="669"/>
      <c r="T91" s="669"/>
      <c r="U91" s="669"/>
      <c r="V91" s="669"/>
      <c r="W91" s="669"/>
      <c r="X91" s="669"/>
      <c r="Y91" s="669"/>
      <c r="Z91" s="669"/>
      <c r="AA91" s="669"/>
      <c r="AB91" s="669"/>
      <c r="AC91" s="669"/>
      <c r="AD91" s="670"/>
      <c r="AE91" s="670"/>
      <c r="AF91" s="670"/>
      <c r="AG91" s="670"/>
      <c r="AH91" s="670"/>
      <c r="AI91" s="671"/>
      <c r="AJ91" s="672"/>
    </row>
    <row r="92" spans="1:36" s="653" customFormat="1" ht="11.25">
      <c r="A92" s="666"/>
      <c r="B92" s="667"/>
      <c r="C92" s="667"/>
      <c r="D92" s="668"/>
      <c r="E92" s="669"/>
      <c r="F92" s="669"/>
      <c r="G92" s="669"/>
      <c r="H92" s="669"/>
      <c r="I92" s="669"/>
      <c r="J92" s="669"/>
      <c r="K92" s="669"/>
      <c r="L92" s="669"/>
      <c r="M92" s="669"/>
      <c r="N92" s="669"/>
      <c r="O92" s="669"/>
      <c r="P92" s="669"/>
      <c r="Q92" s="669"/>
      <c r="R92" s="669"/>
      <c r="S92" s="669"/>
      <c r="T92" s="669"/>
      <c r="U92" s="669"/>
      <c r="V92" s="669"/>
      <c r="W92" s="669"/>
      <c r="X92" s="669"/>
      <c r="Y92" s="669"/>
      <c r="Z92" s="669"/>
      <c r="AA92" s="669"/>
      <c r="AB92" s="669"/>
      <c r="AC92" s="669"/>
      <c r="AD92" s="670"/>
      <c r="AE92" s="670"/>
      <c r="AF92" s="670"/>
      <c r="AG92" s="670"/>
      <c r="AH92" s="670"/>
      <c r="AI92" s="671"/>
      <c r="AJ92" s="672"/>
    </row>
    <row r="93" spans="1:36" s="653" customFormat="1" ht="11.25">
      <c r="A93" s="666"/>
      <c r="B93" s="667"/>
      <c r="C93" s="667"/>
      <c r="D93" s="668"/>
      <c r="E93" s="669"/>
      <c r="F93" s="669"/>
      <c r="G93" s="669"/>
      <c r="H93" s="669"/>
      <c r="I93" s="669"/>
      <c r="J93" s="669"/>
      <c r="K93" s="669"/>
      <c r="L93" s="669"/>
      <c r="M93" s="669"/>
      <c r="N93" s="669"/>
      <c r="O93" s="669"/>
      <c r="P93" s="669"/>
      <c r="Q93" s="669"/>
      <c r="R93" s="669"/>
      <c r="S93" s="669"/>
      <c r="T93" s="669"/>
      <c r="U93" s="669"/>
      <c r="V93" s="669"/>
      <c r="W93" s="669"/>
      <c r="X93" s="669"/>
      <c r="Y93" s="669"/>
      <c r="Z93" s="669"/>
      <c r="AA93" s="669"/>
      <c r="AB93" s="669"/>
      <c r="AC93" s="669"/>
      <c r="AD93" s="670"/>
      <c r="AE93" s="670"/>
      <c r="AF93" s="670"/>
      <c r="AG93" s="670"/>
      <c r="AH93" s="670"/>
      <c r="AI93" s="671"/>
      <c r="AJ93" s="672"/>
    </row>
    <row r="94" spans="1:36" s="653" customFormat="1" ht="11.25">
      <c r="A94" s="666"/>
      <c r="B94" s="667"/>
      <c r="C94" s="667"/>
      <c r="D94" s="668"/>
      <c r="E94" s="669"/>
      <c r="F94" s="669"/>
      <c r="G94" s="669"/>
      <c r="H94" s="669"/>
      <c r="I94" s="669"/>
      <c r="J94" s="669"/>
      <c r="K94" s="669"/>
      <c r="L94" s="669"/>
      <c r="M94" s="669"/>
      <c r="N94" s="669"/>
      <c r="O94" s="669"/>
      <c r="P94" s="669"/>
      <c r="Q94" s="669"/>
      <c r="R94" s="669"/>
      <c r="S94" s="669"/>
      <c r="T94" s="669"/>
      <c r="U94" s="669"/>
      <c r="V94" s="669"/>
      <c r="W94" s="669"/>
      <c r="X94" s="669"/>
      <c r="Y94" s="669"/>
      <c r="Z94" s="669"/>
      <c r="AA94" s="669"/>
      <c r="AB94" s="669"/>
      <c r="AC94" s="669"/>
      <c r="AD94" s="670"/>
      <c r="AE94" s="670"/>
      <c r="AF94" s="670"/>
      <c r="AG94" s="670"/>
      <c r="AH94" s="670"/>
      <c r="AI94" s="671"/>
      <c r="AJ94" s="672"/>
    </row>
    <row r="95" spans="1:36" s="653" customFormat="1" ht="11.25">
      <c r="A95" s="666"/>
      <c r="B95" s="667"/>
      <c r="C95" s="667"/>
      <c r="D95" s="668"/>
      <c r="E95" s="669"/>
      <c r="F95" s="669"/>
      <c r="G95" s="669"/>
      <c r="H95" s="669"/>
      <c r="I95" s="669"/>
      <c r="J95" s="669"/>
      <c r="K95" s="669"/>
      <c r="L95" s="669"/>
      <c r="M95" s="669"/>
      <c r="N95" s="669"/>
      <c r="O95" s="669"/>
      <c r="P95" s="669"/>
      <c r="Q95" s="669"/>
      <c r="R95" s="669"/>
      <c r="S95" s="669"/>
      <c r="T95" s="669"/>
      <c r="U95" s="669"/>
      <c r="V95" s="669"/>
      <c r="W95" s="669"/>
      <c r="X95" s="669"/>
      <c r="Y95" s="669"/>
      <c r="Z95" s="669"/>
      <c r="AA95" s="669"/>
      <c r="AB95" s="669"/>
      <c r="AC95" s="669"/>
      <c r="AD95" s="670"/>
      <c r="AE95" s="670"/>
      <c r="AF95" s="670"/>
      <c r="AG95" s="670"/>
      <c r="AH95" s="670"/>
      <c r="AI95" s="671"/>
      <c r="AJ95" s="672"/>
    </row>
    <row r="96" spans="1:36" s="653" customFormat="1" ht="11.25">
      <c r="A96" s="666"/>
      <c r="B96" s="667"/>
      <c r="C96" s="667"/>
      <c r="D96" s="668"/>
      <c r="E96" s="669"/>
      <c r="F96" s="669"/>
      <c r="G96" s="669"/>
      <c r="H96" s="669"/>
      <c r="I96" s="669"/>
      <c r="J96" s="669"/>
      <c r="K96" s="669"/>
      <c r="L96" s="669"/>
      <c r="M96" s="669"/>
      <c r="N96" s="669"/>
      <c r="O96" s="669"/>
      <c r="P96" s="669"/>
      <c r="Q96" s="669"/>
      <c r="R96" s="669"/>
      <c r="S96" s="669"/>
      <c r="T96" s="669"/>
      <c r="U96" s="669"/>
      <c r="V96" s="669"/>
      <c r="W96" s="669"/>
      <c r="X96" s="669"/>
      <c r="Y96" s="669"/>
      <c r="Z96" s="669"/>
      <c r="AA96" s="669"/>
      <c r="AB96" s="669"/>
      <c r="AC96" s="669"/>
      <c r="AD96" s="670"/>
      <c r="AE96" s="670"/>
      <c r="AF96" s="670"/>
      <c r="AG96" s="670"/>
      <c r="AH96" s="670"/>
      <c r="AI96" s="671"/>
      <c r="AJ96" s="672"/>
    </row>
    <row r="97" spans="1:36" s="653" customFormat="1" ht="11.25">
      <c r="A97" s="666"/>
      <c r="B97" s="667"/>
      <c r="C97" s="667"/>
      <c r="D97" s="668"/>
      <c r="E97" s="669"/>
      <c r="F97" s="669"/>
      <c r="G97" s="669"/>
      <c r="H97" s="669"/>
      <c r="I97" s="669"/>
      <c r="J97" s="669"/>
      <c r="K97" s="669"/>
      <c r="L97" s="669"/>
      <c r="M97" s="669"/>
      <c r="N97" s="669"/>
      <c r="O97" s="669"/>
      <c r="P97" s="669"/>
      <c r="Q97" s="669"/>
      <c r="R97" s="669"/>
      <c r="S97" s="669"/>
      <c r="T97" s="669"/>
      <c r="U97" s="669"/>
      <c r="V97" s="669"/>
      <c r="W97" s="669"/>
      <c r="X97" s="669"/>
      <c r="Y97" s="669"/>
      <c r="Z97" s="669"/>
      <c r="AA97" s="669"/>
      <c r="AB97" s="669"/>
      <c r="AC97" s="669"/>
      <c r="AD97" s="670"/>
      <c r="AE97" s="670"/>
      <c r="AF97" s="670"/>
      <c r="AG97" s="670"/>
      <c r="AH97" s="670"/>
      <c r="AI97" s="671"/>
      <c r="AJ97" s="672"/>
    </row>
    <row r="98" spans="1:36" s="653" customFormat="1" ht="11.25">
      <c r="A98" s="666"/>
      <c r="B98" s="667"/>
      <c r="C98" s="667"/>
      <c r="D98" s="668"/>
      <c r="E98" s="669"/>
      <c r="F98" s="669"/>
      <c r="G98" s="669"/>
      <c r="H98" s="669"/>
      <c r="I98" s="669"/>
      <c r="J98" s="669"/>
      <c r="K98" s="669"/>
      <c r="L98" s="669"/>
      <c r="M98" s="669"/>
      <c r="N98" s="669"/>
      <c r="O98" s="669"/>
      <c r="P98" s="669"/>
      <c r="Q98" s="669"/>
      <c r="R98" s="669"/>
      <c r="S98" s="669"/>
      <c r="T98" s="669"/>
      <c r="U98" s="669"/>
      <c r="V98" s="669"/>
      <c r="W98" s="669"/>
      <c r="X98" s="669"/>
      <c r="Y98" s="669"/>
      <c r="Z98" s="669"/>
      <c r="AA98" s="669"/>
      <c r="AB98" s="669"/>
      <c r="AC98" s="669"/>
      <c r="AD98" s="670"/>
      <c r="AE98" s="670"/>
      <c r="AF98" s="670"/>
      <c r="AG98" s="670"/>
      <c r="AH98" s="670"/>
      <c r="AI98" s="671"/>
      <c r="AJ98" s="672"/>
    </row>
    <row r="99" spans="1:36" s="653" customFormat="1" ht="11.25">
      <c r="A99" s="666"/>
      <c r="B99" s="667"/>
      <c r="C99" s="667"/>
      <c r="D99" s="668"/>
      <c r="E99" s="669"/>
      <c r="F99" s="669"/>
      <c r="G99" s="669"/>
      <c r="H99" s="669"/>
      <c r="I99" s="669"/>
      <c r="J99" s="669"/>
      <c r="K99" s="669"/>
      <c r="L99" s="669"/>
      <c r="M99" s="669"/>
      <c r="N99" s="669"/>
      <c r="O99" s="669"/>
      <c r="P99" s="669"/>
      <c r="Q99" s="669"/>
      <c r="R99" s="669"/>
      <c r="S99" s="669"/>
      <c r="T99" s="669"/>
      <c r="U99" s="669"/>
      <c r="V99" s="669"/>
      <c r="W99" s="669"/>
      <c r="X99" s="669"/>
      <c r="Y99" s="669"/>
      <c r="Z99" s="669"/>
      <c r="AA99" s="669"/>
      <c r="AB99" s="669"/>
      <c r="AC99" s="669"/>
      <c r="AD99" s="670"/>
      <c r="AE99" s="670"/>
      <c r="AF99" s="670"/>
      <c r="AG99" s="670"/>
      <c r="AH99" s="670"/>
      <c r="AI99" s="671"/>
      <c r="AJ99" s="672"/>
    </row>
    <row r="100" spans="1:36" s="653" customFormat="1" ht="11.25">
      <c r="A100" s="666"/>
      <c r="B100" s="667"/>
      <c r="C100" s="667"/>
      <c r="D100" s="668"/>
      <c r="E100" s="669"/>
      <c r="F100" s="669"/>
      <c r="G100" s="669"/>
      <c r="H100" s="669"/>
      <c r="I100" s="669"/>
      <c r="J100" s="669"/>
      <c r="K100" s="669"/>
      <c r="L100" s="669"/>
      <c r="M100" s="669"/>
      <c r="N100" s="669"/>
      <c r="O100" s="669"/>
      <c r="P100" s="669"/>
      <c r="Q100" s="669"/>
      <c r="R100" s="669"/>
      <c r="S100" s="669"/>
      <c r="T100" s="669"/>
      <c r="U100" s="669"/>
      <c r="V100" s="669"/>
      <c r="W100" s="669"/>
      <c r="X100" s="669"/>
      <c r="Y100" s="669"/>
      <c r="Z100" s="669"/>
      <c r="AA100" s="669"/>
      <c r="AB100" s="669"/>
      <c r="AC100" s="669"/>
      <c r="AD100" s="670"/>
      <c r="AE100" s="670"/>
      <c r="AF100" s="670"/>
      <c r="AG100" s="670"/>
      <c r="AH100" s="670"/>
      <c r="AI100" s="671"/>
      <c r="AJ100" s="672"/>
    </row>
    <row r="101" spans="1:36" s="653" customFormat="1" ht="11.25">
      <c r="A101" s="666"/>
      <c r="B101" s="667"/>
      <c r="C101" s="667"/>
      <c r="D101" s="668"/>
      <c r="E101" s="669"/>
      <c r="F101" s="669"/>
      <c r="G101" s="669"/>
      <c r="H101" s="669"/>
      <c r="I101" s="669"/>
      <c r="J101" s="669"/>
      <c r="K101" s="669"/>
      <c r="L101" s="669"/>
      <c r="M101" s="669"/>
      <c r="N101" s="669"/>
      <c r="O101" s="669"/>
      <c r="P101" s="669"/>
      <c r="Q101" s="669"/>
      <c r="R101" s="669"/>
      <c r="S101" s="669"/>
      <c r="T101" s="669"/>
      <c r="U101" s="669"/>
      <c r="V101" s="669"/>
      <c r="W101" s="669"/>
      <c r="X101" s="669"/>
      <c r="Y101" s="669"/>
      <c r="Z101" s="669"/>
      <c r="AA101" s="669"/>
      <c r="AB101" s="669"/>
      <c r="AC101" s="669"/>
      <c r="AD101" s="670"/>
      <c r="AE101" s="670"/>
      <c r="AF101" s="670"/>
      <c r="AG101" s="670"/>
      <c r="AH101" s="670"/>
      <c r="AI101" s="671"/>
      <c r="AJ101" s="672"/>
    </row>
    <row r="102" spans="1:36" s="653" customFormat="1" ht="11.25">
      <c r="A102" s="666"/>
      <c r="B102" s="667"/>
      <c r="C102" s="667"/>
      <c r="D102" s="668"/>
      <c r="E102" s="669"/>
      <c r="F102" s="669"/>
      <c r="G102" s="669"/>
      <c r="H102" s="669"/>
      <c r="I102" s="669"/>
      <c r="J102" s="669"/>
      <c r="K102" s="669"/>
      <c r="L102" s="669"/>
      <c r="M102" s="669"/>
      <c r="N102" s="669"/>
      <c r="O102" s="669"/>
      <c r="P102" s="669"/>
      <c r="Q102" s="669"/>
      <c r="R102" s="669"/>
      <c r="S102" s="669"/>
      <c r="T102" s="669"/>
      <c r="U102" s="669"/>
      <c r="V102" s="669"/>
      <c r="W102" s="669"/>
      <c r="X102" s="669"/>
      <c r="Y102" s="669"/>
      <c r="Z102" s="669"/>
      <c r="AA102" s="669"/>
      <c r="AB102" s="669"/>
      <c r="AC102" s="669"/>
      <c r="AD102" s="670"/>
      <c r="AE102" s="670"/>
      <c r="AF102" s="670"/>
      <c r="AG102" s="670"/>
      <c r="AH102" s="670"/>
      <c r="AI102" s="671"/>
      <c r="AJ102" s="672"/>
    </row>
    <row r="103" spans="1:36" s="653" customFormat="1" ht="11.25">
      <c r="A103" s="666"/>
      <c r="B103" s="667"/>
      <c r="C103" s="667"/>
      <c r="D103" s="668"/>
      <c r="E103" s="669"/>
      <c r="F103" s="669"/>
      <c r="G103" s="669"/>
      <c r="H103" s="669"/>
      <c r="I103" s="669"/>
      <c r="J103" s="669"/>
      <c r="K103" s="669"/>
      <c r="L103" s="669"/>
      <c r="M103" s="669"/>
      <c r="N103" s="669"/>
      <c r="O103" s="669"/>
      <c r="P103" s="669"/>
      <c r="Q103" s="669"/>
      <c r="R103" s="669"/>
      <c r="S103" s="669"/>
      <c r="T103" s="669"/>
      <c r="U103" s="669"/>
      <c r="V103" s="669"/>
      <c r="W103" s="669"/>
      <c r="X103" s="669"/>
      <c r="Y103" s="669"/>
      <c r="Z103" s="669"/>
      <c r="AA103" s="669"/>
      <c r="AB103" s="669"/>
      <c r="AC103" s="669"/>
      <c r="AD103" s="670"/>
      <c r="AE103" s="670"/>
      <c r="AF103" s="670"/>
      <c r="AG103" s="670"/>
      <c r="AH103" s="670"/>
      <c r="AI103" s="671"/>
      <c r="AJ103" s="672"/>
    </row>
    <row r="104" spans="1:36" s="653" customFormat="1" ht="11.25">
      <c r="A104" s="666"/>
      <c r="B104" s="667"/>
      <c r="C104" s="667"/>
      <c r="D104" s="668"/>
      <c r="E104" s="669"/>
      <c r="F104" s="669"/>
      <c r="G104" s="669"/>
      <c r="H104" s="669"/>
      <c r="I104" s="669"/>
      <c r="J104" s="669"/>
      <c r="K104" s="669"/>
      <c r="L104" s="669"/>
      <c r="M104" s="669"/>
      <c r="N104" s="669"/>
      <c r="O104" s="669"/>
      <c r="P104" s="669"/>
      <c r="Q104" s="669"/>
      <c r="R104" s="669"/>
      <c r="S104" s="669"/>
      <c r="T104" s="669"/>
      <c r="U104" s="669"/>
      <c r="V104" s="669"/>
      <c r="W104" s="669"/>
      <c r="X104" s="669"/>
      <c r="Y104" s="669"/>
      <c r="Z104" s="669"/>
      <c r="AA104" s="669"/>
      <c r="AB104" s="669"/>
      <c r="AC104" s="669"/>
      <c r="AD104" s="670"/>
      <c r="AE104" s="670"/>
      <c r="AF104" s="670"/>
      <c r="AG104" s="670"/>
      <c r="AH104" s="670"/>
      <c r="AI104" s="671"/>
      <c r="AJ104" s="672"/>
    </row>
    <row r="105" spans="1:36" s="653" customFormat="1" ht="11.25">
      <c r="A105" s="666"/>
      <c r="B105" s="667"/>
      <c r="C105" s="667"/>
      <c r="D105" s="668"/>
      <c r="E105" s="669"/>
      <c r="F105" s="669"/>
      <c r="G105" s="669"/>
      <c r="H105" s="669"/>
      <c r="I105" s="669"/>
      <c r="J105" s="669"/>
      <c r="K105" s="669"/>
      <c r="L105" s="669"/>
      <c r="M105" s="669"/>
      <c r="N105" s="669"/>
      <c r="O105" s="669"/>
      <c r="P105" s="669"/>
      <c r="Q105" s="669"/>
      <c r="R105" s="669"/>
      <c r="S105" s="669"/>
      <c r="T105" s="669"/>
      <c r="U105" s="669"/>
      <c r="V105" s="669"/>
      <c r="W105" s="669"/>
      <c r="X105" s="669"/>
      <c r="Y105" s="669"/>
      <c r="Z105" s="669"/>
      <c r="AA105" s="669"/>
      <c r="AB105" s="669"/>
      <c r="AC105" s="669"/>
      <c r="AD105" s="670"/>
      <c r="AE105" s="670"/>
      <c r="AF105" s="670"/>
      <c r="AG105" s="670"/>
      <c r="AH105" s="670"/>
      <c r="AI105" s="671"/>
      <c r="AJ105" s="672"/>
    </row>
    <row r="106" spans="1:36" s="653" customFormat="1" ht="11.25">
      <c r="A106" s="666"/>
      <c r="B106" s="667"/>
      <c r="C106" s="667"/>
      <c r="D106" s="668"/>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70"/>
      <c r="AE106" s="670"/>
      <c r="AF106" s="670"/>
      <c r="AG106" s="670"/>
      <c r="AH106" s="670"/>
      <c r="AI106" s="671"/>
      <c r="AJ106" s="672"/>
    </row>
    <row r="107" spans="1:36" s="653" customFormat="1" ht="11.25">
      <c r="A107" s="666"/>
      <c r="B107" s="667"/>
      <c r="C107" s="667"/>
      <c r="D107" s="668"/>
      <c r="E107" s="669"/>
      <c r="F107" s="669"/>
      <c r="G107" s="669"/>
      <c r="H107" s="669"/>
      <c r="I107" s="669"/>
      <c r="J107" s="669"/>
      <c r="K107" s="669"/>
      <c r="L107" s="669"/>
      <c r="M107" s="669"/>
      <c r="N107" s="669"/>
      <c r="O107" s="669"/>
      <c r="P107" s="669"/>
      <c r="Q107" s="669"/>
      <c r="R107" s="669"/>
      <c r="S107" s="669"/>
      <c r="T107" s="669"/>
      <c r="U107" s="669"/>
      <c r="V107" s="669"/>
      <c r="W107" s="669"/>
      <c r="X107" s="669"/>
      <c r="Y107" s="669"/>
      <c r="Z107" s="669"/>
      <c r="AA107" s="669"/>
      <c r="AB107" s="669"/>
      <c r="AC107" s="669"/>
      <c r="AD107" s="670"/>
      <c r="AE107" s="670"/>
      <c r="AF107" s="670"/>
      <c r="AG107" s="670"/>
      <c r="AH107" s="670"/>
      <c r="AI107" s="671"/>
      <c r="AJ107" s="672"/>
    </row>
    <row r="108" spans="1:36" s="653" customFormat="1" ht="11.25">
      <c r="A108" s="666"/>
      <c r="B108" s="667"/>
      <c r="C108" s="667"/>
      <c r="D108" s="668"/>
      <c r="E108" s="669"/>
      <c r="F108" s="669"/>
      <c r="G108" s="669"/>
      <c r="H108" s="669"/>
      <c r="I108" s="669"/>
      <c r="J108" s="669"/>
      <c r="K108" s="669"/>
      <c r="L108" s="669"/>
      <c r="M108" s="669"/>
      <c r="N108" s="669"/>
      <c r="O108" s="669"/>
      <c r="P108" s="669"/>
      <c r="Q108" s="669"/>
      <c r="R108" s="669"/>
      <c r="S108" s="669"/>
      <c r="T108" s="669"/>
      <c r="U108" s="669"/>
      <c r="V108" s="669"/>
      <c r="W108" s="669"/>
      <c r="X108" s="669"/>
      <c r="Y108" s="669"/>
      <c r="Z108" s="669"/>
      <c r="AA108" s="669"/>
      <c r="AB108" s="669"/>
      <c r="AC108" s="669"/>
      <c r="AD108" s="670"/>
      <c r="AE108" s="670"/>
      <c r="AF108" s="670"/>
      <c r="AG108" s="670"/>
      <c r="AH108" s="670"/>
      <c r="AI108" s="671"/>
      <c r="AJ108" s="672"/>
    </row>
    <row r="109" spans="1:36" s="653" customFormat="1" ht="11.25">
      <c r="A109" s="666"/>
      <c r="B109" s="667"/>
      <c r="C109" s="667"/>
      <c r="D109" s="668"/>
      <c r="E109" s="669"/>
      <c r="F109" s="669"/>
      <c r="G109" s="669"/>
      <c r="H109" s="669"/>
      <c r="I109" s="669"/>
      <c r="J109" s="669"/>
      <c r="K109" s="669"/>
      <c r="L109" s="669"/>
      <c r="M109" s="669"/>
      <c r="N109" s="669"/>
      <c r="O109" s="669"/>
      <c r="P109" s="669"/>
      <c r="Q109" s="669"/>
      <c r="R109" s="669"/>
      <c r="S109" s="669"/>
      <c r="T109" s="669"/>
      <c r="U109" s="669"/>
      <c r="V109" s="669"/>
      <c r="W109" s="669"/>
      <c r="X109" s="669"/>
      <c r="Y109" s="669"/>
      <c r="Z109" s="669"/>
      <c r="AA109" s="669"/>
      <c r="AB109" s="669"/>
      <c r="AC109" s="669"/>
      <c r="AD109" s="670"/>
      <c r="AE109" s="670"/>
      <c r="AF109" s="670"/>
      <c r="AG109" s="670"/>
      <c r="AH109" s="670"/>
      <c r="AI109" s="671"/>
      <c r="AJ109" s="672"/>
    </row>
    <row r="110" spans="1:36" s="653" customFormat="1" ht="11.25">
      <c r="A110" s="666"/>
      <c r="B110" s="667"/>
      <c r="C110" s="667"/>
      <c r="D110" s="668"/>
      <c r="E110" s="669"/>
      <c r="F110" s="669"/>
      <c r="G110" s="669"/>
      <c r="H110" s="669"/>
      <c r="I110" s="669"/>
      <c r="J110" s="669"/>
      <c r="K110" s="669"/>
      <c r="L110" s="669"/>
      <c r="M110" s="669"/>
      <c r="N110" s="669"/>
      <c r="O110" s="669"/>
      <c r="P110" s="669"/>
      <c r="Q110" s="669"/>
      <c r="R110" s="669"/>
      <c r="S110" s="669"/>
      <c r="T110" s="669"/>
      <c r="U110" s="669"/>
      <c r="V110" s="669"/>
      <c r="W110" s="669"/>
      <c r="X110" s="669"/>
      <c r="Y110" s="669"/>
      <c r="Z110" s="669"/>
      <c r="AA110" s="669"/>
      <c r="AB110" s="669"/>
      <c r="AC110" s="669"/>
      <c r="AD110" s="670"/>
      <c r="AE110" s="670"/>
      <c r="AF110" s="670"/>
      <c r="AG110" s="670"/>
      <c r="AH110" s="670"/>
      <c r="AI110" s="671"/>
      <c r="AJ110" s="672"/>
    </row>
    <row r="111" spans="1:36" s="653" customFormat="1" ht="11.25">
      <c r="A111" s="666"/>
      <c r="B111" s="667"/>
      <c r="C111" s="667"/>
      <c r="D111" s="668"/>
      <c r="E111" s="669"/>
      <c r="F111" s="669"/>
      <c r="G111" s="669"/>
      <c r="H111" s="669"/>
      <c r="I111" s="669"/>
      <c r="J111" s="669"/>
      <c r="K111" s="669"/>
      <c r="L111" s="669"/>
      <c r="M111" s="669"/>
      <c r="N111" s="669"/>
      <c r="O111" s="669"/>
      <c r="P111" s="669"/>
      <c r="Q111" s="669"/>
      <c r="R111" s="669"/>
      <c r="S111" s="669"/>
      <c r="T111" s="669"/>
      <c r="U111" s="669"/>
      <c r="V111" s="669"/>
      <c r="W111" s="669"/>
      <c r="X111" s="669"/>
      <c r="Y111" s="669"/>
      <c r="Z111" s="669"/>
      <c r="AA111" s="669"/>
      <c r="AB111" s="669"/>
      <c r="AC111" s="669"/>
      <c r="AD111" s="670"/>
      <c r="AE111" s="670"/>
      <c r="AF111" s="670"/>
      <c r="AG111" s="670"/>
      <c r="AH111" s="670"/>
      <c r="AI111" s="671"/>
      <c r="AJ111" s="672"/>
    </row>
    <row r="112" spans="1:36" s="653" customFormat="1" ht="11.25">
      <c r="A112" s="666"/>
      <c r="B112" s="667"/>
      <c r="C112" s="667"/>
      <c r="D112" s="668"/>
      <c r="E112" s="669"/>
      <c r="F112" s="669"/>
      <c r="G112" s="669"/>
      <c r="H112" s="669"/>
      <c r="I112" s="669"/>
      <c r="J112" s="669"/>
      <c r="K112" s="669"/>
      <c r="L112" s="669"/>
      <c r="M112" s="669"/>
      <c r="N112" s="669"/>
      <c r="O112" s="669"/>
      <c r="P112" s="669"/>
      <c r="Q112" s="669"/>
      <c r="R112" s="669"/>
      <c r="S112" s="669"/>
      <c r="T112" s="669"/>
      <c r="U112" s="669"/>
      <c r="V112" s="669"/>
      <c r="W112" s="669"/>
      <c r="X112" s="669"/>
      <c r="Y112" s="669"/>
      <c r="Z112" s="669"/>
      <c r="AA112" s="669"/>
      <c r="AB112" s="669"/>
      <c r="AC112" s="669"/>
      <c r="AD112" s="670"/>
      <c r="AE112" s="670"/>
      <c r="AF112" s="670"/>
      <c r="AG112" s="670"/>
      <c r="AH112" s="670"/>
      <c r="AI112" s="671"/>
      <c r="AJ112" s="672"/>
    </row>
    <row r="113" spans="1:36" s="653" customFormat="1" ht="11.25">
      <c r="A113" s="666"/>
      <c r="B113" s="667"/>
      <c r="C113" s="667"/>
      <c r="D113" s="668"/>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70"/>
      <c r="AE113" s="670"/>
      <c r="AF113" s="670"/>
      <c r="AG113" s="670"/>
      <c r="AH113" s="670"/>
      <c r="AI113" s="671"/>
      <c r="AJ113" s="672"/>
    </row>
    <row r="114" spans="1:36" s="653" customFormat="1" ht="11.25">
      <c r="A114" s="666"/>
      <c r="B114" s="667"/>
      <c r="C114" s="667"/>
      <c r="D114" s="668"/>
      <c r="E114" s="669"/>
      <c r="F114" s="669"/>
      <c r="G114" s="669"/>
      <c r="H114" s="669"/>
      <c r="I114" s="669"/>
      <c r="J114" s="669"/>
      <c r="K114" s="669"/>
      <c r="L114" s="669"/>
      <c r="M114" s="669"/>
      <c r="N114" s="669"/>
      <c r="O114" s="669"/>
      <c r="P114" s="669"/>
      <c r="Q114" s="669"/>
      <c r="R114" s="669"/>
      <c r="S114" s="669"/>
      <c r="T114" s="669"/>
      <c r="U114" s="669"/>
      <c r="V114" s="669"/>
      <c r="W114" s="669"/>
      <c r="X114" s="669"/>
      <c r="Y114" s="669"/>
      <c r="Z114" s="669"/>
      <c r="AA114" s="669"/>
      <c r="AB114" s="669"/>
      <c r="AC114" s="669"/>
      <c r="AD114" s="670"/>
      <c r="AE114" s="670"/>
      <c r="AF114" s="670"/>
      <c r="AG114" s="670"/>
      <c r="AH114" s="670"/>
      <c r="AI114" s="671"/>
      <c r="AJ114" s="672"/>
    </row>
    <row r="115" spans="1:36" s="653" customFormat="1" ht="11.25">
      <c r="A115" s="666"/>
      <c r="B115" s="667"/>
      <c r="C115" s="667"/>
      <c r="D115" s="668"/>
      <c r="E115" s="669"/>
      <c r="F115" s="669"/>
      <c r="G115" s="669"/>
      <c r="H115" s="669"/>
      <c r="I115" s="669"/>
      <c r="J115" s="669"/>
      <c r="K115" s="669"/>
      <c r="L115" s="669"/>
      <c r="M115" s="669"/>
      <c r="N115" s="669"/>
      <c r="O115" s="669"/>
      <c r="P115" s="669"/>
      <c r="Q115" s="669"/>
      <c r="R115" s="669"/>
      <c r="S115" s="669"/>
      <c r="T115" s="669"/>
      <c r="U115" s="669"/>
      <c r="V115" s="669"/>
      <c r="W115" s="669"/>
      <c r="X115" s="669"/>
      <c r="Y115" s="669"/>
      <c r="Z115" s="669"/>
      <c r="AA115" s="669"/>
      <c r="AB115" s="669"/>
      <c r="AC115" s="669"/>
      <c r="AD115" s="670"/>
      <c r="AE115" s="670"/>
      <c r="AF115" s="670"/>
      <c r="AG115" s="670"/>
      <c r="AH115" s="670"/>
      <c r="AI115" s="671"/>
      <c r="AJ115" s="672"/>
    </row>
    <row r="116" spans="1:36" s="653" customFormat="1" ht="11.25">
      <c r="A116" s="666"/>
      <c r="B116" s="667"/>
      <c r="C116" s="667"/>
      <c r="D116" s="668"/>
      <c r="E116" s="669"/>
      <c r="F116" s="669"/>
      <c r="G116" s="669"/>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70"/>
      <c r="AE116" s="670"/>
      <c r="AF116" s="670"/>
      <c r="AG116" s="670"/>
      <c r="AH116" s="670"/>
      <c r="AI116" s="671"/>
      <c r="AJ116" s="672"/>
    </row>
    <row r="117" spans="1:36" s="653" customFormat="1" ht="11.25">
      <c r="A117" s="666"/>
      <c r="B117" s="667"/>
      <c r="C117" s="667"/>
      <c r="D117" s="668"/>
      <c r="E117" s="669"/>
      <c r="F117" s="669"/>
      <c r="G117" s="669"/>
      <c r="H117" s="669"/>
      <c r="I117" s="669"/>
      <c r="J117" s="669"/>
      <c r="K117" s="669"/>
      <c r="L117" s="669"/>
      <c r="M117" s="669"/>
      <c r="N117" s="669"/>
      <c r="O117" s="669"/>
      <c r="P117" s="669"/>
      <c r="Q117" s="669"/>
      <c r="R117" s="669"/>
      <c r="S117" s="669"/>
      <c r="T117" s="669"/>
      <c r="U117" s="669"/>
      <c r="V117" s="669"/>
      <c r="W117" s="669"/>
      <c r="X117" s="669"/>
      <c r="Y117" s="669"/>
      <c r="Z117" s="669"/>
      <c r="AA117" s="669"/>
      <c r="AB117" s="669"/>
      <c r="AC117" s="669"/>
      <c r="AD117" s="670"/>
      <c r="AE117" s="670"/>
      <c r="AF117" s="670"/>
      <c r="AG117" s="670"/>
      <c r="AH117" s="670"/>
      <c r="AI117" s="671"/>
      <c r="AJ117" s="672"/>
    </row>
    <row r="118" spans="1:36" s="653" customFormat="1" ht="11.25">
      <c r="A118" s="666"/>
      <c r="B118" s="667"/>
      <c r="C118" s="667"/>
      <c r="D118" s="668"/>
      <c r="E118" s="669"/>
      <c r="F118" s="66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69"/>
      <c r="AD118" s="670"/>
      <c r="AE118" s="670"/>
      <c r="AF118" s="670"/>
      <c r="AG118" s="670"/>
      <c r="AH118" s="670"/>
      <c r="AI118" s="671"/>
      <c r="AJ118" s="672"/>
    </row>
    <row r="119" spans="1:36" s="653" customFormat="1" ht="11.25">
      <c r="A119" s="666"/>
      <c r="B119" s="667"/>
      <c r="C119" s="667"/>
      <c r="D119" s="668"/>
      <c r="E119" s="669"/>
      <c r="F119" s="669"/>
      <c r="G119" s="669"/>
      <c r="H119" s="669"/>
      <c r="I119" s="669"/>
      <c r="J119" s="669"/>
      <c r="K119" s="669"/>
      <c r="L119" s="669"/>
      <c r="M119" s="669"/>
      <c r="N119" s="669"/>
      <c r="O119" s="669"/>
      <c r="P119" s="669"/>
      <c r="Q119" s="669"/>
      <c r="R119" s="669"/>
      <c r="S119" s="669"/>
      <c r="T119" s="669"/>
      <c r="U119" s="669"/>
      <c r="V119" s="669"/>
      <c r="W119" s="669"/>
      <c r="X119" s="669"/>
      <c r="Y119" s="669"/>
      <c r="Z119" s="669"/>
      <c r="AA119" s="669"/>
      <c r="AB119" s="669"/>
      <c r="AC119" s="669"/>
      <c r="AD119" s="670"/>
      <c r="AE119" s="670"/>
      <c r="AF119" s="670"/>
      <c r="AG119" s="670"/>
      <c r="AH119" s="670"/>
      <c r="AI119" s="671"/>
      <c r="AJ119" s="672"/>
    </row>
    <row r="120" spans="1:36" s="653" customFormat="1" ht="11.25">
      <c r="A120" s="666"/>
      <c r="B120" s="667"/>
      <c r="C120" s="667"/>
      <c r="D120" s="668"/>
      <c r="E120" s="669"/>
      <c r="F120" s="669"/>
      <c r="G120" s="669"/>
      <c r="H120" s="669"/>
      <c r="I120" s="669"/>
      <c r="J120" s="669"/>
      <c r="K120" s="669"/>
      <c r="L120" s="669"/>
      <c r="M120" s="669"/>
      <c r="N120" s="669"/>
      <c r="O120" s="669"/>
      <c r="P120" s="669"/>
      <c r="Q120" s="669"/>
      <c r="R120" s="669"/>
      <c r="S120" s="669"/>
      <c r="T120" s="669"/>
      <c r="U120" s="669"/>
      <c r="V120" s="669"/>
      <c r="W120" s="669"/>
      <c r="X120" s="669"/>
      <c r="Y120" s="669"/>
      <c r="Z120" s="669"/>
      <c r="AA120" s="669"/>
      <c r="AB120" s="669"/>
      <c r="AC120" s="669"/>
      <c r="AD120" s="670"/>
      <c r="AE120" s="670"/>
      <c r="AF120" s="670"/>
      <c r="AG120" s="670"/>
      <c r="AH120" s="670"/>
      <c r="AI120" s="671"/>
      <c r="AJ120" s="672"/>
    </row>
    <row r="121" spans="1:36" s="653" customFormat="1" ht="11.25">
      <c r="A121" s="666"/>
      <c r="B121" s="667"/>
      <c r="C121" s="667"/>
      <c r="D121" s="668"/>
      <c r="E121" s="669"/>
      <c r="F121" s="669"/>
      <c r="G121" s="669"/>
      <c r="H121" s="669"/>
      <c r="I121" s="669"/>
      <c r="J121" s="669"/>
      <c r="K121" s="669"/>
      <c r="L121" s="669"/>
      <c r="M121" s="669"/>
      <c r="N121" s="669"/>
      <c r="O121" s="669"/>
      <c r="P121" s="669"/>
      <c r="Q121" s="669"/>
      <c r="R121" s="669"/>
      <c r="S121" s="669"/>
      <c r="T121" s="669"/>
      <c r="U121" s="669"/>
      <c r="V121" s="669"/>
      <c r="W121" s="669"/>
      <c r="X121" s="669"/>
      <c r="Y121" s="669"/>
      <c r="Z121" s="669"/>
      <c r="AA121" s="669"/>
      <c r="AB121" s="669"/>
      <c r="AC121" s="669"/>
      <c r="AD121" s="670"/>
      <c r="AE121" s="670"/>
      <c r="AF121" s="670"/>
      <c r="AG121" s="670"/>
      <c r="AH121" s="670"/>
      <c r="AI121" s="671"/>
      <c r="AJ121" s="672"/>
    </row>
    <row r="122" spans="1:36" s="653" customFormat="1" ht="11.25">
      <c r="A122" s="666"/>
      <c r="B122" s="667"/>
      <c r="C122" s="667"/>
      <c r="D122" s="668"/>
      <c r="E122" s="669"/>
      <c r="F122" s="669"/>
      <c r="G122" s="669"/>
      <c r="H122" s="669"/>
      <c r="I122" s="669"/>
      <c r="J122" s="669"/>
      <c r="K122" s="669"/>
      <c r="L122" s="669"/>
      <c r="M122" s="669"/>
      <c r="N122" s="669"/>
      <c r="O122" s="669"/>
      <c r="P122" s="669"/>
      <c r="Q122" s="669"/>
      <c r="R122" s="669"/>
      <c r="S122" s="669"/>
      <c r="T122" s="669"/>
      <c r="U122" s="669"/>
      <c r="V122" s="669"/>
      <c r="W122" s="669"/>
      <c r="X122" s="669"/>
      <c r="Y122" s="669"/>
      <c r="Z122" s="669"/>
      <c r="AA122" s="669"/>
      <c r="AB122" s="669"/>
      <c r="AC122" s="669"/>
      <c r="AD122" s="670"/>
      <c r="AE122" s="670"/>
      <c r="AF122" s="670"/>
      <c r="AG122" s="670"/>
      <c r="AH122" s="670"/>
      <c r="AI122" s="671"/>
      <c r="AJ122" s="672"/>
    </row>
    <row r="123" spans="1:36" s="653" customFormat="1" ht="11.25">
      <c r="A123" s="666"/>
      <c r="B123" s="667"/>
      <c r="C123" s="667"/>
      <c r="D123" s="668"/>
      <c r="E123" s="669"/>
      <c r="F123" s="669"/>
      <c r="G123" s="669"/>
      <c r="H123" s="669"/>
      <c r="I123" s="669"/>
      <c r="J123" s="669"/>
      <c r="K123" s="669"/>
      <c r="L123" s="669"/>
      <c r="M123" s="669"/>
      <c r="N123" s="669"/>
      <c r="O123" s="669"/>
      <c r="P123" s="669"/>
      <c r="Q123" s="669"/>
      <c r="R123" s="669"/>
      <c r="S123" s="669"/>
      <c r="T123" s="669"/>
      <c r="U123" s="669"/>
      <c r="V123" s="669"/>
      <c r="W123" s="669"/>
      <c r="X123" s="669"/>
      <c r="Y123" s="669"/>
      <c r="Z123" s="669"/>
      <c r="AA123" s="669"/>
      <c r="AB123" s="669"/>
      <c r="AC123" s="669"/>
      <c r="AD123" s="670"/>
      <c r="AE123" s="670"/>
      <c r="AF123" s="670"/>
      <c r="AG123" s="670"/>
      <c r="AH123" s="670"/>
      <c r="AI123" s="671"/>
      <c r="AJ123" s="672"/>
    </row>
    <row r="124" spans="1:36" s="653" customFormat="1" ht="11.25">
      <c r="A124" s="666"/>
      <c r="B124" s="667"/>
      <c r="C124" s="667"/>
      <c r="D124" s="668"/>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69"/>
      <c r="AA124" s="669"/>
      <c r="AB124" s="669"/>
      <c r="AC124" s="669"/>
      <c r="AD124" s="670"/>
      <c r="AE124" s="670"/>
      <c r="AF124" s="670"/>
      <c r="AG124" s="670"/>
      <c r="AH124" s="670"/>
      <c r="AI124" s="671"/>
      <c r="AJ124" s="672"/>
    </row>
    <row r="125" spans="1:36" s="653" customFormat="1" ht="11.25">
      <c r="A125" s="666"/>
      <c r="B125" s="667"/>
      <c r="C125" s="667"/>
      <c r="D125" s="668"/>
      <c r="E125" s="669"/>
      <c r="F125" s="669"/>
      <c r="G125" s="669"/>
      <c r="H125" s="669"/>
      <c r="I125" s="669"/>
      <c r="J125" s="669"/>
      <c r="K125" s="669"/>
      <c r="L125" s="669"/>
      <c r="M125" s="669"/>
      <c r="N125" s="669"/>
      <c r="O125" s="669"/>
      <c r="P125" s="669"/>
      <c r="Q125" s="669"/>
      <c r="R125" s="669"/>
      <c r="S125" s="669"/>
      <c r="T125" s="669"/>
      <c r="U125" s="669"/>
      <c r="V125" s="669"/>
      <c r="W125" s="669"/>
      <c r="X125" s="669"/>
      <c r="Y125" s="669"/>
      <c r="Z125" s="669"/>
      <c r="AA125" s="669"/>
      <c r="AB125" s="669"/>
      <c r="AC125" s="669"/>
      <c r="AD125" s="670"/>
      <c r="AE125" s="670"/>
      <c r="AF125" s="670"/>
      <c r="AG125" s="670"/>
      <c r="AH125" s="670"/>
      <c r="AI125" s="671"/>
      <c r="AJ125" s="672"/>
    </row>
    <row r="126" spans="1:36" s="653" customFormat="1" ht="11.25">
      <c r="A126" s="666"/>
      <c r="B126" s="667"/>
      <c r="C126" s="667"/>
      <c r="D126" s="668"/>
      <c r="E126" s="669"/>
      <c r="F126" s="669"/>
      <c r="G126" s="669"/>
      <c r="H126" s="669"/>
      <c r="I126" s="669"/>
      <c r="J126" s="669"/>
      <c r="K126" s="669"/>
      <c r="L126" s="669"/>
      <c r="M126" s="669"/>
      <c r="N126" s="669"/>
      <c r="O126" s="669"/>
      <c r="P126" s="669"/>
      <c r="Q126" s="669"/>
      <c r="R126" s="669"/>
      <c r="S126" s="669"/>
      <c r="T126" s="669"/>
      <c r="U126" s="669"/>
      <c r="V126" s="669"/>
      <c r="W126" s="669"/>
      <c r="X126" s="669"/>
      <c r="Y126" s="669"/>
      <c r="Z126" s="669"/>
      <c r="AA126" s="669"/>
      <c r="AB126" s="669"/>
      <c r="AC126" s="669"/>
      <c r="AD126" s="670"/>
      <c r="AE126" s="670"/>
      <c r="AF126" s="670"/>
      <c r="AG126" s="670"/>
      <c r="AH126" s="670"/>
      <c r="AI126" s="671"/>
      <c r="AJ126" s="672"/>
    </row>
    <row r="127" spans="1:36" s="653" customFormat="1" ht="11.25">
      <c r="A127" s="666"/>
      <c r="B127" s="667"/>
      <c r="C127" s="667"/>
      <c r="D127" s="668"/>
      <c r="E127" s="669"/>
      <c r="F127" s="669"/>
      <c r="G127" s="669"/>
      <c r="H127" s="669"/>
      <c r="I127" s="669"/>
      <c r="J127" s="669"/>
      <c r="K127" s="669"/>
      <c r="L127" s="669"/>
      <c r="M127" s="669"/>
      <c r="N127" s="669"/>
      <c r="O127" s="669"/>
      <c r="P127" s="669"/>
      <c r="Q127" s="669"/>
      <c r="R127" s="669"/>
      <c r="S127" s="669"/>
      <c r="T127" s="669"/>
      <c r="U127" s="669"/>
      <c r="V127" s="669"/>
      <c r="W127" s="669"/>
      <c r="X127" s="669"/>
      <c r="Y127" s="669"/>
      <c r="Z127" s="669"/>
      <c r="AA127" s="669"/>
      <c r="AB127" s="669"/>
      <c r="AC127" s="669"/>
      <c r="AD127" s="670"/>
      <c r="AE127" s="670"/>
      <c r="AF127" s="670"/>
      <c r="AG127" s="670"/>
      <c r="AH127" s="670"/>
      <c r="AI127" s="671"/>
      <c r="AJ127" s="672"/>
    </row>
    <row r="128" spans="1:36" s="653" customFormat="1" ht="11.25">
      <c r="A128" s="666"/>
      <c r="B128" s="667"/>
      <c r="C128" s="667"/>
      <c r="D128" s="668"/>
      <c r="E128" s="669"/>
      <c r="F128" s="669"/>
      <c r="G128" s="669"/>
      <c r="H128" s="669"/>
      <c r="I128" s="669"/>
      <c r="J128" s="669"/>
      <c r="K128" s="669"/>
      <c r="L128" s="669"/>
      <c r="M128" s="669"/>
      <c r="N128" s="669"/>
      <c r="O128" s="669"/>
      <c r="P128" s="669"/>
      <c r="Q128" s="669"/>
      <c r="R128" s="669"/>
      <c r="S128" s="669"/>
      <c r="T128" s="669"/>
      <c r="U128" s="669"/>
      <c r="V128" s="669"/>
      <c r="W128" s="669"/>
      <c r="X128" s="669"/>
      <c r="Y128" s="669"/>
      <c r="Z128" s="669"/>
      <c r="AA128" s="669"/>
      <c r="AB128" s="669"/>
      <c r="AC128" s="669"/>
      <c r="AD128" s="670"/>
      <c r="AE128" s="670"/>
      <c r="AF128" s="670"/>
      <c r="AG128" s="670"/>
      <c r="AH128" s="670"/>
      <c r="AI128" s="671"/>
      <c r="AJ128" s="672"/>
    </row>
    <row r="129" spans="1:36" s="653" customFormat="1" ht="11.25">
      <c r="A129" s="666"/>
      <c r="B129" s="667"/>
      <c r="C129" s="667"/>
      <c r="D129" s="668"/>
      <c r="E129" s="669"/>
      <c r="F129" s="669"/>
      <c r="G129" s="669"/>
      <c r="H129" s="669"/>
      <c r="I129" s="669"/>
      <c r="J129" s="669"/>
      <c r="K129" s="669"/>
      <c r="L129" s="669"/>
      <c r="M129" s="669"/>
      <c r="N129" s="669"/>
      <c r="O129" s="669"/>
      <c r="P129" s="669"/>
      <c r="Q129" s="669"/>
      <c r="R129" s="669"/>
      <c r="S129" s="669"/>
      <c r="T129" s="669"/>
      <c r="U129" s="669"/>
      <c r="V129" s="669"/>
      <c r="W129" s="669"/>
      <c r="X129" s="669"/>
      <c r="Y129" s="669"/>
      <c r="Z129" s="669"/>
      <c r="AA129" s="669"/>
      <c r="AB129" s="669"/>
      <c r="AC129" s="669"/>
      <c r="AD129" s="670"/>
      <c r="AE129" s="670"/>
      <c r="AF129" s="670"/>
      <c r="AG129" s="670"/>
      <c r="AH129" s="670"/>
      <c r="AI129" s="671"/>
      <c r="AJ129" s="672"/>
    </row>
    <row r="130" spans="1:36" s="653" customFormat="1" ht="11.25">
      <c r="A130" s="666"/>
      <c r="B130" s="667"/>
      <c r="C130" s="667"/>
      <c r="D130" s="668"/>
      <c r="E130" s="669"/>
      <c r="F130" s="669"/>
      <c r="G130" s="669"/>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70"/>
      <c r="AE130" s="670"/>
      <c r="AF130" s="670"/>
      <c r="AG130" s="670"/>
      <c r="AH130" s="670"/>
      <c r="AI130" s="671"/>
      <c r="AJ130" s="672"/>
    </row>
    <row r="131" spans="2:35" ht="11.25">
      <c r="B131" s="182"/>
      <c r="C131" s="182"/>
      <c r="D131" s="179"/>
      <c r="E131" s="492"/>
      <c r="F131" s="492"/>
      <c r="G131" s="492"/>
      <c r="H131" s="492"/>
      <c r="I131" s="492"/>
      <c r="J131" s="492"/>
      <c r="K131" s="492"/>
      <c r="L131" s="492"/>
      <c r="M131" s="492"/>
      <c r="N131" s="492"/>
      <c r="O131" s="492"/>
      <c r="P131" s="492"/>
      <c r="Q131" s="492"/>
      <c r="R131" s="492"/>
      <c r="S131" s="492"/>
      <c r="T131" s="492"/>
      <c r="U131" s="492"/>
      <c r="V131" s="492"/>
      <c r="W131" s="492"/>
      <c r="X131" s="492"/>
      <c r="Y131" s="492"/>
      <c r="Z131" s="492"/>
      <c r="AA131" s="492"/>
      <c r="AB131" s="492"/>
      <c r="AC131" s="492"/>
      <c r="AI131" s="674"/>
    </row>
    <row r="132" spans="2:35" ht="11.25">
      <c r="B132" s="182"/>
      <c r="C132" s="182"/>
      <c r="D132" s="179"/>
      <c r="E132" s="492"/>
      <c r="F132" s="492"/>
      <c r="G132" s="492"/>
      <c r="H132" s="492"/>
      <c r="I132" s="492"/>
      <c r="J132" s="492"/>
      <c r="K132" s="492"/>
      <c r="L132" s="492"/>
      <c r="M132" s="492"/>
      <c r="N132" s="492"/>
      <c r="O132" s="492"/>
      <c r="P132" s="492"/>
      <c r="Q132" s="492"/>
      <c r="R132" s="492"/>
      <c r="S132" s="492"/>
      <c r="T132" s="492"/>
      <c r="U132" s="492"/>
      <c r="V132" s="492"/>
      <c r="W132" s="492"/>
      <c r="X132" s="492"/>
      <c r="Y132" s="492"/>
      <c r="Z132" s="492"/>
      <c r="AA132" s="492"/>
      <c r="AB132" s="492"/>
      <c r="AC132" s="492"/>
      <c r="AI132" s="674"/>
    </row>
    <row r="133" spans="2:35" ht="11.25">
      <c r="B133" s="182"/>
      <c r="C133" s="182"/>
      <c r="D133" s="179"/>
      <c r="E133" s="492"/>
      <c r="F133" s="492"/>
      <c r="G133" s="492"/>
      <c r="H133" s="492"/>
      <c r="I133" s="492"/>
      <c r="J133" s="492"/>
      <c r="K133" s="492"/>
      <c r="L133" s="492"/>
      <c r="M133" s="492"/>
      <c r="N133" s="492"/>
      <c r="O133" s="492"/>
      <c r="P133" s="492"/>
      <c r="Q133" s="492"/>
      <c r="R133" s="492"/>
      <c r="S133" s="492"/>
      <c r="T133" s="492"/>
      <c r="U133" s="492"/>
      <c r="V133" s="492"/>
      <c r="W133" s="492"/>
      <c r="X133" s="492"/>
      <c r="Y133" s="492"/>
      <c r="Z133" s="492"/>
      <c r="AA133" s="492"/>
      <c r="AB133" s="492"/>
      <c r="AC133" s="492"/>
      <c r="AI133" s="674"/>
    </row>
    <row r="134" spans="2:35" ht="11.25">
      <c r="B134" s="182"/>
      <c r="C134" s="182"/>
      <c r="D134" s="179"/>
      <c r="E134" s="492"/>
      <c r="F134" s="492"/>
      <c r="G134" s="492"/>
      <c r="H134" s="492"/>
      <c r="I134" s="492"/>
      <c r="J134" s="492"/>
      <c r="K134" s="492"/>
      <c r="L134" s="492"/>
      <c r="M134" s="492"/>
      <c r="N134" s="492"/>
      <c r="O134" s="492"/>
      <c r="P134" s="492"/>
      <c r="Q134" s="492"/>
      <c r="R134" s="492"/>
      <c r="S134" s="492"/>
      <c r="T134" s="492"/>
      <c r="U134" s="492"/>
      <c r="V134" s="492"/>
      <c r="W134" s="492"/>
      <c r="X134" s="492"/>
      <c r="Y134" s="492"/>
      <c r="Z134" s="492"/>
      <c r="AA134" s="492"/>
      <c r="AB134" s="492"/>
      <c r="AC134" s="492"/>
      <c r="AI134" s="674"/>
    </row>
    <row r="135" spans="2:35" ht="11.25">
      <c r="B135" s="182"/>
      <c r="C135" s="182"/>
      <c r="D135" s="179"/>
      <c r="E135" s="492"/>
      <c r="F135" s="492"/>
      <c r="G135" s="492"/>
      <c r="H135" s="492"/>
      <c r="I135" s="492"/>
      <c r="J135" s="492"/>
      <c r="K135" s="492"/>
      <c r="L135" s="492"/>
      <c r="M135" s="492"/>
      <c r="N135" s="492"/>
      <c r="O135" s="492"/>
      <c r="P135" s="492"/>
      <c r="Q135" s="492"/>
      <c r="R135" s="492"/>
      <c r="S135" s="492"/>
      <c r="T135" s="492"/>
      <c r="U135" s="492"/>
      <c r="V135" s="492"/>
      <c r="W135" s="492"/>
      <c r="X135" s="492"/>
      <c r="Y135" s="492"/>
      <c r="Z135" s="492"/>
      <c r="AA135" s="492"/>
      <c r="AB135" s="492"/>
      <c r="AC135" s="492"/>
      <c r="AI135" s="674"/>
    </row>
    <row r="136" spans="2:35" ht="11.25">
      <c r="B136" s="182"/>
      <c r="C136" s="182"/>
      <c r="D136" s="179"/>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I136" s="674"/>
    </row>
    <row r="137" spans="2:35" ht="11.25">
      <c r="B137" s="182"/>
      <c r="C137" s="182"/>
      <c r="D137" s="179"/>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I137" s="674"/>
    </row>
    <row r="138" spans="2:35" ht="11.25">
      <c r="B138" s="182"/>
      <c r="C138" s="182"/>
      <c r="D138" s="179"/>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I138" s="674"/>
    </row>
    <row r="139" spans="2:35" ht="11.25">
      <c r="B139" s="182"/>
      <c r="C139" s="182"/>
      <c r="D139" s="179"/>
      <c r="E139" s="492"/>
      <c r="F139" s="492"/>
      <c r="G139" s="492"/>
      <c r="H139" s="492"/>
      <c r="I139" s="492"/>
      <c r="J139" s="492"/>
      <c r="K139" s="492"/>
      <c r="L139" s="492"/>
      <c r="M139" s="492"/>
      <c r="N139" s="492"/>
      <c r="O139" s="492"/>
      <c r="P139" s="492"/>
      <c r="Q139" s="492"/>
      <c r="R139" s="492"/>
      <c r="S139" s="492"/>
      <c r="T139" s="492"/>
      <c r="U139" s="492"/>
      <c r="V139" s="492"/>
      <c r="W139" s="492"/>
      <c r="X139" s="492"/>
      <c r="Y139" s="492"/>
      <c r="Z139" s="492"/>
      <c r="AA139" s="492"/>
      <c r="AB139" s="492"/>
      <c r="AC139" s="492"/>
      <c r="AI139" s="674"/>
    </row>
    <row r="140" spans="2:35" ht="11.25">
      <c r="B140" s="182"/>
      <c r="C140" s="182"/>
      <c r="D140" s="179"/>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I140" s="674"/>
    </row>
    <row r="141" spans="2:35" ht="11.25">
      <c r="B141" s="182"/>
      <c r="C141" s="182"/>
      <c r="D141" s="179"/>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I141" s="674"/>
    </row>
    <row r="142" spans="2:35" ht="11.25">
      <c r="B142" s="182"/>
      <c r="C142" s="182"/>
      <c r="D142" s="179"/>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I142" s="674"/>
    </row>
    <row r="143" spans="2:35" ht="11.25">
      <c r="B143" s="182"/>
      <c r="C143" s="182"/>
      <c r="D143" s="179"/>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I143" s="674"/>
    </row>
    <row r="144" spans="2:35" ht="11.25">
      <c r="B144" s="182"/>
      <c r="C144" s="182"/>
      <c r="D144" s="179"/>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I144" s="674"/>
    </row>
    <row r="145" spans="2:35" ht="11.25">
      <c r="B145" s="182"/>
      <c r="C145" s="182"/>
      <c r="D145" s="179"/>
      <c r="E145" s="492"/>
      <c r="F145" s="492"/>
      <c r="G145" s="492"/>
      <c r="H145" s="492"/>
      <c r="I145" s="492"/>
      <c r="J145" s="492"/>
      <c r="K145" s="492"/>
      <c r="L145" s="492"/>
      <c r="M145" s="492"/>
      <c r="N145" s="492"/>
      <c r="O145" s="492"/>
      <c r="P145" s="492"/>
      <c r="Q145" s="492"/>
      <c r="R145" s="492"/>
      <c r="S145" s="492"/>
      <c r="T145" s="492"/>
      <c r="U145" s="492"/>
      <c r="V145" s="492"/>
      <c r="W145" s="492"/>
      <c r="X145" s="492"/>
      <c r="Y145" s="492"/>
      <c r="Z145" s="492"/>
      <c r="AA145" s="492"/>
      <c r="AB145" s="492"/>
      <c r="AC145" s="492"/>
      <c r="AI145" s="674"/>
    </row>
    <row r="146" spans="2:35" ht="11.25">
      <c r="B146" s="182"/>
      <c r="C146" s="182"/>
      <c r="D146" s="179"/>
      <c r="E146" s="492"/>
      <c r="F146" s="492"/>
      <c r="G146" s="492"/>
      <c r="H146" s="492"/>
      <c r="I146" s="492"/>
      <c r="J146" s="492"/>
      <c r="K146" s="492"/>
      <c r="L146" s="492"/>
      <c r="M146" s="492"/>
      <c r="N146" s="492"/>
      <c r="O146" s="492"/>
      <c r="P146" s="492"/>
      <c r="Q146" s="492"/>
      <c r="R146" s="492"/>
      <c r="S146" s="492"/>
      <c r="T146" s="492"/>
      <c r="U146" s="492"/>
      <c r="V146" s="492"/>
      <c r="W146" s="492"/>
      <c r="X146" s="492"/>
      <c r="Y146" s="492"/>
      <c r="Z146" s="492"/>
      <c r="AA146" s="492"/>
      <c r="AB146" s="492"/>
      <c r="AC146" s="492"/>
      <c r="AI146" s="674"/>
    </row>
    <row r="147" spans="2:35" ht="11.25">
      <c r="B147" s="182"/>
      <c r="C147" s="182"/>
      <c r="D147" s="179"/>
      <c r="E147" s="492"/>
      <c r="F147" s="492"/>
      <c r="G147" s="492"/>
      <c r="H147" s="492"/>
      <c r="I147" s="492"/>
      <c r="J147" s="492"/>
      <c r="K147" s="492"/>
      <c r="L147" s="492"/>
      <c r="M147" s="492"/>
      <c r="N147" s="492"/>
      <c r="O147" s="492"/>
      <c r="P147" s="492"/>
      <c r="Q147" s="492"/>
      <c r="R147" s="492"/>
      <c r="S147" s="492"/>
      <c r="T147" s="492"/>
      <c r="U147" s="492"/>
      <c r="V147" s="492"/>
      <c r="W147" s="492"/>
      <c r="X147" s="492"/>
      <c r="Y147" s="492"/>
      <c r="Z147" s="492"/>
      <c r="AA147" s="492"/>
      <c r="AB147" s="492"/>
      <c r="AC147" s="492"/>
      <c r="AI147" s="674"/>
    </row>
    <row r="148" spans="2:35" ht="11.25">
      <c r="B148" s="182"/>
      <c r="C148" s="182"/>
      <c r="D148" s="179"/>
      <c r="E148" s="492"/>
      <c r="F148" s="492"/>
      <c r="G148" s="492"/>
      <c r="H148" s="492"/>
      <c r="I148" s="492"/>
      <c r="J148" s="492"/>
      <c r="K148" s="492"/>
      <c r="L148" s="492"/>
      <c r="M148" s="492"/>
      <c r="N148" s="492"/>
      <c r="O148" s="492"/>
      <c r="P148" s="492"/>
      <c r="Q148" s="492"/>
      <c r="R148" s="492"/>
      <c r="S148" s="492"/>
      <c r="T148" s="492"/>
      <c r="U148" s="492"/>
      <c r="V148" s="492"/>
      <c r="W148" s="492"/>
      <c r="X148" s="492"/>
      <c r="Y148" s="492"/>
      <c r="Z148" s="492"/>
      <c r="AA148" s="492"/>
      <c r="AB148" s="492"/>
      <c r="AC148" s="492"/>
      <c r="AI148" s="674"/>
    </row>
    <row r="149" spans="2:35" ht="11.25">
      <c r="B149" s="182"/>
      <c r="C149" s="182"/>
      <c r="D149" s="179"/>
      <c r="E149" s="492"/>
      <c r="F149" s="492"/>
      <c r="G149" s="492"/>
      <c r="H149" s="492"/>
      <c r="I149" s="492"/>
      <c r="J149" s="492"/>
      <c r="K149" s="492"/>
      <c r="L149" s="492"/>
      <c r="M149" s="492"/>
      <c r="N149" s="492"/>
      <c r="O149" s="492"/>
      <c r="P149" s="492"/>
      <c r="Q149" s="492"/>
      <c r="R149" s="492"/>
      <c r="S149" s="492"/>
      <c r="T149" s="492"/>
      <c r="U149" s="492"/>
      <c r="V149" s="492"/>
      <c r="W149" s="492"/>
      <c r="X149" s="492"/>
      <c r="Y149" s="492"/>
      <c r="Z149" s="492"/>
      <c r="AA149" s="492"/>
      <c r="AB149" s="492"/>
      <c r="AC149" s="492"/>
      <c r="AI149" s="674"/>
    </row>
    <row r="150" spans="2:35" ht="11.25">
      <c r="B150" s="182"/>
      <c r="C150" s="182"/>
      <c r="D150" s="179"/>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I150" s="674"/>
    </row>
    <row r="151" spans="2:35" ht="11.25">
      <c r="B151" s="182"/>
      <c r="C151" s="182"/>
      <c r="D151" s="179"/>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I151" s="674"/>
    </row>
    <row r="152" spans="2:35" ht="11.25">
      <c r="B152" s="182"/>
      <c r="C152" s="182"/>
      <c r="D152" s="179"/>
      <c r="E152" s="492"/>
      <c r="F152" s="492"/>
      <c r="G152" s="492"/>
      <c r="H152" s="492"/>
      <c r="I152" s="492"/>
      <c r="J152" s="492"/>
      <c r="K152" s="492"/>
      <c r="L152" s="492"/>
      <c r="M152" s="492"/>
      <c r="N152" s="492"/>
      <c r="O152" s="492"/>
      <c r="P152" s="492"/>
      <c r="Q152" s="492"/>
      <c r="R152" s="492"/>
      <c r="S152" s="492"/>
      <c r="T152" s="492"/>
      <c r="U152" s="492"/>
      <c r="V152" s="492"/>
      <c r="W152" s="492"/>
      <c r="X152" s="492"/>
      <c r="Y152" s="492"/>
      <c r="Z152" s="492"/>
      <c r="AA152" s="492"/>
      <c r="AB152" s="492"/>
      <c r="AC152" s="492"/>
      <c r="AI152" s="674"/>
    </row>
    <row r="153" spans="2:35" ht="11.25">
      <c r="B153" s="182"/>
      <c r="C153" s="182"/>
      <c r="D153" s="179"/>
      <c r="E153" s="492"/>
      <c r="F153" s="492"/>
      <c r="G153" s="492"/>
      <c r="H153" s="492"/>
      <c r="I153" s="492"/>
      <c r="J153" s="492"/>
      <c r="K153" s="492"/>
      <c r="L153" s="492"/>
      <c r="M153" s="492"/>
      <c r="N153" s="492"/>
      <c r="O153" s="492"/>
      <c r="P153" s="492"/>
      <c r="Q153" s="492"/>
      <c r="R153" s="492"/>
      <c r="S153" s="492"/>
      <c r="T153" s="492"/>
      <c r="U153" s="492"/>
      <c r="V153" s="492"/>
      <c r="W153" s="492"/>
      <c r="X153" s="492"/>
      <c r="Y153" s="492"/>
      <c r="Z153" s="492"/>
      <c r="AA153" s="492"/>
      <c r="AB153" s="492"/>
      <c r="AC153" s="492"/>
      <c r="AI153" s="674"/>
    </row>
    <row r="154" spans="2:35" ht="11.25">
      <c r="B154" s="182"/>
      <c r="C154" s="182"/>
      <c r="D154" s="179"/>
      <c r="E154" s="492"/>
      <c r="F154" s="492"/>
      <c r="G154" s="492"/>
      <c r="H154" s="492"/>
      <c r="I154" s="492"/>
      <c r="J154" s="492"/>
      <c r="K154" s="492"/>
      <c r="L154" s="492"/>
      <c r="M154" s="492"/>
      <c r="N154" s="492"/>
      <c r="O154" s="492"/>
      <c r="P154" s="492"/>
      <c r="Q154" s="492"/>
      <c r="R154" s="492"/>
      <c r="S154" s="492"/>
      <c r="T154" s="492"/>
      <c r="U154" s="492"/>
      <c r="V154" s="492"/>
      <c r="W154" s="492"/>
      <c r="X154" s="492"/>
      <c r="Y154" s="492"/>
      <c r="Z154" s="492"/>
      <c r="AA154" s="492"/>
      <c r="AB154" s="492"/>
      <c r="AC154" s="492"/>
      <c r="AI154" s="674"/>
    </row>
    <row r="155" spans="2:35" ht="11.25">
      <c r="B155" s="182"/>
      <c r="C155" s="182"/>
      <c r="D155" s="179"/>
      <c r="E155" s="492"/>
      <c r="F155" s="492"/>
      <c r="G155" s="492"/>
      <c r="H155" s="492"/>
      <c r="I155" s="492"/>
      <c r="J155" s="492"/>
      <c r="K155" s="492"/>
      <c r="L155" s="492"/>
      <c r="M155" s="492"/>
      <c r="N155" s="492"/>
      <c r="O155" s="492"/>
      <c r="P155" s="492"/>
      <c r="Q155" s="492"/>
      <c r="R155" s="492"/>
      <c r="S155" s="492"/>
      <c r="T155" s="492"/>
      <c r="U155" s="492"/>
      <c r="V155" s="492"/>
      <c r="W155" s="492"/>
      <c r="X155" s="492"/>
      <c r="Y155" s="492"/>
      <c r="Z155" s="492"/>
      <c r="AA155" s="492"/>
      <c r="AB155" s="492"/>
      <c r="AC155" s="492"/>
      <c r="AI155" s="674"/>
    </row>
    <row r="156" spans="2:35" ht="11.25">
      <c r="B156" s="182"/>
      <c r="C156" s="182"/>
      <c r="D156" s="179"/>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I156" s="674"/>
    </row>
    <row r="157" spans="2:35" ht="11.25">
      <c r="B157" s="182"/>
      <c r="C157" s="182"/>
      <c r="D157" s="179"/>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I157" s="674"/>
    </row>
    <row r="158" spans="2:35" ht="11.25">
      <c r="B158" s="182"/>
      <c r="C158" s="182"/>
      <c r="D158" s="179"/>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I158" s="674"/>
    </row>
    <row r="159" spans="2:35" ht="11.25">
      <c r="B159" s="182"/>
      <c r="C159" s="182"/>
      <c r="D159" s="179"/>
      <c r="E159" s="492"/>
      <c r="F159" s="492"/>
      <c r="G159" s="492"/>
      <c r="H159" s="492"/>
      <c r="I159" s="492"/>
      <c r="J159" s="492"/>
      <c r="K159" s="492"/>
      <c r="L159" s="492"/>
      <c r="M159" s="492"/>
      <c r="N159" s="492"/>
      <c r="O159" s="492"/>
      <c r="P159" s="492"/>
      <c r="Q159" s="492"/>
      <c r="R159" s="492"/>
      <c r="S159" s="492"/>
      <c r="T159" s="492"/>
      <c r="U159" s="492"/>
      <c r="V159" s="492"/>
      <c r="W159" s="492"/>
      <c r="X159" s="492"/>
      <c r="Y159" s="492"/>
      <c r="Z159" s="492"/>
      <c r="AA159" s="492"/>
      <c r="AB159" s="492"/>
      <c r="AC159" s="492"/>
      <c r="AI159" s="674"/>
    </row>
    <row r="160" spans="2:35" ht="11.25">
      <c r="B160" s="182"/>
      <c r="C160" s="182"/>
      <c r="D160" s="179"/>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I160" s="674"/>
    </row>
    <row r="161" spans="2:35" ht="11.25">
      <c r="B161" s="182"/>
      <c r="C161" s="182"/>
      <c r="D161" s="179"/>
      <c r="E161" s="492"/>
      <c r="F161" s="492"/>
      <c r="G161" s="492"/>
      <c r="H161" s="492"/>
      <c r="I161" s="492"/>
      <c r="J161" s="492"/>
      <c r="K161" s="492"/>
      <c r="L161" s="492"/>
      <c r="M161" s="492"/>
      <c r="N161" s="492"/>
      <c r="O161" s="492"/>
      <c r="P161" s="492"/>
      <c r="Q161" s="492"/>
      <c r="R161" s="492"/>
      <c r="S161" s="492"/>
      <c r="T161" s="492"/>
      <c r="U161" s="492"/>
      <c r="V161" s="492"/>
      <c r="W161" s="492"/>
      <c r="X161" s="492"/>
      <c r="Y161" s="492"/>
      <c r="Z161" s="492"/>
      <c r="AA161" s="492"/>
      <c r="AB161" s="492"/>
      <c r="AC161" s="492"/>
      <c r="AI161" s="674"/>
    </row>
    <row r="162" spans="2:35" ht="11.25">
      <c r="B162" s="182"/>
      <c r="C162" s="182"/>
      <c r="D162" s="179"/>
      <c r="E162" s="492"/>
      <c r="F162" s="492"/>
      <c r="G162" s="492"/>
      <c r="H162" s="492"/>
      <c r="I162" s="492"/>
      <c r="J162" s="492"/>
      <c r="K162" s="492"/>
      <c r="L162" s="492"/>
      <c r="M162" s="492"/>
      <c r="N162" s="492"/>
      <c r="O162" s="492"/>
      <c r="P162" s="492"/>
      <c r="Q162" s="492"/>
      <c r="R162" s="492"/>
      <c r="S162" s="492"/>
      <c r="T162" s="492"/>
      <c r="U162" s="492"/>
      <c r="V162" s="492"/>
      <c r="W162" s="492"/>
      <c r="X162" s="492"/>
      <c r="Y162" s="492"/>
      <c r="Z162" s="492"/>
      <c r="AA162" s="492"/>
      <c r="AB162" s="492"/>
      <c r="AC162" s="492"/>
      <c r="AI162" s="674"/>
    </row>
    <row r="163" spans="2:35" ht="11.25">
      <c r="B163" s="182"/>
      <c r="C163" s="182"/>
      <c r="D163" s="179"/>
      <c r="E163" s="492"/>
      <c r="F163" s="492"/>
      <c r="G163" s="492"/>
      <c r="H163" s="492"/>
      <c r="I163" s="492"/>
      <c r="J163" s="492"/>
      <c r="K163" s="492"/>
      <c r="L163" s="492"/>
      <c r="M163" s="492"/>
      <c r="N163" s="492"/>
      <c r="O163" s="492"/>
      <c r="P163" s="492"/>
      <c r="Q163" s="492"/>
      <c r="R163" s="492"/>
      <c r="S163" s="492"/>
      <c r="T163" s="492"/>
      <c r="U163" s="492"/>
      <c r="V163" s="492"/>
      <c r="W163" s="492"/>
      <c r="X163" s="492"/>
      <c r="Y163" s="492"/>
      <c r="Z163" s="492"/>
      <c r="AA163" s="492"/>
      <c r="AB163" s="492"/>
      <c r="AC163" s="492"/>
      <c r="AI163" s="674"/>
    </row>
    <row r="164" spans="2:35" ht="11.25">
      <c r="B164" s="182"/>
      <c r="C164" s="182"/>
      <c r="D164" s="179"/>
      <c r="E164" s="492"/>
      <c r="F164" s="492"/>
      <c r="G164" s="492"/>
      <c r="H164" s="492"/>
      <c r="I164" s="492"/>
      <c r="J164" s="492"/>
      <c r="K164" s="492"/>
      <c r="L164" s="492"/>
      <c r="M164" s="492"/>
      <c r="N164" s="492"/>
      <c r="O164" s="492"/>
      <c r="P164" s="492"/>
      <c r="Q164" s="492"/>
      <c r="R164" s="492"/>
      <c r="S164" s="492"/>
      <c r="T164" s="492"/>
      <c r="U164" s="492"/>
      <c r="V164" s="492"/>
      <c r="W164" s="492"/>
      <c r="X164" s="492"/>
      <c r="Y164" s="492"/>
      <c r="Z164" s="492"/>
      <c r="AA164" s="492"/>
      <c r="AB164" s="492"/>
      <c r="AC164" s="492"/>
      <c r="AI164" s="674"/>
    </row>
    <row r="165" spans="2:35" ht="11.25">
      <c r="B165" s="182"/>
      <c r="C165" s="182"/>
      <c r="D165" s="179"/>
      <c r="E165" s="492"/>
      <c r="F165" s="492"/>
      <c r="G165" s="492"/>
      <c r="H165" s="492"/>
      <c r="I165" s="492"/>
      <c r="J165" s="492"/>
      <c r="K165" s="492"/>
      <c r="L165" s="492"/>
      <c r="M165" s="492"/>
      <c r="N165" s="492"/>
      <c r="O165" s="492"/>
      <c r="P165" s="492"/>
      <c r="Q165" s="492"/>
      <c r="R165" s="492"/>
      <c r="S165" s="492"/>
      <c r="T165" s="492"/>
      <c r="U165" s="492"/>
      <c r="V165" s="492"/>
      <c r="W165" s="492"/>
      <c r="X165" s="492"/>
      <c r="Y165" s="492"/>
      <c r="Z165" s="492"/>
      <c r="AA165" s="492"/>
      <c r="AB165" s="492"/>
      <c r="AC165" s="492"/>
      <c r="AI165" s="674"/>
    </row>
    <row r="166" spans="2:35" ht="11.25">
      <c r="B166" s="182"/>
      <c r="C166" s="182"/>
      <c r="D166" s="179"/>
      <c r="E166" s="492"/>
      <c r="F166" s="492"/>
      <c r="G166" s="492"/>
      <c r="H166" s="492"/>
      <c r="I166" s="492"/>
      <c r="J166" s="492"/>
      <c r="K166" s="492"/>
      <c r="L166" s="492"/>
      <c r="M166" s="492"/>
      <c r="N166" s="492"/>
      <c r="O166" s="492"/>
      <c r="P166" s="492"/>
      <c r="Q166" s="492"/>
      <c r="R166" s="492"/>
      <c r="S166" s="492"/>
      <c r="T166" s="492"/>
      <c r="U166" s="492"/>
      <c r="V166" s="492"/>
      <c r="W166" s="492"/>
      <c r="X166" s="492"/>
      <c r="Y166" s="492"/>
      <c r="Z166" s="492"/>
      <c r="AA166" s="492"/>
      <c r="AB166" s="492"/>
      <c r="AC166" s="492"/>
      <c r="AI166" s="674"/>
    </row>
    <row r="167" spans="2:35" ht="11.25">
      <c r="B167" s="182"/>
      <c r="C167" s="182"/>
      <c r="D167" s="179"/>
      <c r="E167" s="492"/>
      <c r="F167" s="492"/>
      <c r="G167" s="492"/>
      <c r="H167" s="492"/>
      <c r="I167" s="492"/>
      <c r="J167" s="492"/>
      <c r="K167" s="492"/>
      <c r="L167" s="492"/>
      <c r="M167" s="492"/>
      <c r="N167" s="492"/>
      <c r="O167" s="492"/>
      <c r="P167" s="492"/>
      <c r="Q167" s="492"/>
      <c r="R167" s="492"/>
      <c r="S167" s="492"/>
      <c r="T167" s="492"/>
      <c r="U167" s="492"/>
      <c r="V167" s="492"/>
      <c r="W167" s="492"/>
      <c r="X167" s="492"/>
      <c r="Y167" s="492"/>
      <c r="Z167" s="492"/>
      <c r="AA167" s="492"/>
      <c r="AB167" s="492"/>
      <c r="AC167" s="492"/>
      <c r="AI167" s="674"/>
    </row>
    <row r="168" spans="2:35" ht="11.25">
      <c r="B168" s="182"/>
      <c r="C168" s="182"/>
      <c r="D168" s="179"/>
      <c r="E168" s="492"/>
      <c r="F168" s="492"/>
      <c r="G168" s="492"/>
      <c r="H168" s="492"/>
      <c r="I168" s="492"/>
      <c r="J168" s="492"/>
      <c r="K168" s="492"/>
      <c r="L168" s="492"/>
      <c r="M168" s="492"/>
      <c r="N168" s="492"/>
      <c r="O168" s="492"/>
      <c r="P168" s="492"/>
      <c r="Q168" s="492"/>
      <c r="R168" s="492"/>
      <c r="S168" s="492"/>
      <c r="T168" s="492"/>
      <c r="U168" s="492"/>
      <c r="V168" s="492"/>
      <c r="W168" s="492"/>
      <c r="X168" s="492"/>
      <c r="Y168" s="492"/>
      <c r="Z168" s="492"/>
      <c r="AA168" s="492"/>
      <c r="AB168" s="492"/>
      <c r="AC168" s="492"/>
      <c r="AI168" s="674"/>
    </row>
    <row r="169" spans="2:35" ht="11.25">
      <c r="B169" s="182"/>
      <c r="C169" s="182"/>
      <c r="D169" s="179"/>
      <c r="E169" s="492"/>
      <c r="F169" s="492"/>
      <c r="G169" s="492"/>
      <c r="H169" s="492"/>
      <c r="I169" s="492"/>
      <c r="J169" s="492"/>
      <c r="K169" s="492"/>
      <c r="L169" s="492"/>
      <c r="M169" s="492"/>
      <c r="N169" s="492"/>
      <c r="O169" s="492"/>
      <c r="P169" s="492"/>
      <c r="Q169" s="492"/>
      <c r="R169" s="492"/>
      <c r="S169" s="492"/>
      <c r="T169" s="492"/>
      <c r="U169" s="492"/>
      <c r="V169" s="492"/>
      <c r="W169" s="492"/>
      <c r="X169" s="492"/>
      <c r="Y169" s="492"/>
      <c r="Z169" s="492"/>
      <c r="AA169" s="492"/>
      <c r="AB169" s="492"/>
      <c r="AC169" s="492"/>
      <c r="AI169" s="674"/>
    </row>
    <row r="170" spans="2:35" ht="11.25">
      <c r="B170" s="182"/>
      <c r="C170" s="182"/>
      <c r="D170" s="179"/>
      <c r="E170" s="492"/>
      <c r="F170" s="492"/>
      <c r="G170" s="492"/>
      <c r="H170" s="492"/>
      <c r="I170" s="492"/>
      <c r="J170" s="492"/>
      <c r="K170" s="492"/>
      <c r="L170" s="492"/>
      <c r="M170" s="492"/>
      <c r="N170" s="492"/>
      <c r="O170" s="492"/>
      <c r="P170" s="492"/>
      <c r="Q170" s="492"/>
      <c r="R170" s="492"/>
      <c r="S170" s="492"/>
      <c r="T170" s="492"/>
      <c r="U170" s="492"/>
      <c r="V170" s="492"/>
      <c r="W170" s="492"/>
      <c r="X170" s="492"/>
      <c r="Y170" s="492"/>
      <c r="Z170" s="492"/>
      <c r="AA170" s="492"/>
      <c r="AB170" s="492"/>
      <c r="AC170" s="492"/>
      <c r="AI170" s="674"/>
    </row>
    <row r="171" spans="2:35" ht="11.25">
      <c r="B171" s="182"/>
      <c r="C171" s="182"/>
      <c r="D171" s="179"/>
      <c r="E171" s="492"/>
      <c r="F171" s="492"/>
      <c r="G171" s="492"/>
      <c r="H171" s="492"/>
      <c r="I171" s="492"/>
      <c r="J171" s="492"/>
      <c r="K171" s="492"/>
      <c r="L171" s="492"/>
      <c r="M171" s="492"/>
      <c r="N171" s="492"/>
      <c r="O171" s="492"/>
      <c r="P171" s="492"/>
      <c r="Q171" s="492"/>
      <c r="R171" s="492"/>
      <c r="S171" s="492"/>
      <c r="T171" s="492"/>
      <c r="U171" s="492"/>
      <c r="V171" s="492"/>
      <c r="W171" s="492"/>
      <c r="X171" s="492"/>
      <c r="Y171" s="492"/>
      <c r="Z171" s="492"/>
      <c r="AA171" s="492"/>
      <c r="AB171" s="492"/>
      <c r="AC171" s="492"/>
      <c r="AI171" s="674"/>
    </row>
    <row r="172" spans="2:35" ht="11.25">
      <c r="B172" s="182"/>
      <c r="C172" s="182"/>
      <c r="D172" s="179"/>
      <c r="E172" s="492"/>
      <c r="F172" s="492"/>
      <c r="G172" s="492"/>
      <c r="H172" s="492"/>
      <c r="I172" s="492"/>
      <c r="J172" s="492"/>
      <c r="K172" s="492"/>
      <c r="L172" s="492"/>
      <c r="M172" s="492"/>
      <c r="N172" s="492"/>
      <c r="O172" s="492"/>
      <c r="P172" s="492"/>
      <c r="Q172" s="492"/>
      <c r="R172" s="492"/>
      <c r="S172" s="492"/>
      <c r="T172" s="492"/>
      <c r="U172" s="492"/>
      <c r="V172" s="492"/>
      <c r="W172" s="492"/>
      <c r="X172" s="492"/>
      <c r="Y172" s="492"/>
      <c r="Z172" s="492"/>
      <c r="AA172" s="492"/>
      <c r="AB172" s="492"/>
      <c r="AC172" s="492"/>
      <c r="AI172" s="674"/>
    </row>
    <row r="173" spans="2:35" ht="11.25">
      <c r="B173" s="182"/>
      <c r="C173" s="182"/>
      <c r="D173" s="179"/>
      <c r="E173" s="492"/>
      <c r="F173" s="492"/>
      <c r="G173" s="492"/>
      <c r="H173" s="492"/>
      <c r="I173" s="492"/>
      <c r="J173" s="492"/>
      <c r="K173" s="492"/>
      <c r="L173" s="492"/>
      <c r="M173" s="492"/>
      <c r="N173" s="492"/>
      <c r="O173" s="492"/>
      <c r="P173" s="492"/>
      <c r="Q173" s="492"/>
      <c r="R173" s="492"/>
      <c r="S173" s="492"/>
      <c r="T173" s="492"/>
      <c r="U173" s="492"/>
      <c r="V173" s="492"/>
      <c r="W173" s="492"/>
      <c r="X173" s="492"/>
      <c r="Y173" s="492"/>
      <c r="Z173" s="492"/>
      <c r="AA173" s="492"/>
      <c r="AB173" s="492"/>
      <c r="AC173" s="492"/>
      <c r="AI173" s="674"/>
    </row>
    <row r="174" spans="2:35" ht="11.25">
      <c r="B174" s="182"/>
      <c r="C174" s="182"/>
      <c r="D174" s="179"/>
      <c r="E174" s="492"/>
      <c r="F174" s="492"/>
      <c r="G174" s="492"/>
      <c r="H174" s="492"/>
      <c r="I174" s="492"/>
      <c r="J174" s="492"/>
      <c r="K174" s="492"/>
      <c r="L174" s="492"/>
      <c r="M174" s="492"/>
      <c r="N174" s="492"/>
      <c r="O174" s="492"/>
      <c r="P174" s="492"/>
      <c r="Q174" s="492"/>
      <c r="R174" s="492"/>
      <c r="S174" s="492"/>
      <c r="T174" s="492"/>
      <c r="U174" s="492"/>
      <c r="V174" s="492"/>
      <c r="W174" s="492"/>
      <c r="X174" s="492"/>
      <c r="Y174" s="492"/>
      <c r="Z174" s="492"/>
      <c r="AA174" s="492"/>
      <c r="AB174" s="492"/>
      <c r="AC174" s="492"/>
      <c r="AI174" s="674"/>
    </row>
    <row r="175" spans="2:35" ht="11.25">
      <c r="B175" s="182"/>
      <c r="C175" s="182"/>
      <c r="D175" s="179"/>
      <c r="E175" s="492"/>
      <c r="F175" s="492"/>
      <c r="G175" s="492"/>
      <c r="H175" s="492"/>
      <c r="I175" s="492"/>
      <c r="J175" s="492"/>
      <c r="K175" s="492"/>
      <c r="L175" s="492"/>
      <c r="M175" s="492"/>
      <c r="N175" s="492"/>
      <c r="O175" s="492"/>
      <c r="P175" s="492"/>
      <c r="Q175" s="492"/>
      <c r="R175" s="492"/>
      <c r="S175" s="492"/>
      <c r="T175" s="492"/>
      <c r="U175" s="492"/>
      <c r="V175" s="492"/>
      <c r="W175" s="492"/>
      <c r="X175" s="492"/>
      <c r="Y175" s="492"/>
      <c r="Z175" s="492"/>
      <c r="AA175" s="492"/>
      <c r="AB175" s="492"/>
      <c r="AC175" s="492"/>
      <c r="AI175" s="674"/>
    </row>
    <row r="176" spans="2:35" ht="11.25">
      <c r="B176" s="182"/>
      <c r="C176" s="182"/>
      <c r="D176" s="179"/>
      <c r="E176" s="492"/>
      <c r="F176" s="492"/>
      <c r="G176" s="492"/>
      <c r="H176" s="492"/>
      <c r="I176" s="492"/>
      <c r="J176" s="492"/>
      <c r="K176" s="492"/>
      <c r="L176" s="492"/>
      <c r="M176" s="492"/>
      <c r="N176" s="492"/>
      <c r="O176" s="492"/>
      <c r="P176" s="492"/>
      <c r="Q176" s="492"/>
      <c r="R176" s="492"/>
      <c r="S176" s="492"/>
      <c r="T176" s="492"/>
      <c r="U176" s="492"/>
      <c r="V176" s="492"/>
      <c r="W176" s="492"/>
      <c r="X176" s="492"/>
      <c r="Y176" s="492"/>
      <c r="Z176" s="492"/>
      <c r="AA176" s="492"/>
      <c r="AB176" s="492"/>
      <c r="AC176" s="492"/>
      <c r="AI176" s="674"/>
    </row>
    <row r="177" spans="2:35" ht="11.25">
      <c r="B177" s="182"/>
      <c r="C177" s="182"/>
      <c r="D177" s="179"/>
      <c r="E177" s="492"/>
      <c r="F177" s="492"/>
      <c r="G177" s="492"/>
      <c r="H177" s="492"/>
      <c r="I177" s="492"/>
      <c r="J177" s="492"/>
      <c r="K177" s="492"/>
      <c r="L177" s="492"/>
      <c r="M177" s="492"/>
      <c r="N177" s="492"/>
      <c r="O177" s="492"/>
      <c r="P177" s="492"/>
      <c r="Q177" s="492"/>
      <c r="R177" s="492"/>
      <c r="S177" s="492"/>
      <c r="T177" s="492"/>
      <c r="U177" s="492"/>
      <c r="V177" s="492"/>
      <c r="W177" s="492"/>
      <c r="X177" s="492"/>
      <c r="Y177" s="492"/>
      <c r="Z177" s="492"/>
      <c r="AA177" s="492"/>
      <c r="AB177" s="492"/>
      <c r="AC177" s="492"/>
      <c r="AI177" s="674"/>
    </row>
    <row r="178" spans="2:35" ht="11.25">
      <c r="B178" s="182"/>
      <c r="C178" s="182"/>
      <c r="D178" s="179"/>
      <c r="E178" s="492"/>
      <c r="F178" s="492"/>
      <c r="G178" s="492"/>
      <c r="H178" s="492"/>
      <c r="I178" s="492"/>
      <c r="J178" s="492"/>
      <c r="K178" s="492"/>
      <c r="L178" s="492"/>
      <c r="M178" s="492"/>
      <c r="N178" s="492"/>
      <c r="O178" s="492"/>
      <c r="P178" s="492"/>
      <c r="Q178" s="492"/>
      <c r="R178" s="492"/>
      <c r="S178" s="492"/>
      <c r="T178" s="492"/>
      <c r="U178" s="492"/>
      <c r="V178" s="492"/>
      <c r="W178" s="492"/>
      <c r="X178" s="492"/>
      <c r="Y178" s="492"/>
      <c r="Z178" s="492"/>
      <c r="AA178" s="492"/>
      <c r="AB178" s="492"/>
      <c r="AC178" s="492"/>
      <c r="AI178" s="674"/>
    </row>
    <row r="179" spans="2:35" ht="11.25">
      <c r="B179" s="182"/>
      <c r="C179" s="182"/>
      <c r="D179" s="179"/>
      <c r="E179" s="492"/>
      <c r="F179" s="492"/>
      <c r="G179" s="492"/>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I179" s="674"/>
    </row>
    <row r="180" spans="2:35" ht="11.25">
      <c r="B180" s="182"/>
      <c r="C180" s="182"/>
      <c r="D180" s="179"/>
      <c r="E180" s="492"/>
      <c r="F180" s="492"/>
      <c r="G180" s="492"/>
      <c r="H180" s="492"/>
      <c r="I180" s="492"/>
      <c r="J180" s="492"/>
      <c r="K180" s="492"/>
      <c r="L180" s="492"/>
      <c r="M180" s="492"/>
      <c r="N180" s="492"/>
      <c r="O180" s="492"/>
      <c r="P180" s="492"/>
      <c r="Q180" s="492"/>
      <c r="R180" s="492"/>
      <c r="S180" s="492"/>
      <c r="T180" s="492"/>
      <c r="U180" s="492"/>
      <c r="V180" s="492"/>
      <c r="W180" s="492"/>
      <c r="X180" s="492"/>
      <c r="Y180" s="492"/>
      <c r="Z180" s="492"/>
      <c r="AA180" s="492"/>
      <c r="AB180" s="492"/>
      <c r="AC180" s="492"/>
      <c r="AI180" s="674"/>
    </row>
    <row r="181" spans="2:35" ht="11.25">
      <c r="B181" s="182"/>
      <c r="C181" s="182"/>
      <c r="D181" s="179"/>
      <c r="E181" s="492"/>
      <c r="F181" s="492"/>
      <c r="G181" s="492"/>
      <c r="H181" s="492"/>
      <c r="I181" s="492"/>
      <c r="J181" s="492"/>
      <c r="K181" s="492"/>
      <c r="L181" s="492"/>
      <c r="M181" s="492"/>
      <c r="N181" s="492"/>
      <c r="O181" s="492"/>
      <c r="P181" s="492"/>
      <c r="Q181" s="492"/>
      <c r="R181" s="492"/>
      <c r="S181" s="492"/>
      <c r="T181" s="492"/>
      <c r="U181" s="492"/>
      <c r="V181" s="492"/>
      <c r="W181" s="492"/>
      <c r="X181" s="492"/>
      <c r="Y181" s="492"/>
      <c r="Z181" s="492"/>
      <c r="AA181" s="492"/>
      <c r="AB181" s="492"/>
      <c r="AC181" s="492"/>
      <c r="AI181" s="674"/>
    </row>
    <row r="182" spans="2:35" ht="11.25">
      <c r="B182" s="182"/>
      <c r="C182" s="182"/>
      <c r="D182" s="179"/>
      <c r="E182" s="492"/>
      <c r="F182" s="492"/>
      <c r="G182" s="492"/>
      <c r="H182" s="492"/>
      <c r="I182" s="492"/>
      <c r="J182" s="492"/>
      <c r="K182" s="492"/>
      <c r="L182" s="492"/>
      <c r="M182" s="492"/>
      <c r="N182" s="492"/>
      <c r="O182" s="492"/>
      <c r="P182" s="492"/>
      <c r="Q182" s="492"/>
      <c r="R182" s="492"/>
      <c r="S182" s="492"/>
      <c r="T182" s="492"/>
      <c r="U182" s="492"/>
      <c r="V182" s="492"/>
      <c r="W182" s="492"/>
      <c r="X182" s="492"/>
      <c r="Y182" s="492"/>
      <c r="Z182" s="492"/>
      <c r="AA182" s="492"/>
      <c r="AB182" s="492"/>
      <c r="AC182" s="492"/>
      <c r="AI182" s="674"/>
    </row>
    <row r="184" spans="2:35" ht="11.25">
      <c r="B184" s="182"/>
      <c r="C184" s="182"/>
      <c r="D184" s="179"/>
      <c r="E184" s="492"/>
      <c r="F184" s="492"/>
      <c r="G184" s="492"/>
      <c r="H184" s="492"/>
      <c r="I184" s="492"/>
      <c r="J184" s="492"/>
      <c r="K184" s="492"/>
      <c r="L184" s="492"/>
      <c r="M184" s="492"/>
      <c r="N184" s="492"/>
      <c r="O184" s="492"/>
      <c r="P184" s="492"/>
      <c r="Q184" s="492"/>
      <c r="R184" s="492"/>
      <c r="S184" s="492"/>
      <c r="T184" s="492"/>
      <c r="U184" s="492"/>
      <c r="V184" s="492"/>
      <c r="W184" s="492"/>
      <c r="X184" s="492"/>
      <c r="Y184" s="492"/>
      <c r="Z184" s="492"/>
      <c r="AA184" s="492"/>
      <c r="AB184" s="492"/>
      <c r="AC184" s="492"/>
      <c r="AI184" s="674"/>
    </row>
    <row r="185" spans="2:35" ht="11.25">
      <c r="B185" s="182"/>
      <c r="C185" s="182"/>
      <c r="D185" s="179"/>
      <c r="E185" s="492"/>
      <c r="F185" s="492"/>
      <c r="G185" s="492"/>
      <c r="H185" s="492"/>
      <c r="I185" s="492"/>
      <c r="J185" s="492"/>
      <c r="K185" s="492"/>
      <c r="L185" s="492"/>
      <c r="M185" s="492"/>
      <c r="N185" s="492"/>
      <c r="O185" s="492"/>
      <c r="P185" s="492"/>
      <c r="Q185" s="492"/>
      <c r="R185" s="492"/>
      <c r="S185" s="492"/>
      <c r="T185" s="492"/>
      <c r="U185" s="492"/>
      <c r="V185" s="492"/>
      <c r="W185" s="492"/>
      <c r="X185" s="492"/>
      <c r="Y185" s="492"/>
      <c r="Z185" s="492"/>
      <c r="AA185" s="492"/>
      <c r="AB185" s="492"/>
      <c r="AC185" s="492"/>
      <c r="AI185" s="674"/>
    </row>
    <row r="186" spans="2:35" ht="11.25">
      <c r="B186" s="182"/>
      <c r="C186" s="182"/>
      <c r="D186" s="179"/>
      <c r="E186" s="492"/>
      <c r="F186" s="492"/>
      <c r="G186" s="492"/>
      <c r="H186" s="492"/>
      <c r="I186" s="492"/>
      <c r="J186" s="492"/>
      <c r="K186" s="492"/>
      <c r="L186" s="492"/>
      <c r="M186" s="492"/>
      <c r="N186" s="492"/>
      <c r="O186" s="492"/>
      <c r="P186" s="492"/>
      <c r="Q186" s="492"/>
      <c r="R186" s="492"/>
      <c r="S186" s="492"/>
      <c r="T186" s="492"/>
      <c r="U186" s="492"/>
      <c r="V186" s="492"/>
      <c r="W186" s="492"/>
      <c r="X186" s="492"/>
      <c r="Y186" s="492"/>
      <c r="Z186" s="492"/>
      <c r="AA186" s="492"/>
      <c r="AB186" s="492"/>
      <c r="AC186" s="492"/>
      <c r="AI186" s="674"/>
    </row>
    <row r="187" spans="2:35" ht="11.25">
      <c r="B187" s="182"/>
      <c r="C187" s="182"/>
      <c r="D187" s="179"/>
      <c r="E187" s="492"/>
      <c r="F187" s="492"/>
      <c r="G187" s="492"/>
      <c r="H187" s="492"/>
      <c r="I187" s="492"/>
      <c r="J187" s="492"/>
      <c r="K187" s="492"/>
      <c r="L187" s="492"/>
      <c r="M187" s="492"/>
      <c r="N187" s="492"/>
      <c r="O187" s="492"/>
      <c r="P187" s="492"/>
      <c r="Q187" s="492"/>
      <c r="R187" s="492"/>
      <c r="S187" s="492"/>
      <c r="T187" s="492"/>
      <c r="U187" s="492"/>
      <c r="V187" s="492"/>
      <c r="W187" s="492"/>
      <c r="X187" s="492"/>
      <c r="Y187" s="492"/>
      <c r="Z187" s="492"/>
      <c r="AA187" s="492"/>
      <c r="AB187" s="492"/>
      <c r="AC187" s="492"/>
      <c r="AI187" s="674"/>
    </row>
    <row r="188" spans="2:35" ht="11.25">
      <c r="B188" s="182"/>
      <c r="C188" s="182"/>
      <c r="D188" s="179"/>
      <c r="E188" s="492"/>
      <c r="F188" s="492"/>
      <c r="G188" s="492"/>
      <c r="H188" s="492"/>
      <c r="I188" s="492"/>
      <c r="J188" s="492"/>
      <c r="K188" s="492"/>
      <c r="L188" s="492"/>
      <c r="M188" s="492"/>
      <c r="N188" s="492"/>
      <c r="O188" s="492"/>
      <c r="P188" s="492"/>
      <c r="Q188" s="492"/>
      <c r="R188" s="492"/>
      <c r="S188" s="492"/>
      <c r="T188" s="492"/>
      <c r="U188" s="492"/>
      <c r="V188" s="492"/>
      <c r="W188" s="492"/>
      <c r="X188" s="492"/>
      <c r="Y188" s="492"/>
      <c r="Z188" s="492"/>
      <c r="AA188" s="492"/>
      <c r="AB188" s="492"/>
      <c r="AC188" s="492"/>
      <c r="AI188" s="674"/>
    </row>
    <row r="189" spans="2:35" ht="11.25">
      <c r="B189" s="182"/>
      <c r="C189" s="182"/>
      <c r="D189" s="179"/>
      <c r="E189" s="492"/>
      <c r="F189" s="492"/>
      <c r="G189" s="492"/>
      <c r="H189" s="492"/>
      <c r="I189" s="492"/>
      <c r="J189" s="492"/>
      <c r="K189" s="492"/>
      <c r="L189" s="492"/>
      <c r="M189" s="492"/>
      <c r="N189" s="492"/>
      <c r="O189" s="492"/>
      <c r="P189" s="492"/>
      <c r="Q189" s="492"/>
      <c r="R189" s="492"/>
      <c r="S189" s="492"/>
      <c r="T189" s="492"/>
      <c r="U189" s="492"/>
      <c r="V189" s="492"/>
      <c r="W189" s="492"/>
      <c r="X189" s="492"/>
      <c r="Y189" s="492"/>
      <c r="Z189" s="492"/>
      <c r="AA189" s="492"/>
      <c r="AB189" s="492"/>
      <c r="AC189" s="492"/>
      <c r="AI189" s="674"/>
    </row>
    <row r="190" spans="2:35" ht="11.25">
      <c r="B190" s="182"/>
      <c r="C190" s="182"/>
      <c r="D190" s="179"/>
      <c r="E190" s="492"/>
      <c r="F190" s="492"/>
      <c r="G190" s="492"/>
      <c r="H190" s="492"/>
      <c r="I190" s="492"/>
      <c r="J190" s="492"/>
      <c r="K190" s="492"/>
      <c r="L190" s="492"/>
      <c r="M190" s="492"/>
      <c r="N190" s="492"/>
      <c r="O190" s="492"/>
      <c r="P190" s="492"/>
      <c r="Q190" s="492"/>
      <c r="R190" s="492"/>
      <c r="S190" s="492"/>
      <c r="T190" s="492"/>
      <c r="U190" s="492"/>
      <c r="V190" s="492"/>
      <c r="W190" s="492"/>
      <c r="X190" s="492"/>
      <c r="Y190" s="492"/>
      <c r="Z190" s="492"/>
      <c r="AA190" s="492"/>
      <c r="AB190" s="492"/>
      <c r="AC190" s="492"/>
      <c r="AI190" s="674"/>
    </row>
  </sheetData>
  <sheetProtection/>
  <mergeCells count="27">
    <mergeCell ref="A58:AH58"/>
    <mergeCell ref="AJ58:AM58"/>
    <mergeCell ref="A60:AC60"/>
    <mergeCell ref="AL60:AM60"/>
    <mergeCell ref="A17:AH17"/>
    <mergeCell ref="AJ17:AM17"/>
    <mergeCell ref="A30:AH30"/>
    <mergeCell ref="A31:AM31"/>
    <mergeCell ref="A33:AH33"/>
    <mergeCell ref="AJ33:AM33"/>
    <mergeCell ref="AL13:AM13"/>
    <mergeCell ref="AL16:AM16"/>
    <mergeCell ref="AL11:AM11"/>
    <mergeCell ref="AL14:AM14"/>
    <mergeCell ref="AL5:AM5"/>
    <mergeCell ref="A6:AM6"/>
    <mergeCell ref="AL7:AM7"/>
    <mergeCell ref="AL8:AM8"/>
    <mergeCell ref="AL9:AM9"/>
    <mergeCell ref="AL10:AM10"/>
    <mergeCell ref="B1:AK1"/>
    <mergeCell ref="AL1:AM1"/>
    <mergeCell ref="B2:AK2"/>
    <mergeCell ref="B3:AK3"/>
    <mergeCell ref="B4:AE4"/>
    <mergeCell ref="AG4:AH4"/>
    <mergeCell ref="AI4:AK4"/>
  </mergeCells>
  <printOptions/>
  <pageMargins left="0.7086614173228347" right="0.7086614173228347" top="0.7480314960629921" bottom="0.7480314960629921" header="0.31496062992125984" footer="0.31496062992125984"/>
  <pageSetup horizontalDpi="600" verticalDpi="600" orientation="portrait" scale="75" r:id="rId2"/>
  <drawing r:id="rId1"/>
</worksheet>
</file>

<file path=xl/worksheets/sheet18.xml><?xml version="1.0" encoding="utf-8"?>
<worksheet xmlns="http://schemas.openxmlformats.org/spreadsheetml/2006/main" xmlns:r="http://schemas.openxmlformats.org/officeDocument/2006/relationships">
  <sheetPr>
    <tabColor rgb="FF00B050"/>
  </sheetPr>
  <dimension ref="A1:AM158"/>
  <sheetViews>
    <sheetView zoomScale="120" zoomScaleNormal="120" zoomScalePageLayoutView="0" workbookViewId="0" topLeftCell="A40">
      <selection activeCell="Q7" sqref="Q7"/>
    </sheetView>
  </sheetViews>
  <sheetFormatPr defaultColWidth="11.421875" defaultRowHeight="15"/>
  <cols>
    <col min="1" max="1" width="33.57421875" style="7" customWidth="1"/>
    <col min="2" max="3" width="11.421875" style="7" customWidth="1"/>
    <col min="4" max="4" width="12.7109375" style="7" hidden="1" customWidth="1"/>
    <col min="5" max="5" width="11.7109375" style="7" customWidth="1"/>
    <col min="6" max="17" width="4.8515625" style="746" customWidth="1"/>
    <col min="18" max="29" width="4.8515625" style="746" hidden="1" customWidth="1"/>
    <col min="30" max="34" width="11.421875" style="7" customWidth="1"/>
    <col min="35" max="35" width="20.57421875" style="7" bestFit="1" customWidth="1"/>
    <col min="36" max="36" width="13.421875" style="494" customWidth="1"/>
    <col min="37" max="37" width="11.421875" style="7" customWidth="1"/>
    <col min="38" max="16384" width="11.421875" style="7" customWidth="1"/>
  </cols>
  <sheetData>
    <row r="1" spans="1:39" ht="72.75" customHeight="1">
      <c r="A1" s="447"/>
      <c r="B1" s="1063" t="s">
        <v>55</v>
      </c>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5"/>
      <c r="AL1" s="1154" t="s">
        <v>1067</v>
      </c>
      <c r="AM1" s="1154"/>
    </row>
    <row r="2" spans="1:39" ht="33.75">
      <c r="A2" s="10" t="s">
        <v>54</v>
      </c>
      <c r="B2" s="1171" t="s">
        <v>841</v>
      </c>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1171"/>
      <c r="AL2" s="239" t="s">
        <v>43</v>
      </c>
      <c r="AM2" s="383"/>
    </row>
    <row r="3" spans="1:39" ht="33.75">
      <c r="A3" s="10" t="s">
        <v>52</v>
      </c>
      <c r="B3" s="1171" t="s">
        <v>624</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c r="AJ3" s="1171"/>
      <c r="AK3" s="1171"/>
      <c r="AL3" s="239" t="s">
        <v>43</v>
      </c>
      <c r="AM3" s="383"/>
    </row>
    <row r="4" spans="1:39" ht="55.5" customHeight="1">
      <c r="A4" s="10" t="s">
        <v>47</v>
      </c>
      <c r="B4" s="1171" t="s">
        <v>842</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65" t="s">
        <v>45</v>
      </c>
      <c r="AI4" s="1165"/>
      <c r="AJ4" s="1158" t="s">
        <v>843</v>
      </c>
      <c r="AK4" s="1158"/>
      <c r="AL4" s="239" t="s">
        <v>43</v>
      </c>
      <c r="AM4" s="383"/>
    </row>
    <row r="5" spans="1:39" ht="22.5">
      <c r="A5" s="10" t="s">
        <v>42</v>
      </c>
      <c r="B5" s="680" t="s">
        <v>41</v>
      </c>
      <c r="C5" s="680" t="s">
        <v>40</v>
      </c>
      <c r="D5" s="680" t="s">
        <v>545</v>
      </c>
      <c r="E5" s="161" t="s">
        <v>38</v>
      </c>
      <c r="F5" s="681" t="s">
        <v>37</v>
      </c>
      <c r="G5" s="681" t="s">
        <v>36</v>
      </c>
      <c r="H5" s="681" t="s">
        <v>35</v>
      </c>
      <c r="I5" s="681" t="s">
        <v>34</v>
      </c>
      <c r="J5" s="681" t="s">
        <v>33</v>
      </c>
      <c r="K5" s="681" t="s">
        <v>32</v>
      </c>
      <c r="L5" s="681" t="s">
        <v>31</v>
      </c>
      <c r="M5" s="681" t="s">
        <v>30</v>
      </c>
      <c r="N5" s="681" t="s">
        <v>29</v>
      </c>
      <c r="O5" s="681" t="s">
        <v>28</v>
      </c>
      <c r="P5" s="681" t="s">
        <v>27</v>
      </c>
      <c r="Q5" s="681" t="s">
        <v>26</v>
      </c>
      <c r="R5" s="681" t="s">
        <v>25</v>
      </c>
      <c r="S5" s="681" t="s">
        <v>24</v>
      </c>
      <c r="T5" s="681" t="s">
        <v>23</v>
      </c>
      <c r="U5" s="681" t="s">
        <v>22</v>
      </c>
      <c r="V5" s="681" t="s">
        <v>21</v>
      </c>
      <c r="W5" s="681" t="s">
        <v>20</v>
      </c>
      <c r="X5" s="681" t="s">
        <v>19</v>
      </c>
      <c r="Y5" s="681" t="s">
        <v>18</v>
      </c>
      <c r="Z5" s="681" t="s">
        <v>17</v>
      </c>
      <c r="AA5" s="681" t="s">
        <v>16</v>
      </c>
      <c r="AB5" s="681" t="s">
        <v>15</v>
      </c>
      <c r="AC5" s="681" t="s">
        <v>14</v>
      </c>
      <c r="AD5" s="161" t="s">
        <v>13</v>
      </c>
      <c r="AE5" s="161" t="s">
        <v>12</v>
      </c>
      <c r="AF5" s="161" t="s">
        <v>11</v>
      </c>
      <c r="AG5" s="161" t="s">
        <v>10</v>
      </c>
      <c r="AH5" s="161" t="s">
        <v>9</v>
      </c>
      <c r="AI5" s="135" t="s">
        <v>8</v>
      </c>
      <c r="AJ5" s="118" t="s">
        <v>7</v>
      </c>
      <c r="AK5" s="239" t="s">
        <v>6</v>
      </c>
      <c r="AL5" s="1113" t="s">
        <v>5</v>
      </c>
      <c r="AM5" s="1113"/>
    </row>
    <row r="6" spans="1:39" ht="46.5" customHeight="1">
      <c r="A6" s="456" t="s">
        <v>1068</v>
      </c>
      <c r="B6" s="608">
        <v>43101</v>
      </c>
      <c r="C6" s="608">
        <v>43101</v>
      </c>
      <c r="D6" s="608" t="s">
        <v>844</v>
      </c>
      <c r="E6" s="138">
        <f>F6+H6+J6+L6+N6+P6+R6+T6+V6+X6+Z6+AB6</f>
        <v>1</v>
      </c>
      <c r="F6" s="682"/>
      <c r="G6" s="683"/>
      <c r="H6" s="682"/>
      <c r="I6" s="683"/>
      <c r="J6" s="682"/>
      <c r="K6" s="683"/>
      <c r="L6" s="682"/>
      <c r="M6" s="683"/>
      <c r="N6" s="682"/>
      <c r="O6" s="683"/>
      <c r="P6" s="682"/>
      <c r="Q6" s="683"/>
      <c r="R6" s="684"/>
      <c r="S6" s="683"/>
      <c r="T6" s="684"/>
      <c r="U6" s="685"/>
      <c r="V6" s="684"/>
      <c r="W6" s="685"/>
      <c r="X6" s="684"/>
      <c r="Y6" s="685"/>
      <c r="Z6" s="684"/>
      <c r="AA6" s="685"/>
      <c r="AB6" s="684">
        <v>1</v>
      </c>
      <c r="AC6" s="685"/>
      <c r="AD6" s="298">
        <f aca="true" t="shared" si="0" ref="AD6:AE9">F6+H6+J6+L6+N6+P6</f>
        <v>0</v>
      </c>
      <c r="AE6" s="298">
        <f t="shared" si="0"/>
        <v>0</v>
      </c>
      <c r="AF6" s="298">
        <f>AE6-AD6</f>
        <v>0</v>
      </c>
      <c r="AG6" s="318"/>
      <c r="AH6" s="318">
        <f>AE6/E6</f>
        <v>0</v>
      </c>
      <c r="AI6" s="421">
        <v>8000000</v>
      </c>
      <c r="AJ6" s="327">
        <v>0</v>
      </c>
      <c r="AK6" s="328">
        <v>0</v>
      </c>
      <c r="AL6" s="1169" t="s">
        <v>1069</v>
      </c>
      <c r="AM6" s="1169"/>
    </row>
    <row r="7" spans="1:39" ht="56.25">
      <c r="A7" s="686" t="s">
        <v>845</v>
      </c>
      <c r="B7" s="608">
        <v>43101</v>
      </c>
      <c r="C7" s="608">
        <v>43101</v>
      </c>
      <c r="D7" s="608" t="s">
        <v>846</v>
      </c>
      <c r="E7" s="138">
        <f>F7+H7+J7+L7+N7+P7+R7+T7+V7+X7+Z7+AB7</f>
        <v>2</v>
      </c>
      <c r="F7" s="682"/>
      <c r="G7" s="683"/>
      <c r="H7" s="682"/>
      <c r="I7" s="683"/>
      <c r="J7" s="682"/>
      <c r="K7" s="683">
        <v>1</v>
      </c>
      <c r="L7" s="682"/>
      <c r="M7" s="683"/>
      <c r="N7" s="682"/>
      <c r="O7" s="683">
        <v>1</v>
      </c>
      <c r="P7" s="682"/>
      <c r="Q7" s="683"/>
      <c r="R7" s="684">
        <v>1</v>
      </c>
      <c r="S7" s="683"/>
      <c r="T7" s="684"/>
      <c r="U7" s="683"/>
      <c r="V7" s="684"/>
      <c r="W7" s="683"/>
      <c r="X7" s="684"/>
      <c r="Y7" s="683"/>
      <c r="Z7" s="684"/>
      <c r="AA7" s="683"/>
      <c r="AB7" s="684">
        <v>1</v>
      </c>
      <c r="AC7" s="683"/>
      <c r="AD7" s="298">
        <f t="shared" si="0"/>
        <v>0</v>
      </c>
      <c r="AE7" s="298">
        <f t="shared" si="0"/>
        <v>2</v>
      </c>
      <c r="AF7" s="298">
        <f>AE7-AD7</f>
        <v>2</v>
      </c>
      <c r="AG7" s="318">
        <v>1</v>
      </c>
      <c r="AH7" s="318">
        <f>AE7/E7</f>
        <v>1</v>
      </c>
      <c r="AI7" s="421">
        <v>30000000</v>
      </c>
      <c r="AJ7" s="327">
        <v>0</v>
      </c>
      <c r="AK7" s="328">
        <v>0</v>
      </c>
      <c r="AL7" s="1419"/>
      <c r="AM7" s="1419"/>
    </row>
    <row r="8" spans="1:39" ht="56.25">
      <c r="A8" s="686" t="s">
        <v>847</v>
      </c>
      <c r="B8" s="608">
        <v>43101</v>
      </c>
      <c r="C8" s="608">
        <v>43101</v>
      </c>
      <c r="D8" s="608" t="s">
        <v>846</v>
      </c>
      <c r="E8" s="138">
        <f>F8+H8+J8+L8+N8+P8+R8+T8+V8+X8+Z8+AB8</f>
        <v>3</v>
      </c>
      <c r="F8" s="682"/>
      <c r="G8" s="683"/>
      <c r="H8" s="682">
        <v>1</v>
      </c>
      <c r="I8" s="683"/>
      <c r="J8" s="682"/>
      <c r="K8" s="683"/>
      <c r="L8" s="682"/>
      <c r="M8" s="683">
        <v>1</v>
      </c>
      <c r="N8" s="682"/>
      <c r="O8" s="683"/>
      <c r="P8" s="682"/>
      <c r="Q8" s="683"/>
      <c r="R8" s="684">
        <v>1</v>
      </c>
      <c r="S8" s="683"/>
      <c r="T8" s="684"/>
      <c r="U8" s="683"/>
      <c r="V8" s="684"/>
      <c r="W8" s="683"/>
      <c r="X8" s="684"/>
      <c r="Y8" s="683"/>
      <c r="Z8" s="684"/>
      <c r="AA8" s="683"/>
      <c r="AB8" s="684">
        <v>1</v>
      </c>
      <c r="AC8" s="683"/>
      <c r="AD8" s="298">
        <f t="shared" si="0"/>
        <v>1</v>
      </c>
      <c r="AE8" s="298">
        <f t="shared" si="0"/>
        <v>1</v>
      </c>
      <c r="AF8" s="298">
        <f>AE8-AD8</f>
        <v>0</v>
      </c>
      <c r="AG8" s="318">
        <f>+AE8/AD8</f>
        <v>1</v>
      </c>
      <c r="AH8" s="318">
        <f>AE8/E8</f>
        <v>0.3333333333333333</v>
      </c>
      <c r="AI8" s="421">
        <v>30000000</v>
      </c>
      <c r="AJ8" s="327"/>
      <c r="AK8" s="328"/>
      <c r="AL8" s="1169"/>
      <c r="AM8" s="1169"/>
    </row>
    <row r="9" spans="1:39" ht="22.5">
      <c r="A9" s="456" t="s">
        <v>848</v>
      </c>
      <c r="B9" s="608">
        <v>43101</v>
      </c>
      <c r="C9" s="608">
        <v>43101</v>
      </c>
      <c r="D9" s="608" t="s">
        <v>849</v>
      </c>
      <c r="E9" s="138">
        <f>F9+H9+J9+L9+N9+P9+R9+T9+V9+X9+Z9+AB9</f>
        <v>1</v>
      </c>
      <c r="F9" s="682"/>
      <c r="G9" s="683"/>
      <c r="H9" s="682"/>
      <c r="I9" s="683"/>
      <c r="J9" s="682"/>
      <c r="K9" s="683"/>
      <c r="L9" s="682"/>
      <c r="M9" s="683"/>
      <c r="N9" s="682"/>
      <c r="O9" s="683"/>
      <c r="P9" s="682"/>
      <c r="Q9" s="683"/>
      <c r="R9" s="684"/>
      <c r="S9" s="683"/>
      <c r="T9" s="684"/>
      <c r="U9" s="683"/>
      <c r="V9" s="684"/>
      <c r="W9" s="683"/>
      <c r="X9" s="684"/>
      <c r="Y9" s="683"/>
      <c r="Z9" s="684"/>
      <c r="AA9" s="683"/>
      <c r="AB9" s="684">
        <v>1</v>
      </c>
      <c r="AC9" s="683"/>
      <c r="AD9" s="298">
        <f t="shared" si="0"/>
        <v>0</v>
      </c>
      <c r="AE9" s="298">
        <f t="shared" si="0"/>
        <v>0</v>
      </c>
      <c r="AF9" s="298">
        <f>AE9-AD9</f>
        <v>0</v>
      </c>
      <c r="AG9" s="318"/>
      <c r="AH9" s="318">
        <f>AE9/E9</f>
        <v>0</v>
      </c>
      <c r="AI9" s="421">
        <v>3750000</v>
      </c>
      <c r="AJ9" s="327">
        <v>0</v>
      </c>
      <c r="AK9" s="328" t="e">
        <v>#DIV/0!</v>
      </c>
      <c r="AL9" s="1419"/>
      <c r="AM9" s="1419"/>
    </row>
    <row r="10" spans="1:39" ht="11.25">
      <c r="A10" s="1170" t="s">
        <v>1</v>
      </c>
      <c r="B10" s="1170"/>
      <c r="C10" s="1170"/>
      <c r="D10" s="1170"/>
      <c r="E10" s="1170"/>
      <c r="F10" s="1170"/>
      <c r="G10" s="1170"/>
      <c r="H10" s="1170"/>
      <c r="I10" s="1170"/>
      <c r="J10" s="1170"/>
      <c r="K10" s="1170"/>
      <c r="L10" s="1170"/>
      <c r="M10" s="1170"/>
      <c r="N10" s="1170"/>
      <c r="O10" s="1170"/>
      <c r="P10" s="1170"/>
      <c r="Q10" s="1170"/>
      <c r="R10" s="1170"/>
      <c r="S10" s="1170"/>
      <c r="T10" s="1170"/>
      <c r="U10" s="1170"/>
      <c r="V10" s="1170"/>
      <c r="W10" s="1170"/>
      <c r="X10" s="1170"/>
      <c r="Y10" s="1170"/>
      <c r="Z10" s="1170"/>
      <c r="AA10" s="1170"/>
      <c r="AB10" s="1170"/>
      <c r="AC10" s="1170"/>
      <c r="AD10" s="403"/>
      <c r="AE10" s="403"/>
      <c r="AF10" s="403"/>
      <c r="AG10" s="990">
        <f>AVERAGE(AG6:AG9)</f>
        <v>1</v>
      </c>
      <c r="AH10" s="990">
        <f>AVERAGE(AH6:AH9)</f>
        <v>0.3333333333333333</v>
      </c>
      <c r="AI10" s="687">
        <f>SUM(AI6:AI9)</f>
        <v>71750000</v>
      </c>
      <c r="AJ10" s="332">
        <v>0</v>
      </c>
      <c r="AK10" s="358">
        <v>0</v>
      </c>
      <c r="AL10" s="1164"/>
      <c r="AM10" s="1164"/>
    </row>
    <row r="11" spans="1:39" ht="33.75" customHeight="1">
      <c r="A11" s="10" t="s">
        <v>47</v>
      </c>
      <c r="B11" s="1155" t="s">
        <v>850</v>
      </c>
      <c r="C11" s="1156"/>
      <c r="D11" s="1156"/>
      <c r="E11" s="1156"/>
      <c r="F11" s="1156"/>
      <c r="G11" s="1156"/>
      <c r="H11" s="1156"/>
      <c r="I11" s="1156"/>
      <c r="J11" s="1156"/>
      <c r="K11" s="1156"/>
      <c r="L11" s="1156"/>
      <c r="M11" s="1156"/>
      <c r="N11" s="1156"/>
      <c r="O11" s="1156"/>
      <c r="P11" s="1156"/>
      <c r="Q11" s="1156"/>
      <c r="R11" s="1156"/>
      <c r="S11" s="1156"/>
      <c r="T11" s="1156"/>
      <c r="U11" s="1156"/>
      <c r="V11" s="1156"/>
      <c r="W11" s="1156"/>
      <c r="X11" s="1156"/>
      <c r="Y11" s="1156"/>
      <c r="Z11" s="1156"/>
      <c r="AA11" s="1156"/>
      <c r="AB11" s="1156"/>
      <c r="AC11" s="1156"/>
      <c r="AD11" s="1156"/>
      <c r="AE11" s="1156"/>
      <c r="AF11" s="1156"/>
      <c r="AG11" s="1156"/>
      <c r="AH11" s="1165" t="s">
        <v>45</v>
      </c>
      <c r="AI11" s="1165"/>
      <c r="AJ11" s="1158" t="s">
        <v>843</v>
      </c>
      <c r="AK11" s="1158"/>
      <c r="AL11" s="239" t="s">
        <v>43</v>
      </c>
      <c r="AM11" s="383"/>
    </row>
    <row r="12" spans="1:39" ht="22.5">
      <c r="A12" s="10" t="s">
        <v>42</v>
      </c>
      <c r="B12" s="680" t="s">
        <v>41</v>
      </c>
      <c r="C12" s="680" t="s">
        <v>40</v>
      </c>
      <c r="D12" s="680" t="s">
        <v>545</v>
      </c>
      <c r="E12" s="161" t="s">
        <v>38</v>
      </c>
      <c r="F12" s="681" t="s">
        <v>37</v>
      </c>
      <c r="G12" s="681" t="s">
        <v>36</v>
      </c>
      <c r="H12" s="681" t="s">
        <v>35</v>
      </c>
      <c r="I12" s="681" t="s">
        <v>34</v>
      </c>
      <c r="J12" s="681" t="s">
        <v>33</v>
      </c>
      <c r="K12" s="681" t="s">
        <v>32</v>
      </c>
      <c r="L12" s="681" t="s">
        <v>31</v>
      </c>
      <c r="M12" s="681" t="s">
        <v>30</v>
      </c>
      <c r="N12" s="681" t="s">
        <v>29</v>
      </c>
      <c r="O12" s="681" t="s">
        <v>28</v>
      </c>
      <c r="P12" s="681" t="s">
        <v>27</v>
      </c>
      <c r="Q12" s="681" t="s">
        <v>26</v>
      </c>
      <c r="R12" s="681" t="s">
        <v>25</v>
      </c>
      <c r="S12" s="681" t="s">
        <v>24</v>
      </c>
      <c r="T12" s="681" t="s">
        <v>23</v>
      </c>
      <c r="U12" s="681" t="s">
        <v>22</v>
      </c>
      <c r="V12" s="681" t="s">
        <v>21</v>
      </c>
      <c r="W12" s="681" t="s">
        <v>20</v>
      </c>
      <c r="X12" s="681" t="s">
        <v>19</v>
      </c>
      <c r="Y12" s="681" t="s">
        <v>18</v>
      </c>
      <c r="Z12" s="681" t="s">
        <v>17</v>
      </c>
      <c r="AA12" s="681" t="s">
        <v>16</v>
      </c>
      <c r="AB12" s="681" t="s">
        <v>15</v>
      </c>
      <c r="AC12" s="681" t="s">
        <v>14</v>
      </c>
      <c r="AD12" s="161" t="s">
        <v>13</v>
      </c>
      <c r="AE12" s="161" t="s">
        <v>12</v>
      </c>
      <c r="AF12" s="161" t="s">
        <v>11</v>
      </c>
      <c r="AG12" s="161" t="s">
        <v>10</v>
      </c>
      <c r="AH12" s="161" t="s">
        <v>9</v>
      </c>
      <c r="AI12" s="135" t="s">
        <v>8</v>
      </c>
      <c r="AJ12" s="118" t="s">
        <v>7</v>
      </c>
      <c r="AK12" s="239" t="s">
        <v>6</v>
      </c>
      <c r="AL12" s="1113" t="s">
        <v>5</v>
      </c>
      <c r="AM12" s="1113"/>
    </row>
    <row r="13" spans="1:39" ht="11.25">
      <c r="A13" s="403" t="s">
        <v>851</v>
      </c>
      <c r="B13" s="403"/>
      <c r="C13" s="403"/>
      <c r="D13" s="403"/>
      <c r="E13" s="403"/>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403"/>
      <c r="AE13" s="403"/>
      <c r="AF13" s="403"/>
      <c r="AG13" s="403"/>
      <c r="AH13" s="403"/>
      <c r="AI13" s="688"/>
      <c r="AJ13" s="689"/>
      <c r="AK13" s="403"/>
      <c r="AL13" s="1162"/>
      <c r="AM13" s="1410"/>
    </row>
    <row r="14" spans="1:39" ht="22.5">
      <c r="A14" s="690" t="s">
        <v>852</v>
      </c>
      <c r="B14" s="608">
        <v>42856</v>
      </c>
      <c r="C14" s="608">
        <v>43009</v>
      </c>
      <c r="D14" s="608" t="s">
        <v>853</v>
      </c>
      <c r="E14" s="138">
        <f>F14+H14+J14+L14+N14+P14+R14+T14+V14+X14+Z14+AB14</f>
        <v>4</v>
      </c>
      <c r="F14" s="682"/>
      <c r="G14" s="683"/>
      <c r="H14" s="682"/>
      <c r="I14" s="683"/>
      <c r="J14" s="682"/>
      <c r="K14" s="683"/>
      <c r="L14" s="682"/>
      <c r="M14" s="683"/>
      <c r="N14" s="682">
        <v>1</v>
      </c>
      <c r="O14" s="683">
        <v>1</v>
      </c>
      <c r="P14" s="682"/>
      <c r="Q14" s="683"/>
      <c r="R14" s="684">
        <v>1</v>
      </c>
      <c r="S14" s="683"/>
      <c r="T14" s="684"/>
      <c r="U14" s="685"/>
      <c r="V14" s="684"/>
      <c r="W14" s="685"/>
      <c r="X14" s="684">
        <v>2</v>
      </c>
      <c r="Y14" s="685"/>
      <c r="Z14" s="682"/>
      <c r="AA14" s="683"/>
      <c r="AB14" s="682"/>
      <c r="AC14" s="683"/>
      <c r="AD14" s="298">
        <f aca="true" t="shared" si="1" ref="AD14:AE17">F14+H14+J14+L14+N14+P14</f>
        <v>1</v>
      </c>
      <c r="AE14" s="298">
        <f t="shared" si="1"/>
        <v>1</v>
      </c>
      <c r="AF14" s="298">
        <f>AE14-AD14</f>
        <v>0</v>
      </c>
      <c r="AG14" s="318">
        <f>+AE14/AD14</f>
        <v>1</v>
      </c>
      <c r="AH14" s="318">
        <f>AE14/E14</f>
        <v>0.25</v>
      </c>
      <c r="AI14" s="421">
        <v>30000000</v>
      </c>
      <c r="AJ14" s="327">
        <v>0</v>
      </c>
      <c r="AK14" s="328">
        <v>0</v>
      </c>
      <c r="AL14" s="1169"/>
      <c r="AM14" s="1169"/>
    </row>
    <row r="15" spans="1:39" ht="19.5" customHeight="1">
      <c r="A15" s="690" t="s">
        <v>854</v>
      </c>
      <c r="B15" s="608">
        <v>42826</v>
      </c>
      <c r="C15" s="608">
        <v>42948</v>
      </c>
      <c r="D15" s="608" t="s">
        <v>855</v>
      </c>
      <c r="E15" s="138">
        <f>F15+H15+J15+L15+N15+P15+R15+T15+V15+X15+Z15+AB15</f>
        <v>5</v>
      </c>
      <c r="F15" s="682"/>
      <c r="G15" s="683"/>
      <c r="H15" s="682"/>
      <c r="I15" s="683"/>
      <c r="J15" s="682"/>
      <c r="K15" s="683"/>
      <c r="L15" s="682">
        <v>1</v>
      </c>
      <c r="M15" s="683">
        <v>1</v>
      </c>
      <c r="N15" s="682">
        <v>1</v>
      </c>
      <c r="O15" s="683">
        <v>1</v>
      </c>
      <c r="P15" s="682">
        <v>1</v>
      </c>
      <c r="Q15" s="683">
        <v>1</v>
      </c>
      <c r="R15" s="684">
        <v>1</v>
      </c>
      <c r="S15" s="683"/>
      <c r="T15" s="684">
        <v>1</v>
      </c>
      <c r="U15" s="685"/>
      <c r="V15" s="684"/>
      <c r="W15" s="685"/>
      <c r="X15" s="684"/>
      <c r="Y15" s="685"/>
      <c r="Z15" s="682"/>
      <c r="AA15" s="683"/>
      <c r="AB15" s="682"/>
      <c r="AC15" s="683"/>
      <c r="AD15" s="298">
        <f t="shared" si="1"/>
        <v>3</v>
      </c>
      <c r="AE15" s="298">
        <f t="shared" si="1"/>
        <v>3</v>
      </c>
      <c r="AF15" s="298">
        <f>AE15-AD15</f>
        <v>0</v>
      </c>
      <c r="AG15" s="318">
        <f>+AE15/AD15</f>
        <v>1</v>
      </c>
      <c r="AH15" s="318">
        <f>AE15/E15</f>
        <v>0.6</v>
      </c>
      <c r="AI15" s="421">
        <v>0</v>
      </c>
      <c r="AJ15" s="327">
        <v>0</v>
      </c>
      <c r="AK15" s="328">
        <v>0</v>
      </c>
      <c r="AL15" s="1169"/>
      <c r="AM15" s="1169"/>
    </row>
    <row r="16" spans="1:39" ht="30" customHeight="1">
      <c r="A16" s="690" t="s">
        <v>856</v>
      </c>
      <c r="B16" s="608">
        <v>42736</v>
      </c>
      <c r="C16" s="608">
        <v>42979</v>
      </c>
      <c r="D16" s="608" t="s">
        <v>857</v>
      </c>
      <c r="E16" s="138">
        <f>F16+H16+J16+L16+N16+P16+R16+T16+V16+X16+Z16+AB16</f>
        <v>100</v>
      </c>
      <c r="F16" s="682">
        <v>10</v>
      </c>
      <c r="G16" s="683">
        <v>10</v>
      </c>
      <c r="H16" s="682">
        <v>10</v>
      </c>
      <c r="I16" s="683">
        <v>10</v>
      </c>
      <c r="J16" s="682">
        <v>10</v>
      </c>
      <c r="K16" s="683">
        <v>10</v>
      </c>
      <c r="L16" s="682">
        <v>10</v>
      </c>
      <c r="M16" s="683">
        <v>10</v>
      </c>
      <c r="N16" s="682">
        <v>10</v>
      </c>
      <c r="O16" s="683">
        <v>10</v>
      </c>
      <c r="P16" s="682">
        <v>10</v>
      </c>
      <c r="Q16" s="683">
        <v>10</v>
      </c>
      <c r="R16" s="684">
        <v>10</v>
      </c>
      <c r="S16" s="683"/>
      <c r="T16" s="684">
        <v>15</v>
      </c>
      <c r="U16" s="685"/>
      <c r="V16" s="684">
        <v>15</v>
      </c>
      <c r="W16" s="685"/>
      <c r="X16" s="684"/>
      <c r="Y16" s="685"/>
      <c r="Z16" s="682"/>
      <c r="AA16" s="683"/>
      <c r="AB16" s="682"/>
      <c r="AC16" s="683"/>
      <c r="AD16" s="298">
        <f t="shared" si="1"/>
        <v>60</v>
      </c>
      <c r="AE16" s="298">
        <f t="shared" si="1"/>
        <v>60</v>
      </c>
      <c r="AF16" s="298">
        <f>AE16-AD16</f>
        <v>0</v>
      </c>
      <c r="AG16" s="318">
        <f>+AE16/AD16</f>
        <v>1</v>
      </c>
      <c r="AH16" s="318">
        <f>AE16/E16</f>
        <v>0.6</v>
      </c>
      <c r="AI16" s="421">
        <v>75000000</v>
      </c>
      <c r="AJ16" s="327">
        <v>0</v>
      </c>
      <c r="AK16" s="328">
        <v>0</v>
      </c>
      <c r="AL16" s="1169"/>
      <c r="AM16" s="1169"/>
    </row>
    <row r="17" spans="1:39" ht="22.5">
      <c r="A17" s="690" t="s">
        <v>858</v>
      </c>
      <c r="B17" s="608">
        <v>42826</v>
      </c>
      <c r="C17" s="608">
        <v>42826</v>
      </c>
      <c r="D17" s="608" t="s">
        <v>853</v>
      </c>
      <c r="E17" s="138">
        <f>F17+H17+J17+L17+N17+P17+R17+T17+V17+X17+Z17+AB17</f>
        <v>4</v>
      </c>
      <c r="F17" s="682"/>
      <c r="G17" s="683"/>
      <c r="H17" s="682"/>
      <c r="I17" s="683"/>
      <c r="J17" s="682"/>
      <c r="K17" s="683"/>
      <c r="L17" s="682">
        <v>4</v>
      </c>
      <c r="M17" s="683">
        <v>4</v>
      </c>
      <c r="N17" s="682"/>
      <c r="O17" s="683"/>
      <c r="P17" s="682"/>
      <c r="Q17" s="683"/>
      <c r="R17" s="684"/>
      <c r="S17" s="683"/>
      <c r="T17" s="684"/>
      <c r="U17" s="685"/>
      <c r="V17" s="684"/>
      <c r="W17" s="685"/>
      <c r="X17" s="684"/>
      <c r="Y17" s="685"/>
      <c r="Z17" s="682"/>
      <c r="AA17" s="683"/>
      <c r="AB17" s="682"/>
      <c r="AC17" s="683"/>
      <c r="AD17" s="298">
        <f t="shared" si="1"/>
        <v>4</v>
      </c>
      <c r="AE17" s="298">
        <f t="shared" si="1"/>
        <v>4</v>
      </c>
      <c r="AF17" s="298">
        <f>AE17-AD17</f>
        <v>0</v>
      </c>
      <c r="AG17" s="318">
        <f>+AE17/AD17</f>
        <v>1</v>
      </c>
      <c r="AH17" s="318">
        <f>AE17/E17</f>
        <v>1</v>
      </c>
      <c r="AI17" s="421">
        <v>476000000</v>
      </c>
      <c r="AJ17" s="327">
        <v>0</v>
      </c>
      <c r="AK17" s="328">
        <v>0</v>
      </c>
      <c r="AL17" s="1169"/>
      <c r="AM17" s="1169"/>
    </row>
    <row r="18" spans="1:39" ht="11.25">
      <c r="A18" s="403" t="s">
        <v>859</v>
      </c>
      <c r="B18" s="403"/>
      <c r="C18" s="403"/>
      <c r="D18" s="403"/>
      <c r="E18" s="403"/>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403"/>
      <c r="AE18" s="403"/>
      <c r="AF18" s="403"/>
      <c r="AG18" s="403"/>
      <c r="AH18" s="403"/>
      <c r="AI18" s="688"/>
      <c r="AJ18" s="689"/>
      <c r="AK18" s="403"/>
      <c r="AL18" s="403"/>
      <c r="AM18" s="403"/>
    </row>
    <row r="19" spans="1:39" ht="32.25" customHeight="1">
      <c r="A19" s="456" t="s">
        <v>860</v>
      </c>
      <c r="B19" s="608">
        <v>42887</v>
      </c>
      <c r="C19" s="608">
        <v>43040</v>
      </c>
      <c r="D19" s="608" t="s">
        <v>862</v>
      </c>
      <c r="E19" s="138">
        <f>F19+H19+J19+L19+N19+P19+R19+T19+V19+X19+Z19+AB19</f>
        <v>1</v>
      </c>
      <c r="F19" s="682"/>
      <c r="G19" s="683"/>
      <c r="H19" s="682"/>
      <c r="I19" s="683"/>
      <c r="J19" s="682"/>
      <c r="K19" s="683"/>
      <c r="L19" s="682"/>
      <c r="M19" s="683"/>
      <c r="N19" s="682"/>
      <c r="O19" s="683"/>
      <c r="P19" s="682">
        <v>1</v>
      </c>
      <c r="Q19" s="683">
        <v>1</v>
      </c>
      <c r="R19" s="691"/>
      <c r="S19" s="683"/>
      <c r="T19" s="691"/>
      <c r="U19" s="692"/>
      <c r="V19" s="691"/>
      <c r="W19" s="692"/>
      <c r="X19" s="691"/>
      <c r="Y19" s="692">
        <v>1</v>
      </c>
      <c r="Z19" s="682"/>
      <c r="AA19" s="683"/>
      <c r="AB19" s="682"/>
      <c r="AC19" s="683"/>
      <c r="AD19" s="298">
        <f aca="true" t="shared" si="2" ref="AD19:AE23">F19+H19+J19+L19+N19+P19</f>
        <v>1</v>
      </c>
      <c r="AE19" s="298">
        <f t="shared" si="2"/>
        <v>1</v>
      </c>
      <c r="AF19" s="298">
        <f>AE19-AD19</f>
        <v>0</v>
      </c>
      <c r="AG19" s="318">
        <f>+AE19/AD19</f>
        <v>1</v>
      </c>
      <c r="AH19" s="318">
        <f>AE19/E19</f>
        <v>1</v>
      </c>
      <c r="AI19" s="421">
        <v>21000000</v>
      </c>
      <c r="AJ19" s="327">
        <v>0</v>
      </c>
      <c r="AK19" s="328">
        <v>0</v>
      </c>
      <c r="AL19" s="1169"/>
      <c r="AM19" s="1169"/>
    </row>
    <row r="20" spans="1:39" ht="12">
      <c r="A20" s="456" t="s">
        <v>861</v>
      </c>
      <c r="B20" s="608">
        <v>42887</v>
      </c>
      <c r="C20" s="608">
        <v>42946</v>
      </c>
      <c r="D20" s="608" t="s">
        <v>862</v>
      </c>
      <c r="E20" s="138">
        <f>F20+H20+J20+L20+N20+P20+R20+T20+V20+X20+Z20+AB20</f>
        <v>1</v>
      </c>
      <c r="F20" s="682"/>
      <c r="G20" s="683"/>
      <c r="H20" s="682"/>
      <c r="I20" s="683"/>
      <c r="J20" s="682"/>
      <c r="K20" s="683"/>
      <c r="L20" s="682"/>
      <c r="M20" s="683"/>
      <c r="N20" s="682"/>
      <c r="O20" s="683"/>
      <c r="P20" s="682"/>
      <c r="Q20" s="683"/>
      <c r="R20" s="684">
        <v>1</v>
      </c>
      <c r="S20" s="683"/>
      <c r="T20" s="684"/>
      <c r="U20" s="685"/>
      <c r="V20" s="684"/>
      <c r="W20" s="685"/>
      <c r="X20" s="684"/>
      <c r="Y20" s="685"/>
      <c r="Z20" s="682"/>
      <c r="AA20" s="683"/>
      <c r="AB20" s="682"/>
      <c r="AC20" s="683"/>
      <c r="AD20" s="298">
        <f t="shared" si="2"/>
        <v>0</v>
      </c>
      <c r="AE20" s="298">
        <f t="shared" si="2"/>
        <v>0</v>
      </c>
      <c r="AF20" s="298">
        <f>AE20-AD20</f>
        <v>0</v>
      </c>
      <c r="AG20" s="318"/>
      <c r="AH20" s="318">
        <f>AE20/E20</f>
        <v>0</v>
      </c>
      <c r="AI20" s="421">
        <v>30000000</v>
      </c>
      <c r="AJ20" s="327">
        <v>0</v>
      </c>
      <c r="AK20" s="328">
        <v>0</v>
      </c>
      <c r="AL20" s="1169"/>
      <c r="AM20" s="1169"/>
    </row>
    <row r="21" spans="1:39" ht="12">
      <c r="A21" s="456" t="s">
        <v>863</v>
      </c>
      <c r="B21" s="608">
        <v>43070</v>
      </c>
      <c r="C21" s="608">
        <v>43099</v>
      </c>
      <c r="D21" s="608" t="s">
        <v>862</v>
      </c>
      <c r="E21" s="138">
        <f>F21+H21+J21+L21+N21+P21+R21+T21+V21+X21+Z21+AB21</f>
        <v>1</v>
      </c>
      <c r="F21" s="682"/>
      <c r="G21" s="683"/>
      <c r="H21" s="682"/>
      <c r="I21" s="683"/>
      <c r="J21" s="682"/>
      <c r="K21" s="683"/>
      <c r="L21" s="682"/>
      <c r="M21" s="683"/>
      <c r="N21" s="682"/>
      <c r="O21" s="683"/>
      <c r="P21" s="682"/>
      <c r="Q21" s="683"/>
      <c r="R21" s="684"/>
      <c r="S21" s="683"/>
      <c r="T21" s="684"/>
      <c r="U21" s="685"/>
      <c r="V21" s="684"/>
      <c r="W21" s="685"/>
      <c r="X21" s="684"/>
      <c r="Y21" s="685"/>
      <c r="Z21" s="682"/>
      <c r="AA21" s="683"/>
      <c r="AB21" s="682">
        <v>1</v>
      </c>
      <c r="AC21" s="683"/>
      <c r="AD21" s="298">
        <f t="shared" si="2"/>
        <v>0</v>
      </c>
      <c r="AE21" s="298">
        <f t="shared" si="2"/>
        <v>0</v>
      </c>
      <c r="AF21" s="298">
        <f>AE21-AD21</f>
        <v>0</v>
      </c>
      <c r="AG21" s="318"/>
      <c r="AH21" s="318">
        <f>AE21/E21</f>
        <v>0</v>
      </c>
      <c r="AI21" s="421">
        <v>50000000</v>
      </c>
      <c r="AJ21" s="327">
        <v>0</v>
      </c>
      <c r="AK21" s="328">
        <v>0</v>
      </c>
      <c r="AL21" s="1169"/>
      <c r="AM21" s="1169"/>
    </row>
    <row r="22" spans="1:39" ht="22.5" customHeight="1">
      <c r="A22" s="693" t="s">
        <v>864</v>
      </c>
      <c r="B22" s="694">
        <v>42887</v>
      </c>
      <c r="C22" s="694">
        <v>42946</v>
      </c>
      <c r="D22" s="331" t="s">
        <v>865</v>
      </c>
      <c r="E22" s="138">
        <f>F22+H22+J22+L22+N22+P22+R22+T22+V22+X22+Z22+AB22</f>
        <v>1</v>
      </c>
      <c r="F22" s="691"/>
      <c r="G22" s="692"/>
      <c r="H22" s="691"/>
      <c r="I22" s="692"/>
      <c r="J22" s="691"/>
      <c r="K22" s="692"/>
      <c r="L22" s="691"/>
      <c r="M22" s="692"/>
      <c r="N22" s="691"/>
      <c r="O22" s="692"/>
      <c r="P22" s="691">
        <v>1</v>
      </c>
      <c r="Q22" s="692"/>
      <c r="R22" s="691"/>
      <c r="S22" s="692"/>
      <c r="T22" s="691"/>
      <c r="U22" s="692"/>
      <c r="V22" s="691"/>
      <c r="W22" s="692"/>
      <c r="X22" s="691"/>
      <c r="Y22" s="692"/>
      <c r="Z22" s="691"/>
      <c r="AA22" s="692"/>
      <c r="AB22" s="691"/>
      <c r="AC22" s="692"/>
      <c r="AD22" s="298">
        <f t="shared" si="2"/>
        <v>1</v>
      </c>
      <c r="AE22" s="298">
        <f t="shared" si="2"/>
        <v>0</v>
      </c>
      <c r="AF22" s="298">
        <f>AE22-AD22</f>
        <v>-1</v>
      </c>
      <c r="AG22" s="318">
        <f>+AE22/AD22</f>
        <v>0</v>
      </c>
      <c r="AH22" s="318">
        <f>AE22/E22</f>
        <v>0</v>
      </c>
      <c r="AI22" s="695">
        <v>25000000</v>
      </c>
      <c r="AJ22" s="696"/>
      <c r="AK22" s="697"/>
      <c r="AL22" s="1215"/>
      <c r="AM22" s="1215"/>
    </row>
    <row r="23" spans="1:39" ht="22.5">
      <c r="A23" s="407" t="s">
        <v>866</v>
      </c>
      <c r="B23" s="694">
        <v>42795</v>
      </c>
      <c r="C23" s="694">
        <v>43099</v>
      </c>
      <c r="D23" s="694" t="s">
        <v>867</v>
      </c>
      <c r="E23" s="138">
        <f>F23+H23+J23+L23+N23+P23+R23+T23+V23+X23+Z23+AB23</f>
        <v>4</v>
      </c>
      <c r="F23" s="698"/>
      <c r="G23" s="699"/>
      <c r="H23" s="698"/>
      <c r="I23" s="699"/>
      <c r="J23" s="698"/>
      <c r="K23" s="699"/>
      <c r="L23" s="698">
        <v>1</v>
      </c>
      <c r="M23" s="699"/>
      <c r="N23" s="698"/>
      <c r="O23" s="699"/>
      <c r="P23" s="698">
        <v>2</v>
      </c>
      <c r="Q23" s="699"/>
      <c r="R23" s="684"/>
      <c r="S23" s="699"/>
      <c r="T23" s="684"/>
      <c r="U23" s="685"/>
      <c r="V23" s="684"/>
      <c r="W23" s="685"/>
      <c r="X23" s="684"/>
      <c r="Y23" s="685"/>
      <c r="Z23" s="698"/>
      <c r="AA23" s="699"/>
      <c r="AB23" s="698">
        <v>1</v>
      </c>
      <c r="AC23" s="699"/>
      <c r="AD23" s="298">
        <f t="shared" si="2"/>
        <v>3</v>
      </c>
      <c r="AE23" s="298">
        <f t="shared" si="2"/>
        <v>0</v>
      </c>
      <c r="AF23" s="298">
        <f>AE23-AD23</f>
        <v>-3</v>
      </c>
      <c r="AG23" s="318">
        <f>+AE23/AD23</f>
        <v>0</v>
      </c>
      <c r="AH23" s="318">
        <f>AE23/E23</f>
        <v>0</v>
      </c>
      <c r="AI23" s="695">
        <v>20000000</v>
      </c>
      <c r="AJ23" s="700">
        <v>0</v>
      </c>
      <c r="AK23" s="328">
        <v>0</v>
      </c>
      <c r="AL23" s="1215"/>
      <c r="AM23" s="1215"/>
    </row>
    <row r="24" spans="1:39" ht="11.25">
      <c r="A24" s="701" t="s">
        <v>868</v>
      </c>
      <c r="B24" s="701"/>
      <c r="C24" s="701"/>
      <c r="D24" s="701"/>
      <c r="E24" s="701"/>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701"/>
      <c r="AE24" s="701"/>
      <c r="AF24" s="701"/>
      <c r="AG24" s="701"/>
      <c r="AH24" s="701"/>
      <c r="AI24" s="702"/>
      <c r="AJ24" s="703"/>
      <c r="AK24" s="701"/>
      <c r="AL24" s="1169"/>
      <c r="AM24" s="1169"/>
    </row>
    <row r="25" spans="1:39" ht="12">
      <c r="A25" s="456" t="s">
        <v>869</v>
      </c>
      <c r="B25" s="608">
        <v>42795</v>
      </c>
      <c r="C25" s="608">
        <v>42855</v>
      </c>
      <c r="D25" s="608" t="s">
        <v>870</v>
      </c>
      <c r="E25" s="138">
        <f>F25+H25+J25+L25+N25+P25+R25+T25+V25+X25+Z25+AB25</f>
        <v>1</v>
      </c>
      <c r="F25" s="682"/>
      <c r="G25" s="683"/>
      <c r="H25" s="682"/>
      <c r="I25" s="683"/>
      <c r="J25" s="682"/>
      <c r="K25" s="683"/>
      <c r="L25" s="682">
        <v>1</v>
      </c>
      <c r="M25" s="683">
        <v>1</v>
      </c>
      <c r="N25" s="682"/>
      <c r="O25" s="683"/>
      <c r="P25" s="682"/>
      <c r="Q25" s="683"/>
      <c r="R25" s="684"/>
      <c r="S25" s="683"/>
      <c r="T25" s="684"/>
      <c r="U25" s="685"/>
      <c r="V25" s="684"/>
      <c r="W25" s="685"/>
      <c r="X25" s="684"/>
      <c r="Y25" s="685"/>
      <c r="Z25" s="682"/>
      <c r="AA25" s="683"/>
      <c r="AB25" s="682"/>
      <c r="AC25" s="683"/>
      <c r="AD25" s="298">
        <f aca="true" t="shared" si="3" ref="AD25:AE28">F25+H25+J25+L25+N25+P25</f>
        <v>1</v>
      </c>
      <c r="AE25" s="298">
        <f t="shared" si="3"/>
        <v>1</v>
      </c>
      <c r="AF25" s="298">
        <f>AE25-AD25</f>
        <v>0</v>
      </c>
      <c r="AG25" s="318">
        <f>+AE25/AD25</f>
        <v>1</v>
      </c>
      <c r="AH25" s="318">
        <f>AE25/E25</f>
        <v>1</v>
      </c>
      <c r="AI25" s="421">
        <v>0</v>
      </c>
      <c r="AJ25" s="327">
        <v>0</v>
      </c>
      <c r="AK25" s="328">
        <v>0</v>
      </c>
      <c r="AL25" s="1169"/>
      <c r="AM25" s="1169"/>
    </row>
    <row r="26" spans="1:39" ht="12">
      <c r="A26" s="456" t="s">
        <v>871</v>
      </c>
      <c r="B26" s="608">
        <v>42856</v>
      </c>
      <c r="C26" s="608">
        <v>42977</v>
      </c>
      <c r="D26" s="608" t="s">
        <v>872</v>
      </c>
      <c r="E26" s="138">
        <f>F26+H26+J26+L26+N26+P26+R26+T26+V26+X26+Z26+AB26</f>
        <v>2</v>
      </c>
      <c r="F26" s="682"/>
      <c r="G26" s="683"/>
      <c r="H26" s="682"/>
      <c r="I26" s="683"/>
      <c r="J26" s="682"/>
      <c r="K26" s="683"/>
      <c r="L26" s="682"/>
      <c r="M26" s="683"/>
      <c r="N26" s="682">
        <v>1</v>
      </c>
      <c r="O26" s="683">
        <v>1</v>
      </c>
      <c r="P26" s="682"/>
      <c r="Q26" s="683"/>
      <c r="R26" s="684"/>
      <c r="S26" s="683"/>
      <c r="T26" s="684">
        <v>1</v>
      </c>
      <c r="U26" s="685"/>
      <c r="V26" s="684"/>
      <c r="W26" s="685"/>
      <c r="X26" s="684"/>
      <c r="Y26" s="685"/>
      <c r="Z26" s="682"/>
      <c r="AA26" s="683"/>
      <c r="AB26" s="682"/>
      <c r="AC26" s="683"/>
      <c r="AD26" s="298">
        <f t="shared" si="3"/>
        <v>1</v>
      </c>
      <c r="AE26" s="298">
        <f t="shared" si="3"/>
        <v>1</v>
      </c>
      <c r="AF26" s="298">
        <f>AE26-AD26</f>
        <v>0</v>
      </c>
      <c r="AG26" s="318">
        <f>+AE26/AD26</f>
        <v>1</v>
      </c>
      <c r="AH26" s="318">
        <f>AE26/E26</f>
        <v>0.5</v>
      </c>
      <c r="AI26" s="421">
        <v>11000000</v>
      </c>
      <c r="AJ26" s="327">
        <v>0</v>
      </c>
      <c r="AK26" s="328">
        <v>0</v>
      </c>
      <c r="AL26" s="1169"/>
      <c r="AM26" s="1169"/>
    </row>
    <row r="27" spans="1:39" ht="33.75">
      <c r="A27" s="407" t="s">
        <v>873</v>
      </c>
      <c r="B27" s="694">
        <v>42768</v>
      </c>
      <c r="C27" s="694">
        <v>42977</v>
      </c>
      <c r="D27" s="694" t="s">
        <v>874</v>
      </c>
      <c r="E27" s="138">
        <f>F27+H27+J27+L27+N27+P27+R27+T27+V27+X27+Z27+AB27</f>
        <v>10</v>
      </c>
      <c r="F27" s="698"/>
      <c r="G27" s="699"/>
      <c r="H27" s="698">
        <v>5</v>
      </c>
      <c r="I27" s="699">
        <v>5</v>
      </c>
      <c r="J27" s="698"/>
      <c r="K27" s="699"/>
      <c r="L27" s="698"/>
      <c r="M27" s="699"/>
      <c r="N27" s="698"/>
      <c r="O27" s="699"/>
      <c r="P27" s="698"/>
      <c r="Q27" s="699"/>
      <c r="R27" s="684">
        <v>5</v>
      </c>
      <c r="S27" s="699"/>
      <c r="T27" s="684"/>
      <c r="U27" s="685"/>
      <c r="V27" s="684"/>
      <c r="W27" s="685"/>
      <c r="X27" s="684"/>
      <c r="Y27" s="685"/>
      <c r="Z27" s="698"/>
      <c r="AA27" s="699"/>
      <c r="AB27" s="698"/>
      <c r="AC27" s="699"/>
      <c r="AD27" s="298">
        <f t="shared" si="3"/>
        <v>5</v>
      </c>
      <c r="AE27" s="298">
        <f t="shared" si="3"/>
        <v>5</v>
      </c>
      <c r="AF27" s="298">
        <f>AE27-AD27</f>
        <v>0</v>
      </c>
      <c r="AG27" s="318">
        <f>+AE27/AD27</f>
        <v>1</v>
      </c>
      <c r="AH27" s="318">
        <f>AE27/E27</f>
        <v>0.5</v>
      </c>
      <c r="AI27" s="695">
        <v>50000000</v>
      </c>
      <c r="AJ27" s="700">
        <v>0</v>
      </c>
      <c r="AK27" s="328">
        <v>0</v>
      </c>
      <c r="AL27" s="1215"/>
      <c r="AM27" s="1215"/>
    </row>
    <row r="28" spans="1:39" ht="33.75">
      <c r="A28" s="407" t="s">
        <v>875</v>
      </c>
      <c r="B28" s="694">
        <v>42948</v>
      </c>
      <c r="C28" s="694">
        <v>42948</v>
      </c>
      <c r="D28" s="694" t="s">
        <v>876</v>
      </c>
      <c r="E28" s="138">
        <f>F28+H28+J28+L28+N28+P28+R28+T28+V28+X28+Z28+AB28</f>
        <v>1</v>
      </c>
      <c r="F28" s="698"/>
      <c r="G28" s="699"/>
      <c r="H28" s="698"/>
      <c r="I28" s="699"/>
      <c r="J28" s="698"/>
      <c r="K28" s="699"/>
      <c r="L28" s="698"/>
      <c r="M28" s="699"/>
      <c r="N28" s="698"/>
      <c r="O28" s="699"/>
      <c r="P28" s="698"/>
      <c r="Q28" s="699"/>
      <c r="R28" s="684"/>
      <c r="S28" s="699"/>
      <c r="T28" s="684">
        <v>1</v>
      </c>
      <c r="U28" s="685"/>
      <c r="V28" s="684"/>
      <c r="W28" s="685"/>
      <c r="X28" s="684"/>
      <c r="Y28" s="685"/>
      <c r="Z28" s="698"/>
      <c r="AA28" s="699"/>
      <c r="AB28" s="698"/>
      <c r="AC28" s="699"/>
      <c r="AD28" s="298">
        <f t="shared" si="3"/>
        <v>0</v>
      </c>
      <c r="AE28" s="298">
        <f t="shared" si="3"/>
        <v>0</v>
      </c>
      <c r="AF28" s="298">
        <f>AE28-AD28</f>
        <v>0</v>
      </c>
      <c r="AG28" s="318"/>
      <c r="AH28" s="318">
        <f>AE28/E28</f>
        <v>0</v>
      </c>
      <c r="AI28" s="695">
        <v>19000000</v>
      </c>
      <c r="AJ28" s="700"/>
      <c r="AK28" s="328">
        <v>0</v>
      </c>
      <c r="AL28" s="1215"/>
      <c r="AM28" s="1215"/>
    </row>
    <row r="29" spans="1:39" ht="11.25">
      <c r="A29" s="1170" t="s">
        <v>1</v>
      </c>
      <c r="B29" s="1170"/>
      <c r="C29" s="1170"/>
      <c r="D29" s="1170"/>
      <c r="E29" s="1170"/>
      <c r="F29" s="1170"/>
      <c r="G29" s="1170"/>
      <c r="H29" s="1170"/>
      <c r="I29" s="1170"/>
      <c r="J29" s="1170"/>
      <c r="K29" s="1170"/>
      <c r="L29" s="1170"/>
      <c r="M29" s="1170"/>
      <c r="N29" s="1170"/>
      <c r="O29" s="1170"/>
      <c r="P29" s="1170"/>
      <c r="Q29" s="1170"/>
      <c r="R29" s="1170"/>
      <c r="S29" s="1170"/>
      <c r="T29" s="1170"/>
      <c r="U29" s="1170"/>
      <c r="V29" s="1170"/>
      <c r="W29" s="1170"/>
      <c r="X29" s="1170"/>
      <c r="Y29" s="1170"/>
      <c r="Z29" s="1170"/>
      <c r="AA29" s="1170"/>
      <c r="AB29" s="1170"/>
      <c r="AC29" s="1170"/>
      <c r="AD29" s="414"/>
      <c r="AE29" s="414"/>
      <c r="AF29" s="403"/>
      <c r="AG29" s="358">
        <f>AVERAGE(AG14:AG28)</f>
        <v>0.8</v>
      </c>
      <c r="AH29" s="358">
        <f>AVERAGE(AH14:AH28)</f>
        <v>0.41923076923076924</v>
      </c>
      <c r="AI29" s="687">
        <f>SUM(AI14:AI28)</f>
        <v>807000000</v>
      </c>
      <c r="AJ29" s="704"/>
      <c r="AK29" s="540">
        <v>0</v>
      </c>
      <c r="AL29" s="1404"/>
      <c r="AM29" s="1405"/>
    </row>
    <row r="30" spans="1:39" ht="33.75">
      <c r="A30" s="10" t="s">
        <v>47</v>
      </c>
      <c r="B30" s="1171" t="s">
        <v>877</v>
      </c>
      <c r="C30" s="1171"/>
      <c r="D30" s="1171"/>
      <c r="E30" s="1171"/>
      <c r="F30" s="1171"/>
      <c r="G30" s="1171"/>
      <c r="H30" s="1171"/>
      <c r="I30" s="1171"/>
      <c r="J30" s="1171"/>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65" t="s">
        <v>45</v>
      </c>
      <c r="AI30" s="1165"/>
      <c r="AJ30" s="1158" t="s">
        <v>843</v>
      </c>
      <c r="AK30" s="1158"/>
      <c r="AL30" s="239" t="s">
        <v>43</v>
      </c>
      <c r="AM30" s="383"/>
    </row>
    <row r="31" spans="1:39" ht="22.5">
      <c r="A31" s="10" t="s">
        <v>42</v>
      </c>
      <c r="B31" s="680" t="s">
        <v>41</v>
      </c>
      <c r="C31" s="680" t="s">
        <v>40</v>
      </c>
      <c r="D31" s="680" t="s">
        <v>545</v>
      </c>
      <c r="E31" s="161" t="s">
        <v>38</v>
      </c>
      <c r="F31" s="681" t="s">
        <v>37</v>
      </c>
      <c r="G31" s="681" t="s">
        <v>36</v>
      </c>
      <c r="H31" s="681" t="s">
        <v>35</v>
      </c>
      <c r="I31" s="681" t="s">
        <v>34</v>
      </c>
      <c r="J31" s="681" t="s">
        <v>33</v>
      </c>
      <c r="K31" s="681" t="s">
        <v>32</v>
      </c>
      <c r="L31" s="681" t="s">
        <v>31</v>
      </c>
      <c r="M31" s="681" t="s">
        <v>30</v>
      </c>
      <c r="N31" s="681" t="s">
        <v>29</v>
      </c>
      <c r="O31" s="681" t="s">
        <v>28</v>
      </c>
      <c r="P31" s="681" t="s">
        <v>27</v>
      </c>
      <c r="Q31" s="681" t="s">
        <v>26</v>
      </c>
      <c r="R31" s="681" t="s">
        <v>25</v>
      </c>
      <c r="S31" s="681" t="s">
        <v>24</v>
      </c>
      <c r="T31" s="681" t="s">
        <v>23</v>
      </c>
      <c r="U31" s="681" t="s">
        <v>22</v>
      </c>
      <c r="V31" s="681" t="s">
        <v>21</v>
      </c>
      <c r="W31" s="681" t="s">
        <v>20</v>
      </c>
      <c r="X31" s="681" t="s">
        <v>19</v>
      </c>
      <c r="Y31" s="681" t="s">
        <v>18</v>
      </c>
      <c r="Z31" s="681" t="s">
        <v>17</v>
      </c>
      <c r="AA31" s="681" t="s">
        <v>16</v>
      </c>
      <c r="AB31" s="681" t="s">
        <v>15</v>
      </c>
      <c r="AC31" s="681" t="s">
        <v>14</v>
      </c>
      <c r="AD31" s="161" t="s">
        <v>13</v>
      </c>
      <c r="AE31" s="161" t="s">
        <v>12</v>
      </c>
      <c r="AF31" s="161" t="s">
        <v>11</v>
      </c>
      <c r="AG31" s="161" t="s">
        <v>10</v>
      </c>
      <c r="AH31" s="161" t="s">
        <v>9</v>
      </c>
      <c r="AI31" s="135" t="s">
        <v>8</v>
      </c>
      <c r="AJ31" s="118" t="s">
        <v>7</v>
      </c>
      <c r="AK31" s="239" t="s">
        <v>6</v>
      </c>
      <c r="AL31" s="1113" t="s">
        <v>5</v>
      </c>
      <c r="AM31" s="1113"/>
    </row>
    <row r="32" spans="1:39" ht="12">
      <c r="A32" s="456" t="s">
        <v>878</v>
      </c>
      <c r="B32" s="608">
        <v>42736</v>
      </c>
      <c r="C32" s="608">
        <v>42855</v>
      </c>
      <c r="D32" s="608" t="s">
        <v>879</v>
      </c>
      <c r="E32" s="138">
        <f>F32+H32+J32+L32+N32+P32+R32+T32+V32+X32+Z32+AB32</f>
        <v>1</v>
      </c>
      <c r="F32" s="682"/>
      <c r="G32" s="683"/>
      <c r="H32" s="682"/>
      <c r="I32" s="683"/>
      <c r="J32" s="682">
        <v>1</v>
      </c>
      <c r="K32" s="683">
        <v>1</v>
      </c>
      <c r="L32" s="682"/>
      <c r="M32" s="683"/>
      <c r="N32" s="682"/>
      <c r="O32" s="683"/>
      <c r="P32" s="682"/>
      <c r="Q32" s="683"/>
      <c r="R32" s="691"/>
      <c r="S32" s="683"/>
      <c r="T32" s="682"/>
      <c r="U32" s="683"/>
      <c r="V32" s="682"/>
      <c r="W32" s="683"/>
      <c r="X32" s="682"/>
      <c r="Y32" s="683"/>
      <c r="Z32" s="682"/>
      <c r="AA32" s="683"/>
      <c r="AB32" s="682"/>
      <c r="AC32" s="683"/>
      <c r="AD32" s="298">
        <f>F32+H32+J32+L32+N32+P32</f>
        <v>1</v>
      </c>
      <c r="AE32" s="298">
        <f>G32+I32+K32+M32+O32+Q32</f>
        <v>1</v>
      </c>
      <c r="AF32" s="298">
        <f>AE32-AD32</f>
        <v>0</v>
      </c>
      <c r="AG32" s="318">
        <f>+AE32/AD32</f>
        <v>1</v>
      </c>
      <c r="AH32" s="318">
        <f>AE32/E32</f>
        <v>1</v>
      </c>
      <c r="AI32" s="421"/>
      <c r="AJ32" s="327">
        <v>0</v>
      </c>
      <c r="AK32" s="510">
        <v>0</v>
      </c>
      <c r="AL32" s="1411" t="s">
        <v>880</v>
      </c>
      <c r="AM32" s="1411"/>
    </row>
    <row r="33" spans="1:39" ht="21.75" customHeight="1">
      <c r="A33" s="456" t="s">
        <v>881</v>
      </c>
      <c r="B33" s="608">
        <v>42736</v>
      </c>
      <c r="C33" s="608">
        <v>43099</v>
      </c>
      <c r="D33" s="608" t="s">
        <v>70</v>
      </c>
      <c r="E33" s="138" t="s">
        <v>882</v>
      </c>
      <c r="F33" s="682"/>
      <c r="G33" s="683"/>
      <c r="H33" s="682"/>
      <c r="I33" s="683"/>
      <c r="J33" s="682"/>
      <c r="K33" s="683"/>
      <c r="L33" s="682"/>
      <c r="M33" s="683"/>
      <c r="N33" s="682"/>
      <c r="O33" s="683"/>
      <c r="P33" s="682"/>
      <c r="Q33" s="683"/>
      <c r="R33" s="691"/>
      <c r="S33" s="683"/>
      <c r="T33" s="682"/>
      <c r="U33" s="683"/>
      <c r="V33" s="682"/>
      <c r="W33" s="683"/>
      <c r="X33" s="682"/>
      <c r="Y33" s="683"/>
      <c r="Z33" s="682"/>
      <c r="AA33" s="683"/>
      <c r="AB33" s="682"/>
      <c r="AC33" s="683"/>
      <c r="AD33" s="298">
        <f aca="true" t="shared" si="4" ref="AD33:AD38">F33+H33+J33+L33+N33+P33</f>
        <v>0</v>
      </c>
      <c r="AE33" s="298">
        <f aca="true" t="shared" si="5" ref="AE33:AE38">G33+I33+K33+M33+O33+Q33</f>
        <v>0</v>
      </c>
      <c r="AF33" s="298">
        <f aca="true" t="shared" si="6" ref="AF33:AF38">AE33-AD33</f>
        <v>0</v>
      </c>
      <c r="AG33" s="318"/>
      <c r="AH33" s="318"/>
      <c r="AI33" s="421">
        <v>0</v>
      </c>
      <c r="AJ33" s="327">
        <v>0</v>
      </c>
      <c r="AK33" s="510">
        <v>0</v>
      </c>
      <c r="AL33" s="1411"/>
      <c r="AM33" s="1411"/>
    </row>
    <row r="34" spans="1:39" ht="22.5">
      <c r="A34" s="456" t="s">
        <v>883</v>
      </c>
      <c r="B34" s="608">
        <v>42736</v>
      </c>
      <c r="C34" s="608">
        <v>43099</v>
      </c>
      <c r="D34" s="608" t="s">
        <v>70</v>
      </c>
      <c r="E34" s="138" t="s">
        <v>882</v>
      </c>
      <c r="F34" s="682"/>
      <c r="G34" s="683"/>
      <c r="H34" s="682"/>
      <c r="I34" s="683"/>
      <c r="J34" s="682"/>
      <c r="K34" s="683"/>
      <c r="L34" s="682"/>
      <c r="M34" s="683"/>
      <c r="N34" s="682"/>
      <c r="O34" s="683"/>
      <c r="P34" s="682"/>
      <c r="Q34" s="683"/>
      <c r="R34" s="691"/>
      <c r="S34" s="683"/>
      <c r="T34" s="682"/>
      <c r="U34" s="683"/>
      <c r="V34" s="682"/>
      <c r="W34" s="683"/>
      <c r="X34" s="682"/>
      <c r="Y34" s="683"/>
      <c r="Z34" s="682"/>
      <c r="AA34" s="683"/>
      <c r="AB34" s="682"/>
      <c r="AC34" s="683"/>
      <c r="AD34" s="298">
        <f t="shared" si="4"/>
        <v>0</v>
      </c>
      <c r="AE34" s="298">
        <f t="shared" si="5"/>
        <v>0</v>
      </c>
      <c r="AF34" s="298">
        <f t="shared" si="6"/>
        <v>0</v>
      </c>
      <c r="AG34" s="318"/>
      <c r="AH34" s="318"/>
      <c r="AI34" s="421">
        <v>0</v>
      </c>
      <c r="AJ34" s="327">
        <v>0</v>
      </c>
      <c r="AK34" s="510">
        <v>0</v>
      </c>
      <c r="AL34" s="1411"/>
      <c r="AM34" s="1411"/>
    </row>
    <row r="35" spans="1:39" ht="30.75" customHeight="1">
      <c r="A35" s="456" t="s">
        <v>884</v>
      </c>
      <c r="B35" s="608">
        <v>42736</v>
      </c>
      <c r="C35" s="608">
        <v>43099</v>
      </c>
      <c r="D35" s="608" t="s">
        <v>70</v>
      </c>
      <c r="E35" s="138" t="s">
        <v>882</v>
      </c>
      <c r="F35" s="682"/>
      <c r="G35" s="683"/>
      <c r="H35" s="682"/>
      <c r="I35" s="683"/>
      <c r="J35" s="682"/>
      <c r="K35" s="683"/>
      <c r="L35" s="682"/>
      <c r="M35" s="683"/>
      <c r="N35" s="682"/>
      <c r="O35" s="683"/>
      <c r="P35" s="682"/>
      <c r="Q35" s="683"/>
      <c r="R35" s="691"/>
      <c r="S35" s="683"/>
      <c r="T35" s="682"/>
      <c r="U35" s="683"/>
      <c r="V35" s="682"/>
      <c r="W35" s="683"/>
      <c r="X35" s="682"/>
      <c r="Y35" s="683"/>
      <c r="Z35" s="682"/>
      <c r="AA35" s="683"/>
      <c r="AB35" s="682"/>
      <c r="AC35" s="683"/>
      <c r="AD35" s="298">
        <f t="shared" si="4"/>
        <v>0</v>
      </c>
      <c r="AE35" s="298">
        <f t="shared" si="5"/>
        <v>0</v>
      </c>
      <c r="AF35" s="298">
        <f t="shared" si="6"/>
        <v>0</v>
      </c>
      <c r="AG35" s="318"/>
      <c r="AH35" s="318"/>
      <c r="AI35" s="421">
        <v>0</v>
      </c>
      <c r="AJ35" s="327">
        <v>0</v>
      </c>
      <c r="AK35" s="510">
        <v>0</v>
      </c>
      <c r="AL35" s="1411"/>
      <c r="AM35" s="1411"/>
    </row>
    <row r="36" spans="1:39" ht="31.5" customHeight="1">
      <c r="A36" s="456" t="s">
        <v>885</v>
      </c>
      <c r="B36" s="608">
        <v>42736</v>
      </c>
      <c r="C36" s="608">
        <v>43099</v>
      </c>
      <c r="D36" s="608" t="s">
        <v>70</v>
      </c>
      <c r="E36" s="138" t="s">
        <v>882</v>
      </c>
      <c r="F36" s="682"/>
      <c r="G36" s="683"/>
      <c r="H36" s="682"/>
      <c r="I36" s="683"/>
      <c r="J36" s="682"/>
      <c r="K36" s="683"/>
      <c r="L36" s="682"/>
      <c r="M36" s="683"/>
      <c r="N36" s="682"/>
      <c r="O36" s="683"/>
      <c r="P36" s="682"/>
      <c r="Q36" s="683"/>
      <c r="R36" s="691"/>
      <c r="S36" s="683"/>
      <c r="T36" s="682"/>
      <c r="U36" s="683"/>
      <c r="V36" s="682"/>
      <c r="W36" s="683"/>
      <c r="X36" s="682"/>
      <c r="Y36" s="683"/>
      <c r="Z36" s="682"/>
      <c r="AA36" s="683"/>
      <c r="AB36" s="682"/>
      <c r="AC36" s="683"/>
      <c r="AD36" s="298">
        <f t="shared" si="4"/>
        <v>0</v>
      </c>
      <c r="AE36" s="298">
        <f t="shared" si="5"/>
        <v>0</v>
      </c>
      <c r="AF36" s="298">
        <f t="shared" si="6"/>
        <v>0</v>
      </c>
      <c r="AG36" s="318"/>
      <c r="AH36" s="318"/>
      <c r="AI36" s="421">
        <v>0</v>
      </c>
      <c r="AJ36" s="327">
        <v>0</v>
      </c>
      <c r="AK36" s="510">
        <v>0</v>
      </c>
      <c r="AL36" s="1411"/>
      <c r="AM36" s="1411"/>
    </row>
    <row r="37" spans="1:39" ht="28.5" customHeight="1">
      <c r="A37" s="456" t="s">
        <v>886</v>
      </c>
      <c r="B37" s="608">
        <v>42736</v>
      </c>
      <c r="C37" s="608">
        <v>43099</v>
      </c>
      <c r="D37" s="608" t="s">
        <v>70</v>
      </c>
      <c r="E37" s="138" t="s">
        <v>882</v>
      </c>
      <c r="F37" s="682"/>
      <c r="G37" s="683"/>
      <c r="H37" s="682"/>
      <c r="I37" s="683"/>
      <c r="J37" s="682"/>
      <c r="K37" s="683"/>
      <c r="L37" s="682"/>
      <c r="M37" s="683"/>
      <c r="N37" s="682"/>
      <c r="O37" s="683"/>
      <c r="P37" s="682"/>
      <c r="Q37" s="683"/>
      <c r="R37" s="691"/>
      <c r="S37" s="683"/>
      <c r="T37" s="682"/>
      <c r="U37" s="683"/>
      <c r="V37" s="682"/>
      <c r="W37" s="683"/>
      <c r="X37" s="682"/>
      <c r="Y37" s="683"/>
      <c r="Z37" s="682"/>
      <c r="AA37" s="683"/>
      <c r="AB37" s="682"/>
      <c r="AC37" s="683"/>
      <c r="AD37" s="298">
        <f t="shared" si="4"/>
        <v>0</v>
      </c>
      <c r="AE37" s="298">
        <f t="shared" si="5"/>
        <v>0</v>
      </c>
      <c r="AF37" s="298">
        <f t="shared" si="6"/>
        <v>0</v>
      </c>
      <c r="AG37" s="318"/>
      <c r="AH37" s="318"/>
      <c r="AI37" s="421">
        <v>0</v>
      </c>
      <c r="AJ37" s="327">
        <v>0</v>
      </c>
      <c r="AK37" s="510">
        <v>0</v>
      </c>
      <c r="AL37" s="1411"/>
      <c r="AM37" s="1411"/>
    </row>
    <row r="38" spans="1:39" ht="28.5" customHeight="1">
      <c r="A38" s="456" t="s">
        <v>887</v>
      </c>
      <c r="B38" s="608">
        <v>42736</v>
      </c>
      <c r="C38" s="608">
        <v>43099</v>
      </c>
      <c r="D38" s="608" t="s">
        <v>70</v>
      </c>
      <c r="E38" s="138" t="s">
        <v>882</v>
      </c>
      <c r="F38" s="682"/>
      <c r="G38" s="683"/>
      <c r="H38" s="682"/>
      <c r="I38" s="683"/>
      <c r="J38" s="682"/>
      <c r="K38" s="683"/>
      <c r="L38" s="682"/>
      <c r="M38" s="683"/>
      <c r="N38" s="682"/>
      <c r="O38" s="683"/>
      <c r="P38" s="682"/>
      <c r="Q38" s="683"/>
      <c r="R38" s="691"/>
      <c r="S38" s="683"/>
      <c r="T38" s="682"/>
      <c r="U38" s="683"/>
      <c r="V38" s="682"/>
      <c r="W38" s="683"/>
      <c r="X38" s="682"/>
      <c r="Y38" s="683"/>
      <c r="Z38" s="682"/>
      <c r="AA38" s="683"/>
      <c r="AB38" s="682"/>
      <c r="AC38" s="683"/>
      <c r="AD38" s="298">
        <f t="shared" si="4"/>
        <v>0</v>
      </c>
      <c r="AE38" s="298">
        <f t="shared" si="5"/>
        <v>0</v>
      </c>
      <c r="AF38" s="298">
        <f t="shared" si="6"/>
        <v>0</v>
      </c>
      <c r="AG38" s="318"/>
      <c r="AH38" s="318"/>
      <c r="AI38" s="421">
        <v>0</v>
      </c>
      <c r="AJ38" s="327">
        <v>0</v>
      </c>
      <c r="AK38" s="510">
        <v>0</v>
      </c>
      <c r="AL38" s="1411"/>
      <c r="AM38" s="1411"/>
    </row>
    <row r="39" spans="1:39" ht="11.25">
      <c r="A39" s="1170" t="s">
        <v>1</v>
      </c>
      <c r="B39" s="1170"/>
      <c r="C39" s="1170"/>
      <c r="D39" s="1170"/>
      <c r="E39" s="1170"/>
      <c r="F39" s="1170"/>
      <c r="G39" s="1170"/>
      <c r="H39" s="1170"/>
      <c r="I39" s="1170"/>
      <c r="J39" s="1170"/>
      <c r="K39" s="1170"/>
      <c r="L39" s="1170"/>
      <c r="M39" s="1170"/>
      <c r="N39" s="1170"/>
      <c r="O39" s="1170"/>
      <c r="P39" s="1170"/>
      <c r="Q39" s="1170"/>
      <c r="R39" s="1170"/>
      <c r="S39" s="1170"/>
      <c r="T39" s="1170"/>
      <c r="U39" s="1170"/>
      <c r="V39" s="1170"/>
      <c r="W39" s="1170"/>
      <c r="X39" s="1170"/>
      <c r="Y39" s="1170"/>
      <c r="Z39" s="1170"/>
      <c r="AA39" s="1170"/>
      <c r="AB39" s="1170"/>
      <c r="AC39" s="1170"/>
      <c r="AD39" s="705"/>
      <c r="AE39" s="705"/>
      <c r="AF39" s="403"/>
      <c r="AG39" s="358">
        <f>AVERAGE(AG32:AG38)</f>
        <v>1</v>
      </c>
      <c r="AH39" s="358">
        <f>AVERAGE(AH32:AH38)</f>
        <v>1</v>
      </c>
      <c r="AI39" s="687">
        <f>SUM(AI32:AI38)</f>
        <v>0</v>
      </c>
      <c r="AJ39" s="327">
        <v>0</v>
      </c>
      <c r="AK39" s="540">
        <v>0</v>
      </c>
      <c r="AL39" s="1404"/>
      <c r="AM39" s="1405"/>
    </row>
    <row r="40" spans="1:39" ht="33.75" customHeight="1">
      <c r="A40" s="239" t="s">
        <v>47</v>
      </c>
      <c r="B40" s="1155" t="s">
        <v>888</v>
      </c>
      <c r="C40" s="1156"/>
      <c r="D40" s="1156"/>
      <c r="E40" s="1156"/>
      <c r="F40" s="1156"/>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c r="AF40" s="1156"/>
      <c r="AG40" s="1156"/>
      <c r="AH40" s="1165" t="s">
        <v>45</v>
      </c>
      <c r="AI40" s="1165"/>
      <c r="AJ40" s="1158" t="s">
        <v>843</v>
      </c>
      <c r="AK40" s="1158"/>
      <c r="AL40" s="239" t="s">
        <v>43</v>
      </c>
      <c r="AM40" s="383"/>
    </row>
    <row r="41" spans="1:39" ht="22.5">
      <c r="A41" s="239" t="s">
        <v>42</v>
      </c>
      <c r="B41" s="680" t="s">
        <v>41</v>
      </c>
      <c r="C41" s="680" t="s">
        <v>40</v>
      </c>
      <c r="D41" s="680" t="s">
        <v>545</v>
      </c>
      <c r="E41" s="161" t="s">
        <v>38</v>
      </c>
      <c r="F41" s="681" t="s">
        <v>37</v>
      </c>
      <c r="G41" s="681" t="s">
        <v>134</v>
      </c>
      <c r="H41" s="681" t="s">
        <v>35</v>
      </c>
      <c r="I41" s="681" t="s">
        <v>34</v>
      </c>
      <c r="J41" s="681" t="s">
        <v>33</v>
      </c>
      <c r="K41" s="681" t="s">
        <v>32</v>
      </c>
      <c r="L41" s="681" t="s">
        <v>31</v>
      </c>
      <c r="M41" s="681" t="s">
        <v>30</v>
      </c>
      <c r="N41" s="681" t="s">
        <v>29</v>
      </c>
      <c r="O41" s="681" t="s">
        <v>28</v>
      </c>
      <c r="P41" s="681" t="s">
        <v>27</v>
      </c>
      <c r="Q41" s="681" t="s">
        <v>26</v>
      </c>
      <c r="R41" s="681" t="s">
        <v>25</v>
      </c>
      <c r="S41" s="681" t="s">
        <v>24</v>
      </c>
      <c r="T41" s="681" t="s">
        <v>23</v>
      </c>
      <c r="U41" s="681" t="s">
        <v>22</v>
      </c>
      <c r="V41" s="681" t="s">
        <v>21</v>
      </c>
      <c r="W41" s="681" t="s">
        <v>20</v>
      </c>
      <c r="X41" s="681" t="s">
        <v>19</v>
      </c>
      <c r="Y41" s="681" t="s">
        <v>18</v>
      </c>
      <c r="Z41" s="681" t="s">
        <v>17</v>
      </c>
      <c r="AA41" s="681" t="s">
        <v>16</v>
      </c>
      <c r="AB41" s="681" t="s">
        <v>15</v>
      </c>
      <c r="AC41" s="681" t="s">
        <v>14</v>
      </c>
      <c r="AD41" s="161" t="s">
        <v>13</v>
      </c>
      <c r="AE41" s="161" t="s">
        <v>12</v>
      </c>
      <c r="AF41" s="161" t="s">
        <v>11</v>
      </c>
      <c r="AG41" s="161" t="s">
        <v>10</v>
      </c>
      <c r="AH41" s="161" t="s">
        <v>9</v>
      </c>
      <c r="AI41" s="135" t="s">
        <v>8</v>
      </c>
      <c r="AJ41" s="118" t="s">
        <v>7</v>
      </c>
      <c r="AK41" s="239" t="s">
        <v>6</v>
      </c>
      <c r="AL41" s="1113" t="s">
        <v>5</v>
      </c>
      <c r="AM41" s="1113"/>
    </row>
    <row r="42" spans="1:39" ht="22.5">
      <c r="A42" s="414" t="s">
        <v>1070</v>
      </c>
      <c r="B42" s="706"/>
      <c r="C42" s="706"/>
      <c r="D42" s="1418" t="s">
        <v>889</v>
      </c>
      <c r="E42" s="138">
        <f aca="true" t="shared" si="7" ref="E42:E79">F42+H42+J42+L42+N42+P42+R42+T42+V42+X42+Z42+AB42</f>
        <v>1</v>
      </c>
      <c r="F42" s="684"/>
      <c r="G42" s="685"/>
      <c r="H42" s="684"/>
      <c r="I42" s="685"/>
      <c r="J42" s="684"/>
      <c r="K42" s="685"/>
      <c r="L42" s="684"/>
      <c r="M42" s="685"/>
      <c r="N42" s="684"/>
      <c r="O42" s="685"/>
      <c r="P42" s="684"/>
      <c r="Q42" s="685"/>
      <c r="R42" s="684">
        <v>1</v>
      </c>
      <c r="S42" s="685"/>
      <c r="T42" s="684"/>
      <c r="U42" s="685"/>
      <c r="V42" s="684"/>
      <c r="W42" s="685"/>
      <c r="X42" s="684"/>
      <c r="Y42" s="685"/>
      <c r="Z42" s="684"/>
      <c r="AA42" s="685"/>
      <c r="AB42" s="684"/>
      <c r="AC42" s="685"/>
      <c r="AD42" s="298">
        <f aca="true" t="shared" si="8" ref="AD42:AD61">F42+H42+J42+L42+N42+P42</f>
        <v>0</v>
      </c>
      <c r="AE42" s="298">
        <f aca="true" t="shared" si="9" ref="AE42:AE61">G42+I42+K42+M42+O42+Q42</f>
        <v>0</v>
      </c>
      <c r="AF42" s="298">
        <f aca="true" t="shared" si="10" ref="AF42:AF61">AE42-AD42</f>
        <v>0</v>
      </c>
      <c r="AG42" s="318"/>
      <c r="AH42" s="318">
        <f aca="true" t="shared" si="11" ref="AH42:AH61">AE42/E42</f>
        <v>0</v>
      </c>
      <c r="AI42" s="707"/>
      <c r="AJ42" s="708"/>
      <c r="AK42" s="707"/>
      <c r="AL42" s="1169" t="s">
        <v>890</v>
      </c>
      <c r="AM42" s="1169"/>
    </row>
    <row r="43" spans="1:39" ht="12">
      <c r="A43" s="709" t="s">
        <v>891</v>
      </c>
      <c r="B43" s="608"/>
      <c r="C43" s="608"/>
      <c r="D43" s="1418"/>
      <c r="E43" s="138">
        <f t="shared" si="7"/>
        <v>1</v>
      </c>
      <c r="F43" s="682"/>
      <c r="G43" s="683"/>
      <c r="H43" s="682"/>
      <c r="I43" s="683"/>
      <c r="J43" s="682"/>
      <c r="K43" s="683"/>
      <c r="L43" s="682"/>
      <c r="M43" s="683"/>
      <c r="N43" s="682"/>
      <c r="O43" s="683"/>
      <c r="P43" s="682"/>
      <c r="Q43" s="683"/>
      <c r="R43" s="684">
        <v>1</v>
      </c>
      <c r="S43" s="683"/>
      <c r="T43" s="684"/>
      <c r="U43" s="685"/>
      <c r="V43" s="684"/>
      <c r="W43" s="685"/>
      <c r="X43" s="684"/>
      <c r="Y43" s="685"/>
      <c r="Z43" s="684"/>
      <c r="AA43" s="685"/>
      <c r="AB43" s="684"/>
      <c r="AC43" s="685"/>
      <c r="AD43" s="298">
        <f t="shared" si="8"/>
        <v>0</v>
      </c>
      <c r="AE43" s="298">
        <f t="shared" si="9"/>
        <v>0</v>
      </c>
      <c r="AF43" s="298">
        <f t="shared" si="10"/>
        <v>0</v>
      </c>
      <c r="AG43" s="318"/>
      <c r="AH43" s="318">
        <f t="shared" si="11"/>
        <v>0</v>
      </c>
      <c r="AI43" s="710">
        <v>0</v>
      </c>
      <c r="AJ43" s="327">
        <v>0</v>
      </c>
      <c r="AK43" s="328">
        <v>0</v>
      </c>
      <c r="AL43" s="1169" t="s">
        <v>890</v>
      </c>
      <c r="AM43" s="1169"/>
    </row>
    <row r="44" spans="1:39" ht="12">
      <c r="A44" s="709" t="s">
        <v>892</v>
      </c>
      <c r="B44" s="608"/>
      <c r="C44" s="608"/>
      <c r="D44" s="1418"/>
      <c r="E44" s="138">
        <f t="shared" si="7"/>
        <v>2</v>
      </c>
      <c r="F44" s="682"/>
      <c r="G44" s="683"/>
      <c r="H44" s="682"/>
      <c r="I44" s="683"/>
      <c r="J44" s="682"/>
      <c r="K44" s="683"/>
      <c r="L44" s="682"/>
      <c r="M44" s="683"/>
      <c r="N44" s="682"/>
      <c r="O44" s="683"/>
      <c r="P44" s="682">
        <v>1</v>
      </c>
      <c r="Q44" s="683">
        <v>1</v>
      </c>
      <c r="R44" s="684"/>
      <c r="S44" s="683"/>
      <c r="T44" s="684"/>
      <c r="U44" s="685"/>
      <c r="V44" s="684"/>
      <c r="W44" s="685"/>
      <c r="X44" s="684"/>
      <c r="Y44" s="685"/>
      <c r="Z44" s="684"/>
      <c r="AA44" s="685"/>
      <c r="AB44" s="684">
        <v>1</v>
      </c>
      <c r="AC44" s="685"/>
      <c r="AD44" s="298">
        <f t="shared" si="8"/>
        <v>1</v>
      </c>
      <c r="AE44" s="298">
        <f t="shared" si="9"/>
        <v>1</v>
      </c>
      <c r="AF44" s="298">
        <f t="shared" si="10"/>
        <v>0</v>
      </c>
      <c r="AG44" s="318">
        <f aca="true" t="shared" si="12" ref="AG44:AG61">+AE44/AD44</f>
        <v>1</v>
      </c>
      <c r="AH44" s="318">
        <f t="shared" si="11"/>
        <v>0.5</v>
      </c>
      <c r="AI44" s="710">
        <v>0</v>
      </c>
      <c r="AJ44" s="327"/>
      <c r="AK44" s="328"/>
      <c r="AL44" s="1169"/>
      <c r="AM44" s="1169"/>
    </row>
    <row r="45" spans="1:39" ht="12">
      <c r="A45" s="709" t="s">
        <v>893</v>
      </c>
      <c r="B45" s="608"/>
      <c r="C45" s="608"/>
      <c r="D45" s="1418"/>
      <c r="E45" s="138">
        <f t="shared" si="7"/>
        <v>2</v>
      </c>
      <c r="F45" s="682"/>
      <c r="G45" s="683"/>
      <c r="H45" s="682"/>
      <c r="I45" s="683"/>
      <c r="J45" s="682">
        <v>1</v>
      </c>
      <c r="K45" s="683">
        <v>1</v>
      </c>
      <c r="L45" s="682"/>
      <c r="M45" s="683"/>
      <c r="N45" s="682"/>
      <c r="O45" s="683"/>
      <c r="P45" s="682"/>
      <c r="Q45" s="683"/>
      <c r="R45" s="684"/>
      <c r="S45" s="683"/>
      <c r="T45" s="684"/>
      <c r="U45" s="685"/>
      <c r="V45" s="684">
        <v>1</v>
      </c>
      <c r="W45" s="685"/>
      <c r="X45" s="684"/>
      <c r="Y45" s="685"/>
      <c r="Z45" s="684"/>
      <c r="AA45" s="685"/>
      <c r="AB45" s="684"/>
      <c r="AC45" s="685"/>
      <c r="AD45" s="298">
        <f t="shared" si="8"/>
        <v>1</v>
      </c>
      <c r="AE45" s="298">
        <f t="shared" si="9"/>
        <v>1</v>
      </c>
      <c r="AF45" s="298">
        <f t="shared" si="10"/>
        <v>0</v>
      </c>
      <c r="AG45" s="318">
        <f t="shared" si="12"/>
        <v>1</v>
      </c>
      <c r="AH45" s="318">
        <f t="shared" si="11"/>
        <v>0.5</v>
      </c>
      <c r="AI45" s="710">
        <v>0</v>
      </c>
      <c r="AJ45" s="327"/>
      <c r="AK45" s="328"/>
      <c r="AL45" s="1169"/>
      <c r="AM45" s="1169"/>
    </row>
    <row r="46" spans="1:39" ht="22.5">
      <c r="A46" s="711" t="s">
        <v>894</v>
      </c>
      <c r="B46" s="608"/>
      <c r="C46" s="608"/>
      <c r="D46" s="1418"/>
      <c r="E46" s="138">
        <f t="shared" si="7"/>
        <v>1</v>
      </c>
      <c r="F46" s="682"/>
      <c r="G46" s="683"/>
      <c r="H46" s="682">
        <v>1</v>
      </c>
      <c r="I46" s="683">
        <v>1</v>
      </c>
      <c r="J46" s="682"/>
      <c r="K46" s="683"/>
      <c r="L46" s="682"/>
      <c r="M46" s="683"/>
      <c r="N46" s="682"/>
      <c r="O46" s="683"/>
      <c r="P46" s="682"/>
      <c r="Q46" s="683"/>
      <c r="R46" s="684"/>
      <c r="S46" s="683"/>
      <c r="T46" s="684"/>
      <c r="U46" s="685"/>
      <c r="V46" s="684"/>
      <c r="W46" s="685"/>
      <c r="X46" s="684"/>
      <c r="Y46" s="685"/>
      <c r="Z46" s="684"/>
      <c r="AA46" s="685"/>
      <c r="AB46" s="684"/>
      <c r="AC46" s="685"/>
      <c r="AD46" s="298">
        <f t="shared" si="8"/>
        <v>1</v>
      </c>
      <c r="AE46" s="298">
        <f t="shared" si="9"/>
        <v>1</v>
      </c>
      <c r="AF46" s="298">
        <f t="shared" si="10"/>
        <v>0</v>
      </c>
      <c r="AG46" s="318">
        <f t="shared" si="12"/>
        <v>1</v>
      </c>
      <c r="AH46" s="318">
        <f t="shared" si="11"/>
        <v>1</v>
      </c>
      <c r="AI46" s="710">
        <v>0</v>
      </c>
      <c r="AJ46" s="327"/>
      <c r="AK46" s="328"/>
      <c r="AL46" s="1169"/>
      <c r="AM46" s="1169"/>
    </row>
    <row r="47" spans="1:39" ht="12">
      <c r="A47" s="712" t="s">
        <v>895</v>
      </c>
      <c r="B47" s="608"/>
      <c r="C47" s="608"/>
      <c r="D47" s="1418"/>
      <c r="E47" s="138">
        <v>1</v>
      </c>
      <c r="F47" s="682"/>
      <c r="G47" s="683"/>
      <c r="H47" s="682"/>
      <c r="I47" s="683"/>
      <c r="J47" s="682"/>
      <c r="K47" s="683"/>
      <c r="L47" s="682"/>
      <c r="M47" s="683"/>
      <c r="N47" s="682"/>
      <c r="O47" s="683"/>
      <c r="P47" s="682"/>
      <c r="Q47" s="683"/>
      <c r="R47" s="684"/>
      <c r="S47" s="683"/>
      <c r="T47" s="684"/>
      <c r="U47" s="685"/>
      <c r="V47" s="684"/>
      <c r="W47" s="685"/>
      <c r="X47" s="684"/>
      <c r="Y47" s="685"/>
      <c r="Z47" s="684"/>
      <c r="AA47" s="685"/>
      <c r="AB47" s="684"/>
      <c r="AC47" s="685"/>
      <c r="AD47" s="298">
        <f t="shared" si="8"/>
        <v>0</v>
      </c>
      <c r="AE47" s="298">
        <f t="shared" si="9"/>
        <v>0</v>
      </c>
      <c r="AF47" s="298">
        <f t="shared" si="10"/>
        <v>0</v>
      </c>
      <c r="AG47" s="318"/>
      <c r="AH47" s="318">
        <f t="shared" si="11"/>
        <v>0</v>
      </c>
      <c r="AI47" s="710">
        <v>0</v>
      </c>
      <c r="AJ47" s="327"/>
      <c r="AK47" s="328"/>
      <c r="AL47" s="1169" t="s">
        <v>896</v>
      </c>
      <c r="AM47" s="1169"/>
    </row>
    <row r="48" spans="1:39" ht="12">
      <c r="A48" s="713" t="s">
        <v>897</v>
      </c>
      <c r="B48" s="608"/>
      <c r="C48" s="608"/>
      <c r="D48" s="1418"/>
      <c r="E48" s="138">
        <f t="shared" si="7"/>
        <v>1</v>
      </c>
      <c r="F48" s="682"/>
      <c r="G48" s="683"/>
      <c r="H48" s="682"/>
      <c r="I48" s="683"/>
      <c r="J48" s="682"/>
      <c r="K48" s="683"/>
      <c r="L48" s="682"/>
      <c r="M48" s="683"/>
      <c r="N48" s="682"/>
      <c r="O48" s="683"/>
      <c r="P48" s="682"/>
      <c r="Q48" s="683"/>
      <c r="R48" s="684"/>
      <c r="S48" s="683"/>
      <c r="T48" s="684"/>
      <c r="U48" s="685"/>
      <c r="V48" s="684"/>
      <c r="W48" s="685"/>
      <c r="X48" s="684"/>
      <c r="Y48" s="685"/>
      <c r="Z48" s="684">
        <v>1</v>
      </c>
      <c r="AA48" s="685"/>
      <c r="AB48" s="684"/>
      <c r="AC48" s="685"/>
      <c r="AD48" s="298">
        <f t="shared" si="8"/>
        <v>0</v>
      </c>
      <c r="AE48" s="298">
        <f t="shared" si="9"/>
        <v>0</v>
      </c>
      <c r="AF48" s="298">
        <f t="shared" si="10"/>
        <v>0</v>
      </c>
      <c r="AG48" s="318"/>
      <c r="AH48" s="318">
        <f t="shared" si="11"/>
        <v>0</v>
      </c>
      <c r="AI48" s="710">
        <v>0</v>
      </c>
      <c r="AJ48" s="327"/>
      <c r="AK48" s="328"/>
      <c r="AL48" s="1169"/>
      <c r="AM48" s="1169"/>
    </row>
    <row r="49" spans="1:39" ht="12">
      <c r="A49" s="714" t="s">
        <v>898</v>
      </c>
      <c r="B49" s="608"/>
      <c r="C49" s="608"/>
      <c r="D49" s="1418"/>
      <c r="E49" s="138">
        <v>11</v>
      </c>
      <c r="F49" s="682"/>
      <c r="G49" s="683"/>
      <c r="H49" s="682"/>
      <c r="I49" s="683"/>
      <c r="J49" s="682"/>
      <c r="K49" s="683"/>
      <c r="L49" s="682"/>
      <c r="M49" s="683"/>
      <c r="N49" s="682"/>
      <c r="O49" s="683"/>
      <c r="P49" s="682"/>
      <c r="Q49" s="683"/>
      <c r="R49" s="684"/>
      <c r="S49" s="683"/>
      <c r="T49" s="684"/>
      <c r="U49" s="685"/>
      <c r="V49" s="684"/>
      <c r="W49" s="685"/>
      <c r="X49" s="684"/>
      <c r="Y49" s="685"/>
      <c r="Z49" s="684"/>
      <c r="AA49" s="685"/>
      <c r="AB49" s="684"/>
      <c r="AC49" s="685"/>
      <c r="AD49" s="298">
        <f t="shared" si="8"/>
        <v>0</v>
      </c>
      <c r="AE49" s="298">
        <f t="shared" si="9"/>
        <v>0</v>
      </c>
      <c r="AF49" s="298">
        <f t="shared" si="10"/>
        <v>0</v>
      </c>
      <c r="AG49" s="318"/>
      <c r="AH49" s="318">
        <f t="shared" si="11"/>
        <v>0</v>
      </c>
      <c r="AI49" s="710">
        <v>0</v>
      </c>
      <c r="AJ49" s="327"/>
      <c r="AK49" s="328"/>
      <c r="AL49" s="1169" t="s">
        <v>899</v>
      </c>
      <c r="AM49" s="1169"/>
    </row>
    <row r="50" spans="1:39" ht="22.5">
      <c r="A50" s="334" t="s">
        <v>1028</v>
      </c>
      <c r="B50" s="608"/>
      <c r="C50" s="608"/>
      <c r="D50" s="1418"/>
      <c r="E50" s="138">
        <f t="shared" si="7"/>
        <v>2</v>
      </c>
      <c r="F50" s="682"/>
      <c r="G50" s="683"/>
      <c r="H50" s="682"/>
      <c r="I50" s="683"/>
      <c r="J50" s="682"/>
      <c r="K50" s="683"/>
      <c r="L50" s="682"/>
      <c r="M50" s="683"/>
      <c r="N50" s="682"/>
      <c r="O50" s="683"/>
      <c r="P50" s="682"/>
      <c r="Q50" s="683"/>
      <c r="R50" s="684"/>
      <c r="S50" s="683"/>
      <c r="T50" s="684"/>
      <c r="U50" s="685"/>
      <c r="V50" s="684"/>
      <c r="W50" s="685"/>
      <c r="X50" s="684">
        <v>1</v>
      </c>
      <c r="Y50" s="685"/>
      <c r="Z50" s="684">
        <v>1</v>
      </c>
      <c r="AA50" s="685"/>
      <c r="AB50" s="684"/>
      <c r="AC50" s="685"/>
      <c r="AD50" s="298">
        <f t="shared" si="8"/>
        <v>0</v>
      </c>
      <c r="AE50" s="298">
        <f t="shared" si="9"/>
        <v>0</v>
      </c>
      <c r="AF50" s="298">
        <f t="shared" si="10"/>
        <v>0</v>
      </c>
      <c r="AG50" s="318"/>
      <c r="AH50" s="318">
        <f t="shared" si="11"/>
        <v>0</v>
      </c>
      <c r="AI50" s="710">
        <v>40000000</v>
      </c>
      <c r="AJ50" s="327"/>
      <c r="AK50" s="328"/>
      <c r="AL50" s="1169" t="s">
        <v>900</v>
      </c>
      <c r="AM50" s="1169"/>
    </row>
    <row r="51" spans="1:39" ht="22.5">
      <c r="A51" s="715" t="s">
        <v>901</v>
      </c>
      <c r="B51" s="608"/>
      <c r="C51" s="608"/>
      <c r="D51" s="1418"/>
      <c r="E51" s="138">
        <f t="shared" si="7"/>
        <v>12</v>
      </c>
      <c r="F51" s="682">
        <v>1</v>
      </c>
      <c r="G51" s="683">
        <v>1</v>
      </c>
      <c r="H51" s="682">
        <v>1</v>
      </c>
      <c r="I51" s="683">
        <v>1</v>
      </c>
      <c r="J51" s="682">
        <v>1</v>
      </c>
      <c r="K51" s="683">
        <v>1</v>
      </c>
      <c r="L51" s="682">
        <v>1</v>
      </c>
      <c r="M51" s="683">
        <v>1</v>
      </c>
      <c r="N51" s="682">
        <v>1</v>
      </c>
      <c r="O51" s="683">
        <v>1</v>
      </c>
      <c r="P51" s="682">
        <v>1</v>
      </c>
      <c r="Q51" s="683">
        <v>1</v>
      </c>
      <c r="R51" s="684">
        <v>1</v>
      </c>
      <c r="S51" s="683"/>
      <c r="T51" s="684">
        <v>1</v>
      </c>
      <c r="U51" s="685"/>
      <c r="V51" s="684">
        <v>1</v>
      </c>
      <c r="W51" s="685"/>
      <c r="X51" s="684">
        <v>1</v>
      </c>
      <c r="Y51" s="685"/>
      <c r="Z51" s="684">
        <v>1</v>
      </c>
      <c r="AA51" s="685"/>
      <c r="AB51" s="684">
        <v>1</v>
      </c>
      <c r="AC51" s="685"/>
      <c r="AD51" s="298">
        <f t="shared" si="8"/>
        <v>6</v>
      </c>
      <c r="AE51" s="298">
        <f t="shared" si="9"/>
        <v>6</v>
      </c>
      <c r="AF51" s="298">
        <f t="shared" si="10"/>
        <v>0</v>
      </c>
      <c r="AG51" s="318">
        <f t="shared" si="12"/>
        <v>1</v>
      </c>
      <c r="AH51" s="318">
        <f t="shared" si="11"/>
        <v>0.5</v>
      </c>
      <c r="AI51" s="710">
        <v>0</v>
      </c>
      <c r="AJ51" s="716"/>
      <c r="AK51" s="328"/>
      <c r="AL51" s="1169" t="s">
        <v>902</v>
      </c>
      <c r="AM51" s="1169"/>
    </row>
    <row r="52" spans="1:39" ht="12">
      <c r="A52" s="715" t="s">
        <v>903</v>
      </c>
      <c r="B52" s="608"/>
      <c r="C52" s="608"/>
      <c r="D52" s="1418"/>
      <c r="E52" s="138">
        <f t="shared" si="7"/>
        <v>1</v>
      </c>
      <c r="F52" s="682"/>
      <c r="G52" s="683"/>
      <c r="H52" s="682"/>
      <c r="I52" s="683"/>
      <c r="J52" s="682"/>
      <c r="K52" s="683"/>
      <c r="L52" s="682"/>
      <c r="M52" s="683"/>
      <c r="N52" s="682">
        <v>1</v>
      </c>
      <c r="O52" s="683">
        <v>1</v>
      </c>
      <c r="P52" s="682"/>
      <c r="Q52" s="683"/>
      <c r="R52" s="684"/>
      <c r="S52" s="683"/>
      <c r="T52" s="684"/>
      <c r="U52" s="685"/>
      <c r="V52" s="684"/>
      <c r="W52" s="685"/>
      <c r="X52" s="684"/>
      <c r="Y52" s="685"/>
      <c r="Z52" s="684"/>
      <c r="AA52" s="685"/>
      <c r="AB52" s="684"/>
      <c r="AC52" s="685"/>
      <c r="AD52" s="298">
        <f t="shared" si="8"/>
        <v>1</v>
      </c>
      <c r="AE52" s="298">
        <f t="shared" si="9"/>
        <v>1</v>
      </c>
      <c r="AF52" s="298">
        <f t="shared" si="10"/>
        <v>0</v>
      </c>
      <c r="AG52" s="318">
        <f t="shared" si="12"/>
        <v>1</v>
      </c>
      <c r="AH52" s="318">
        <f t="shared" si="11"/>
        <v>1</v>
      </c>
      <c r="AI52" s="710">
        <v>0</v>
      </c>
      <c r="AJ52" s="327"/>
      <c r="AK52" s="328"/>
      <c r="AL52" s="1169"/>
      <c r="AM52" s="1169"/>
    </row>
    <row r="53" spans="1:39" ht="12">
      <c r="A53" s="401" t="s">
        <v>904</v>
      </c>
      <c r="B53" s="608"/>
      <c r="C53" s="608"/>
      <c r="D53" s="1418"/>
      <c r="E53" s="138">
        <f t="shared" si="7"/>
        <v>1</v>
      </c>
      <c r="F53" s="682"/>
      <c r="G53" s="683"/>
      <c r="H53" s="682"/>
      <c r="I53" s="683"/>
      <c r="J53" s="682"/>
      <c r="K53" s="683"/>
      <c r="L53" s="682"/>
      <c r="M53" s="683"/>
      <c r="N53" s="682"/>
      <c r="O53" s="683"/>
      <c r="P53" s="682"/>
      <c r="Q53" s="683"/>
      <c r="R53" s="684"/>
      <c r="S53" s="683"/>
      <c r="T53" s="684">
        <v>1</v>
      </c>
      <c r="U53" s="685"/>
      <c r="V53" s="684"/>
      <c r="W53" s="685"/>
      <c r="X53" s="684"/>
      <c r="Y53" s="685"/>
      <c r="Z53" s="684"/>
      <c r="AA53" s="685"/>
      <c r="AB53" s="684"/>
      <c r="AC53" s="685"/>
      <c r="AD53" s="298">
        <f t="shared" si="8"/>
        <v>0</v>
      </c>
      <c r="AE53" s="298">
        <f t="shared" si="9"/>
        <v>0</v>
      </c>
      <c r="AF53" s="298">
        <f t="shared" si="10"/>
        <v>0</v>
      </c>
      <c r="AG53" s="318"/>
      <c r="AH53" s="318">
        <f t="shared" si="11"/>
        <v>0</v>
      </c>
      <c r="AI53" s="710">
        <v>0</v>
      </c>
      <c r="AJ53" s="327"/>
      <c r="AK53" s="328"/>
      <c r="AL53" s="1169"/>
      <c r="AM53" s="1169"/>
    </row>
    <row r="54" spans="1:39" ht="12">
      <c r="A54" s="717" t="s">
        <v>905</v>
      </c>
      <c r="B54" s="608"/>
      <c r="C54" s="608"/>
      <c r="D54" s="1418"/>
      <c r="E54" s="138">
        <f t="shared" si="7"/>
        <v>1</v>
      </c>
      <c r="F54" s="682"/>
      <c r="G54" s="683"/>
      <c r="H54" s="682"/>
      <c r="I54" s="683"/>
      <c r="J54" s="682"/>
      <c r="K54" s="683"/>
      <c r="L54" s="682"/>
      <c r="M54" s="683"/>
      <c r="N54" s="682"/>
      <c r="O54" s="683"/>
      <c r="P54" s="684">
        <v>1</v>
      </c>
      <c r="Q54" s="683">
        <v>1</v>
      </c>
      <c r="R54" s="684"/>
      <c r="S54" s="683"/>
      <c r="T54" s="684"/>
      <c r="U54" s="685"/>
      <c r="V54" s="684"/>
      <c r="W54" s="685"/>
      <c r="X54" s="684"/>
      <c r="Y54" s="685"/>
      <c r="Z54" s="684"/>
      <c r="AA54" s="685"/>
      <c r="AB54" s="684"/>
      <c r="AC54" s="685"/>
      <c r="AD54" s="298">
        <f t="shared" si="8"/>
        <v>1</v>
      </c>
      <c r="AE54" s="298">
        <f t="shared" si="9"/>
        <v>1</v>
      </c>
      <c r="AF54" s="298">
        <f t="shared" si="10"/>
        <v>0</v>
      </c>
      <c r="AG54" s="318">
        <f t="shared" si="12"/>
        <v>1</v>
      </c>
      <c r="AH54" s="318">
        <f t="shared" si="11"/>
        <v>1</v>
      </c>
      <c r="AI54" s="710">
        <v>0</v>
      </c>
      <c r="AJ54" s="327"/>
      <c r="AK54" s="328"/>
      <c r="AL54" s="1169"/>
      <c r="AM54" s="1169"/>
    </row>
    <row r="55" spans="1:39" ht="12">
      <c r="A55" s="713" t="s">
        <v>906</v>
      </c>
      <c r="B55" s="608"/>
      <c r="C55" s="608"/>
      <c r="D55" s="1418"/>
      <c r="E55" s="138">
        <f t="shared" si="7"/>
        <v>12</v>
      </c>
      <c r="F55" s="682">
        <v>1</v>
      </c>
      <c r="G55" s="683">
        <v>1</v>
      </c>
      <c r="H55" s="682">
        <v>1</v>
      </c>
      <c r="I55" s="683">
        <v>1</v>
      </c>
      <c r="J55" s="682">
        <v>1</v>
      </c>
      <c r="K55" s="683">
        <v>1</v>
      </c>
      <c r="L55" s="682">
        <v>1</v>
      </c>
      <c r="M55" s="683">
        <v>1</v>
      </c>
      <c r="N55" s="682">
        <v>1</v>
      </c>
      <c r="O55" s="683">
        <v>1</v>
      </c>
      <c r="P55" s="682">
        <v>1</v>
      </c>
      <c r="Q55" s="683">
        <v>1</v>
      </c>
      <c r="R55" s="684">
        <v>1</v>
      </c>
      <c r="S55" s="683"/>
      <c r="T55" s="684">
        <v>1</v>
      </c>
      <c r="U55" s="685"/>
      <c r="V55" s="684">
        <v>1</v>
      </c>
      <c r="W55" s="685"/>
      <c r="X55" s="684">
        <v>1</v>
      </c>
      <c r="Y55" s="685"/>
      <c r="Z55" s="684">
        <v>1</v>
      </c>
      <c r="AA55" s="685"/>
      <c r="AB55" s="684">
        <v>1</v>
      </c>
      <c r="AC55" s="685"/>
      <c r="AD55" s="298">
        <f t="shared" si="8"/>
        <v>6</v>
      </c>
      <c r="AE55" s="298">
        <f t="shared" si="9"/>
        <v>6</v>
      </c>
      <c r="AF55" s="298">
        <f t="shared" si="10"/>
        <v>0</v>
      </c>
      <c r="AG55" s="318">
        <f t="shared" si="12"/>
        <v>1</v>
      </c>
      <c r="AH55" s="318">
        <f t="shared" si="11"/>
        <v>0.5</v>
      </c>
      <c r="AI55" s="710">
        <v>0</v>
      </c>
      <c r="AJ55" s="327"/>
      <c r="AK55" s="328"/>
      <c r="AL55" s="1169"/>
      <c r="AM55" s="1169"/>
    </row>
    <row r="56" spans="1:39" ht="12">
      <c r="A56" s="713" t="s">
        <v>907</v>
      </c>
      <c r="B56" s="608"/>
      <c r="C56" s="608"/>
      <c r="D56" s="1418"/>
      <c r="E56" s="138">
        <f t="shared" si="7"/>
        <v>12</v>
      </c>
      <c r="F56" s="682">
        <v>1</v>
      </c>
      <c r="G56" s="683">
        <v>1</v>
      </c>
      <c r="H56" s="682">
        <v>1</v>
      </c>
      <c r="I56" s="683">
        <v>1</v>
      </c>
      <c r="J56" s="682">
        <v>1</v>
      </c>
      <c r="K56" s="683">
        <v>1</v>
      </c>
      <c r="L56" s="682">
        <v>1</v>
      </c>
      <c r="M56" s="683">
        <v>1</v>
      </c>
      <c r="N56" s="682">
        <v>1</v>
      </c>
      <c r="O56" s="683">
        <v>1</v>
      </c>
      <c r="P56" s="682">
        <v>1</v>
      </c>
      <c r="Q56" s="683">
        <v>1</v>
      </c>
      <c r="R56" s="684">
        <v>1</v>
      </c>
      <c r="S56" s="683"/>
      <c r="T56" s="684">
        <v>1</v>
      </c>
      <c r="U56" s="685"/>
      <c r="V56" s="684">
        <v>1</v>
      </c>
      <c r="W56" s="685"/>
      <c r="X56" s="684">
        <v>1</v>
      </c>
      <c r="Y56" s="685"/>
      <c r="Z56" s="684">
        <v>1</v>
      </c>
      <c r="AA56" s="685"/>
      <c r="AB56" s="684">
        <v>1</v>
      </c>
      <c r="AC56" s="685"/>
      <c r="AD56" s="298">
        <f t="shared" si="8"/>
        <v>6</v>
      </c>
      <c r="AE56" s="298">
        <f t="shared" si="9"/>
        <v>6</v>
      </c>
      <c r="AF56" s="298">
        <f t="shared" si="10"/>
        <v>0</v>
      </c>
      <c r="AG56" s="318">
        <f t="shared" si="12"/>
        <v>1</v>
      </c>
      <c r="AH56" s="318">
        <f t="shared" si="11"/>
        <v>0.5</v>
      </c>
      <c r="AI56" s="710">
        <v>0</v>
      </c>
      <c r="AJ56" s="327"/>
      <c r="AK56" s="328"/>
      <c r="AL56" s="1169"/>
      <c r="AM56" s="1169"/>
    </row>
    <row r="57" spans="1:39" ht="12">
      <c r="A57" s="713" t="s">
        <v>908</v>
      </c>
      <c r="B57" s="608"/>
      <c r="C57" s="608"/>
      <c r="D57" s="1418"/>
      <c r="E57" s="138">
        <f t="shared" si="7"/>
        <v>12</v>
      </c>
      <c r="F57" s="682">
        <v>1</v>
      </c>
      <c r="G57" s="683">
        <v>1</v>
      </c>
      <c r="H57" s="682">
        <v>1</v>
      </c>
      <c r="I57" s="683">
        <v>1</v>
      </c>
      <c r="J57" s="682">
        <v>1</v>
      </c>
      <c r="K57" s="683">
        <v>1</v>
      </c>
      <c r="L57" s="682">
        <v>1</v>
      </c>
      <c r="M57" s="683">
        <v>1</v>
      </c>
      <c r="N57" s="682">
        <v>1</v>
      </c>
      <c r="O57" s="683">
        <v>1</v>
      </c>
      <c r="P57" s="682">
        <v>1</v>
      </c>
      <c r="Q57" s="683">
        <v>1</v>
      </c>
      <c r="R57" s="684">
        <v>1</v>
      </c>
      <c r="S57" s="683"/>
      <c r="T57" s="684">
        <v>1</v>
      </c>
      <c r="U57" s="685"/>
      <c r="V57" s="684">
        <v>1</v>
      </c>
      <c r="W57" s="685"/>
      <c r="X57" s="684">
        <v>1</v>
      </c>
      <c r="Y57" s="685"/>
      <c r="Z57" s="684">
        <v>1</v>
      </c>
      <c r="AA57" s="685"/>
      <c r="AB57" s="684">
        <v>1</v>
      </c>
      <c r="AC57" s="685"/>
      <c r="AD57" s="298">
        <f t="shared" si="8"/>
        <v>6</v>
      </c>
      <c r="AE57" s="298">
        <f t="shared" si="9"/>
        <v>6</v>
      </c>
      <c r="AF57" s="298">
        <f t="shared" si="10"/>
        <v>0</v>
      </c>
      <c r="AG57" s="318">
        <f t="shared" si="12"/>
        <v>1</v>
      </c>
      <c r="AH57" s="318">
        <f t="shared" si="11"/>
        <v>0.5</v>
      </c>
      <c r="AI57" s="710">
        <v>0</v>
      </c>
      <c r="AJ57" s="327"/>
      <c r="AK57" s="328"/>
      <c r="AL57" s="1169" t="s">
        <v>909</v>
      </c>
      <c r="AM57" s="1169"/>
    </row>
    <row r="58" spans="1:39" ht="12">
      <c r="A58" s="713" t="s">
        <v>910</v>
      </c>
      <c r="B58" s="608"/>
      <c r="C58" s="608"/>
      <c r="D58" s="1418"/>
      <c r="E58" s="138">
        <f t="shared" si="7"/>
        <v>1</v>
      </c>
      <c r="F58" s="682"/>
      <c r="G58" s="683"/>
      <c r="H58" s="682"/>
      <c r="I58" s="683"/>
      <c r="J58" s="682"/>
      <c r="K58" s="683"/>
      <c r="L58" s="682"/>
      <c r="M58" s="683"/>
      <c r="N58" s="682"/>
      <c r="O58" s="683"/>
      <c r="P58" s="682"/>
      <c r="Q58" s="683"/>
      <c r="R58" s="684"/>
      <c r="S58" s="683"/>
      <c r="T58" s="684"/>
      <c r="U58" s="685"/>
      <c r="V58" s="684"/>
      <c r="W58" s="685"/>
      <c r="X58" s="684"/>
      <c r="Y58" s="685"/>
      <c r="Z58" s="684">
        <v>1</v>
      </c>
      <c r="AA58" s="685"/>
      <c r="AB58" s="684"/>
      <c r="AC58" s="685"/>
      <c r="AD58" s="298">
        <f t="shared" si="8"/>
        <v>0</v>
      </c>
      <c r="AE58" s="298">
        <f t="shared" si="9"/>
        <v>0</v>
      </c>
      <c r="AF58" s="298">
        <f t="shared" si="10"/>
        <v>0</v>
      </c>
      <c r="AG58" s="318"/>
      <c r="AH58" s="318">
        <f t="shared" si="11"/>
        <v>0</v>
      </c>
      <c r="AI58" s="710">
        <v>0</v>
      </c>
      <c r="AJ58" s="327"/>
      <c r="AK58" s="328"/>
      <c r="AL58" s="1169" t="s">
        <v>911</v>
      </c>
      <c r="AM58" s="1169"/>
    </row>
    <row r="59" spans="1:39" ht="12">
      <c r="A59" s="713" t="s">
        <v>912</v>
      </c>
      <c r="B59" s="608"/>
      <c r="C59" s="608"/>
      <c r="D59" s="1418"/>
      <c r="E59" s="138">
        <f t="shared" si="7"/>
        <v>4</v>
      </c>
      <c r="F59" s="682"/>
      <c r="G59" s="683"/>
      <c r="H59" s="682">
        <v>1</v>
      </c>
      <c r="I59" s="683">
        <v>1</v>
      </c>
      <c r="J59" s="682"/>
      <c r="K59" s="683"/>
      <c r="L59" s="682"/>
      <c r="M59" s="683"/>
      <c r="N59" s="682">
        <v>1</v>
      </c>
      <c r="O59" s="683">
        <v>1</v>
      </c>
      <c r="P59" s="682"/>
      <c r="Q59" s="683"/>
      <c r="R59" s="684"/>
      <c r="S59" s="683"/>
      <c r="T59" s="684">
        <v>1</v>
      </c>
      <c r="U59" s="685"/>
      <c r="V59" s="684"/>
      <c r="W59" s="685"/>
      <c r="X59" s="684"/>
      <c r="Y59" s="685"/>
      <c r="Z59" s="684">
        <v>1</v>
      </c>
      <c r="AA59" s="685"/>
      <c r="AB59" s="684"/>
      <c r="AC59" s="685"/>
      <c r="AD59" s="298">
        <f t="shared" si="8"/>
        <v>2</v>
      </c>
      <c r="AE59" s="298">
        <f t="shared" si="9"/>
        <v>2</v>
      </c>
      <c r="AF59" s="298">
        <f t="shared" si="10"/>
        <v>0</v>
      </c>
      <c r="AG59" s="318">
        <f t="shared" si="12"/>
        <v>1</v>
      </c>
      <c r="AH59" s="318">
        <f t="shared" si="11"/>
        <v>0.5</v>
      </c>
      <c r="AI59" s="710">
        <v>0</v>
      </c>
      <c r="AJ59" s="716"/>
      <c r="AK59" s="328"/>
      <c r="AL59" s="1169" t="s">
        <v>913</v>
      </c>
      <c r="AM59" s="1169"/>
    </row>
    <row r="60" spans="1:39" ht="12">
      <c r="A60" s="713" t="s">
        <v>914</v>
      </c>
      <c r="B60" s="608"/>
      <c r="C60" s="608"/>
      <c r="D60" s="1418"/>
      <c r="E60" s="138">
        <f t="shared" si="7"/>
        <v>1</v>
      </c>
      <c r="F60" s="682"/>
      <c r="G60" s="683"/>
      <c r="H60" s="682"/>
      <c r="I60" s="683"/>
      <c r="J60" s="682"/>
      <c r="K60" s="683"/>
      <c r="L60" s="682">
        <v>1</v>
      </c>
      <c r="M60" s="683">
        <v>1</v>
      </c>
      <c r="N60" s="682"/>
      <c r="O60" s="683"/>
      <c r="P60" s="682"/>
      <c r="Q60" s="683"/>
      <c r="R60" s="684"/>
      <c r="S60" s="683"/>
      <c r="T60" s="684"/>
      <c r="U60" s="685"/>
      <c r="V60" s="684"/>
      <c r="W60" s="685"/>
      <c r="X60" s="684"/>
      <c r="Y60" s="685"/>
      <c r="Z60" s="684"/>
      <c r="AA60" s="685"/>
      <c r="AB60" s="684"/>
      <c r="AC60" s="685"/>
      <c r="AD60" s="298">
        <f t="shared" si="8"/>
        <v>1</v>
      </c>
      <c r="AE60" s="298">
        <f t="shared" si="9"/>
        <v>1</v>
      </c>
      <c r="AF60" s="298">
        <f t="shared" si="10"/>
        <v>0</v>
      </c>
      <c r="AG60" s="318">
        <f t="shared" si="12"/>
        <v>1</v>
      </c>
      <c r="AH60" s="318">
        <f t="shared" si="11"/>
        <v>1</v>
      </c>
      <c r="AI60" s="710">
        <v>15000000</v>
      </c>
      <c r="AJ60" s="716"/>
      <c r="AK60" s="328"/>
      <c r="AL60" s="1169" t="s">
        <v>915</v>
      </c>
      <c r="AM60" s="1169"/>
    </row>
    <row r="61" spans="1:39" ht="12">
      <c r="A61" s="713" t="s">
        <v>916</v>
      </c>
      <c r="B61" s="608"/>
      <c r="C61" s="608"/>
      <c r="D61" s="1418"/>
      <c r="E61" s="138">
        <f t="shared" si="7"/>
        <v>1</v>
      </c>
      <c r="F61" s="682"/>
      <c r="G61" s="683"/>
      <c r="H61" s="682"/>
      <c r="I61" s="683"/>
      <c r="J61" s="682"/>
      <c r="K61" s="683"/>
      <c r="L61" s="682">
        <v>1</v>
      </c>
      <c r="M61" s="683">
        <v>1</v>
      </c>
      <c r="N61" s="682"/>
      <c r="O61" s="683"/>
      <c r="P61" s="682"/>
      <c r="Q61" s="683"/>
      <c r="R61" s="684"/>
      <c r="S61" s="683"/>
      <c r="T61" s="684"/>
      <c r="U61" s="685"/>
      <c r="V61" s="684"/>
      <c r="W61" s="685"/>
      <c r="X61" s="684"/>
      <c r="Y61" s="685"/>
      <c r="Z61" s="684"/>
      <c r="AA61" s="685"/>
      <c r="AB61" s="684"/>
      <c r="AC61" s="685"/>
      <c r="AD61" s="298">
        <f t="shared" si="8"/>
        <v>1</v>
      </c>
      <c r="AE61" s="298">
        <f t="shared" si="9"/>
        <v>1</v>
      </c>
      <c r="AF61" s="298">
        <f t="shared" si="10"/>
        <v>0</v>
      </c>
      <c r="AG61" s="318">
        <f t="shared" si="12"/>
        <v>1</v>
      </c>
      <c r="AH61" s="318">
        <f t="shared" si="11"/>
        <v>1</v>
      </c>
      <c r="AI61" s="710">
        <v>10000000</v>
      </c>
      <c r="AJ61" s="716"/>
      <c r="AK61" s="328"/>
      <c r="AL61" s="1169" t="s">
        <v>915</v>
      </c>
      <c r="AM61" s="1169"/>
    </row>
    <row r="62" spans="1:39" ht="11.25">
      <c r="A62" s="1400" t="s">
        <v>917</v>
      </c>
      <c r="B62" s="1400"/>
      <c r="C62" s="1400"/>
      <c r="D62" s="1418"/>
      <c r="E62" s="1401"/>
      <c r="F62" s="1401"/>
      <c r="G62" s="1401"/>
      <c r="H62" s="1401"/>
      <c r="I62" s="1401"/>
      <c r="J62" s="1401"/>
      <c r="K62" s="1401"/>
      <c r="L62" s="1401"/>
      <c r="M62" s="1401"/>
      <c r="N62" s="1401"/>
      <c r="O62" s="1401"/>
      <c r="P62" s="1401"/>
      <c r="Q62" s="1401"/>
      <c r="R62" s="1401"/>
      <c r="S62" s="1401"/>
      <c r="T62" s="1401"/>
      <c r="U62" s="1401"/>
      <c r="V62" s="1401"/>
      <c r="W62" s="1401"/>
      <c r="X62" s="1401"/>
      <c r="Y62" s="1401"/>
      <c r="Z62" s="1401"/>
      <c r="AA62" s="1401"/>
      <c r="AB62" s="1401"/>
      <c r="AC62" s="1401"/>
      <c r="AD62" s="1401"/>
      <c r="AE62" s="1401"/>
      <c r="AF62" s="1401"/>
      <c r="AG62" s="1401"/>
      <c r="AH62" s="1401"/>
      <c r="AI62" s="1401"/>
      <c r="AJ62" s="1401"/>
      <c r="AK62" s="1401"/>
      <c r="AL62" s="339"/>
      <c r="AM62" s="339"/>
    </row>
    <row r="63" spans="1:39" ht="12">
      <c r="A63" s="718" t="s">
        <v>918</v>
      </c>
      <c r="B63" s="608"/>
      <c r="C63" s="608"/>
      <c r="D63" s="1418"/>
      <c r="E63" s="138">
        <f t="shared" si="7"/>
        <v>1</v>
      </c>
      <c r="F63" s="682"/>
      <c r="G63" s="683"/>
      <c r="H63" s="682">
        <v>1</v>
      </c>
      <c r="I63" s="683"/>
      <c r="J63" s="682"/>
      <c r="K63" s="683"/>
      <c r="L63" s="682"/>
      <c r="M63" s="683"/>
      <c r="N63" s="682"/>
      <c r="O63" s="683"/>
      <c r="P63" s="682"/>
      <c r="Q63" s="683"/>
      <c r="R63" s="684"/>
      <c r="S63" s="683"/>
      <c r="T63" s="684"/>
      <c r="U63" s="685"/>
      <c r="V63" s="684"/>
      <c r="W63" s="685"/>
      <c r="X63" s="684"/>
      <c r="Y63" s="685"/>
      <c r="Z63" s="684"/>
      <c r="AA63" s="685"/>
      <c r="AB63" s="684"/>
      <c r="AC63" s="685"/>
      <c r="AD63" s="298">
        <f aca="true" t="shared" si="13" ref="AD63:AD79">F63+H63+J63+L63+N63+P63</f>
        <v>1</v>
      </c>
      <c r="AE63" s="298">
        <f aca="true" t="shared" si="14" ref="AE63:AE79">G63+I63+K63+M63+O63+Q63</f>
        <v>0</v>
      </c>
      <c r="AF63" s="298">
        <f aca="true" t="shared" si="15" ref="AF63:AF79">AE63-AD63</f>
        <v>-1</v>
      </c>
      <c r="AG63" s="318">
        <f aca="true" t="shared" si="16" ref="AG63:AG76">+AE63/AD63</f>
        <v>0</v>
      </c>
      <c r="AH63" s="318">
        <f aca="true" t="shared" si="17" ref="AH63:AH79">AE63/E63</f>
        <v>0</v>
      </c>
      <c r="AI63" s="1417">
        <v>5760000</v>
      </c>
      <c r="AJ63" s="327"/>
      <c r="AK63" s="328"/>
      <c r="AL63" s="1169"/>
      <c r="AM63" s="1169"/>
    </row>
    <row r="64" spans="1:39" ht="15.75" customHeight="1">
      <c r="A64" s="718" t="s">
        <v>919</v>
      </c>
      <c r="B64" s="608"/>
      <c r="C64" s="608"/>
      <c r="D64" s="1418"/>
      <c r="E64" s="138">
        <f t="shared" si="7"/>
        <v>1</v>
      </c>
      <c r="F64" s="682"/>
      <c r="G64" s="683"/>
      <c r="H64" s="682">
        <v>1</v>
      </c>
      <c r="I64" s="683"/>
      <c r="J64" s="682"/>
      <c r="K64" s="683"/>
      <c r="L64" s="682"/>
      <c r="M64" s="683"/>
      <c r="N64" s="682"/>
      <c r="O64" s="683"/>
      <c r="P64" s="682"/>
      <c r="Q64" s="683"/>
      <c r="R64" s="684"/>
      <c r="S64" s="683"/>
      <c r="T64" s="684"/>
      <c r="U64" s="685"/>
      <c r="V64" s="684"/>
      <c r="W64" s="685"/>
      <c r="X64" s="684"/>
      <c r="Y64" s="685"/>
      <c r="Z64" s="684"/>
      <c r="AA64" s="685"/>
      <c r="AB64" s="684"/>
      <c r="AC64" s="685"/>
      <c r="AD64" s="298">
        <f t="shared" si="13"/>
        <v>1</v>
      </c>
      <c r="AE64" s="298">
        <f t="shared" si="14"/>
        <v>0</v>
      </c>
      <c r="AF64" s="298">
        <f t="shared" si="15"/>
        <v>-1</v>
      </c>
      <c r="AG64" s="318">
        <f t="shared" si="16"/>
        <v>0</v>
      </c>
      <c r="AH64" s="318">
        <f t="shared" si="17"/>
        <v>0</v>
      </c>
      <c r="AI64" s="1417"/>
      <c r="AJ64" s="327"/>
      <c r="AK64" s="328"/>
      <c r="AL64" s="1169"/>
      <c r="AM64" s="1169"/>
    </row>
    <row r="65" spans="1:39" ht="22.5">
      <c r="A65" s="718" t="s">
        <v>920</v>
      </c>
      <c r="B65" s="608"/>
      <c r="C65" s="608"/>
      <c r="D65" s="1418"/>
      <c r="E65" s="138">
        <f t="shared" si="7"/>
        <v>11</v>
      </c>
      <c r="F65" s="682"/>
      <c r="G65" s="683"/>
      <c r="H65" s="682">
        <v>1</v>
      </c>
      <c r="I65" s="683"/>
      <c r="J65" s="682">
        <v>1</v>
      </c>
      <c r="K65" s="683"/>
      <c r="L65" s="682">
        <v>1</v>
      </c>
      <c r="M65" s="683"/>
      <c r="N65" s="682">
        <v>1</v>
      </c>
      <c r="O65" s="683"/>
      <c r="P65" s="682">
        <v>1</v>
      </c>
      <c r="Q65" s="683"/>
      <c r="R65" s="684">
        <v>1</v>
      </c>
      <c r="S65" s="683"/>
      <c r="T65" s="684">
        <v>1</v>
      </c>
      <c r="U65" s="685"/>
      <c r="V65" s="684">
        <v>1</v>
      </c>
      <c r="W65" s="685"/>
      <c r="X65" s="684">
        <v>1</v>
      </c>
      <c r="Y65" s="685"/>
      <c r="Z65" s="684">
        <v>1</v>
      </c>
      <c r="AA65" s="685"/>
      <c r="AB65" s="684">
        <v>1</v>
      </c>
      <c r="AC65" s="685"/>
      <c r="AD65" s="298">
        <f t="shared" si="13"/>
        <v>5</v>
      </c>
      <c r="AE65" s="298">
        <f t="shared" si="14"/>
        <v>0</v>
      </c>
      <c r="AF65" s="298">
        <f t="shared" si="15"/>
        <v>-5</v>
      </c>
      <c r="AG65" s="318">
        <f t="shared" si="16"/>
        <v>0</v>
      </c>
      <c r="AH65" s="318">
        <f t="shared" si="17"/>
        <v>0</v>
      </c>
      <c r="AI65" s="1417"/>
      <c r="AJ65" s="327"/>
      <c r="AK65" s="328"/>
      <c r="AL65" s="1169"/>
      <c r="AM65" s="1169"/>
    </row>
    <row r="66" spans="1:39" ht="22.5">
      <c r="A66" s="718" t="s">
        <v>921</v>
      </c>
      <c r="B66" s="608"/>
      <c r="C66" s="608"/>
      <c r="D66" s="1418"/>
      <c r="E66" s="138">
        <f t="shared" si="7"/>
        <v>1</v>
      </c>
      <c r="F66" s="682"/>
      <c r="G66" s="683"/>
      <c r="H66" s="682"/>
      <c r="I66" s="683"/>
      <c r="J66" s="682"/>
      <c r="K66" s="683"/>
      <c r="L66" s="682"/>
      <c r="M66" s="683"/>
      <c r="N66" s="682"/>
      <c r="O66" s="683"/>
      <c r="P66" s="682"/>
      <c r="Q66" s="683"/>
      <c r="R66" s="684">
        <v>1</v>
      </c>
      <c r="S66" s="683"/>
      <c r="T66" s="684"/>
      <c r="U66" s="685"/>
      <c r="V66" s="684"/>
      <c r="W66" s="685"/>
      <c r="X66" s="684"/>
      <c r="Y66" s="685"/>
      <c r="Z66" s="684"/>
      <c r="AA66" s="685"/>
      <c r="AB66" s="684"/>
      <c r="AC66" s="685"/>
      <c r="AD66" s="298">
        <f t="shared" si="13"/>
        <v>0</v>
      </c>
      <c r="AE66" s="298">
        <f t="shared" si="14"/>
        <v>0</v>
      </c>
      <c r="AF66" s="298">
        <f t="shared" si="15"/>
        <v>0</v>
      </c>
      <c r="AG66" s="318"/>
      <c r="AH66" s="318">
        <f t="shared" si="17"/>
        <v>0</v>
      </c>
      <c r="AI66" s="1417"/>
      <c r="AJ66" s="327"/>
      <c r="AK66" s="328"/>
      <c r="AL66" s="1169"/>
      <c r="AM66" s="1169"/>
    </row>
    <row r="67" spans="1:39" ht="33.75">
      <c r="A67" s="718" t="s">
        <v>922</v>
      </c>
      <c r="B67" s="608"/>
      <c r="C67" s="608"/>
      <c r="D67" s="1418"/>
      <c r="E67" s="138">
        <f t="shared" si="7"/>
        <v>1</v>
      </c>
      <c r="F67" s="682"/>
      <c r="G67" s="683"/>
      <c r="H67" s="682"/>
      <c r="I67" s="683"/>
      <c r="J67" s="682"/>
      <c r="K67" s="683"/>
      <c r="L67" s="682"/>
      <c r="M67" s="683"/>
      <c r="N67" s="682"/>
      <c r="O67" s="683"/>
      <c r="P67" s="682"/>
      <c r="Q67" s="683"/>
      <c r="R67" s="684"/>
      <c r="S67" s="683"/>
      <c r="T67" s="684"/>
      <c r="U67" s="685"/>
      <c r="V67" s="684">
        <v>1</v>
      </c>
      <c r="W67" s="685"/>
      <c r="X67" s="684"/>
      <c r="Y67" s="685"/>
      <c r="Z67" s="684"/>
      <c r="AA67" s="685"/>
      <c r="AB67" s="684"/>
      <c r="AC67" s="685"/>
      <c r="AD67" s="298">
        <f t="shared" si="13"/>
        <v>0</v>
      </c>
      <c r="AE67" s="298">
        <f t="shared" si="14"/>
        <v>0</v>
      </c>
      <c r="AF67" s="298">
        <f t="shared" si="15"/>
        <v>0</v>
      </c>
      <c r="AG67" s="318"/>
      <c r="AH67" s="318">
        <f t="shared" si="17"/>
        <v>0</v>
      </c>
      <c r="AI67" s="1417"/>
      <c r="AJ67" s="327"/>
      <c r="AK67" s="328"/>
      <c r="AL67" s="1169"/>
      <c r="AM67" s="1169"/>
    </row>
    <row r="68" spans="1:39" ht="12">
      <c r="A68" s="718" t="s">
        <v>923</v>
      </c>
      <c r="B68" s="608"/>
      <c r="C68" s="608"/>
      <c r="D68" s="1418"/>
      <c r="E68" s="138">
        <f t="shared" si="7"/>
        <v>1</v>
      </c>
      <c r="F68" s="682"/>
      <c r="G68" s="683"/>
      <c r="H68" s="682"/>
      <c r="I68" s="683"/>
      <c r="J68" s="682"/>
      <c r="K68" s="683"/>
      <c r="L68" s="682"/>
      <c r="M68" s="683"/>
      <c r="N68" s="682">
        <v>1</v>
      </c>
      <c r="O68" s="683"/>
      <c r="P68" s="682"/>
      <c r="Q68" s="683"/>
      <c r="R68" s="684"/>
      <c r="S68" s="683"/>
      <c r="T68" s="684"/>
      <c r="U68" s="685"/>
      <c r="V68" s="684"/>
      <c r="W68" s="685"/>
      <c r="X68" s="684"/>
      <c r="Y68" s="685"/>
      <c r="Z68" s="684"/>
      <c r="AA68" s="685"/>
      <c r="AB68" s="684"/>
      <c r="AC68" s="685"/>
      <c r="AD68" s="298">
        <f t="shared" si="13"/>
        <v>1</v>
      </c>
      <c r="AE68" s="298">
        <f t="shared" si="14"/>
        <v>0</v>
      </c>
      <c r="AF68" s="298">
        <f t="shared" si="15"/>
        <v>-1</v>
      </c>
      <c r="AG68" s="318">
        <f t="shared" si="16"/>
        <v>0</v>
      </c>
      <c r="AH68" s="318">
        <f t="shared" si="17"/>
        <v>0</v>
      </c>
      <c r="AI68" s="1417"/>
      <c r="AJ68" s="327"/>
      <c r="AK68" s="328"/>
      <c r="AL68" s="1169"/>
      <c r="AM68" s="1169"/>
    </row>
    <row r="69" spans="1:39" ht="22.5">
      <c r="A69" s="718" t="s">
        <v>924</v>
      </c>
      <c r="B69" s="608"/>
      <c r="C69" s="608"/>
      <c r="D69" s="1418"/>
      <c r="E69" s="138">
        <f t="shared" si="7"/>
        <v>1</v>
      </c>
      <c r="F69" s="682"/>
      <c r="G69" s="683"/>
      <c r="H69" s="682"/>
      <c r="I69" s="683"/>
      <c r="J69" s="682"/>
      <c r="K69" s="683"/>
      <c r="L69" s="682"/>
      <c r="M69" s="683"/>
      <c r="N69" s="682"/>
      <c r="O69" s="683"/>
      <c r="P69" s="682"/>
      <c r="Q69" s="683"/>
      <c r="R69" s="684"/>
      <c r="S69" s="683"/>
      <c r="T69" s="684"/>
      <c r="U69" s="685"/>
      <c r="V69" s="684"/>
      <c r="W69" s="685"/>
      <c r="X69" s="684">
        <v>1</v>
      </c>
      <c r="Y69" s="685"/>
      <c r="Z69" s="684"/>
      <c r="AA69" s="685"/>
      <c r="AB69" s="684"/>
      <c r="AC69" s="685"/>
      <c r="AD69" s="298">
        <f t="shared" si="13"/>
        <v>0</v>
      </c>
      <c r="AE69" s="298">
        <f t="shared" si="14"/>
        <v>0</v>
      </c>
      <c r="AF69" s="298">
        <f t="shared" si="15"/>
        <v>0</v>
      </c>
      <c r="AG69" s="318"/>
      <c r="AH69" s="318">
        <f t="shared" si="17"/>
        <v>0</v>
      </c>
      <c r="AI69" s="1417"/>
      <c r="AJ69" s="327"/>
      <c r="AK69" s="328"/>
      <c r="AL69" s="1169"/>
      <c r="AM69" s="1169"/>
    </row>
    <row r="70" spans="1:39" ht="33.75">
      <c r="A70" s="718" t="s">
        <v>925</v>
      </c>
      <c r="B70" s="608"/>
      <c r="C70" s="608"/>
      <c r="D70" s="1418"/>
      <c r="E70" s="138">
        <f t="shared" si="7"/>
        <v>1</v>
      </c>
      <c r="F70" s="682"/>
      <c r="G70" s="683"/>
      <c r="H70" s="682"/>
      <c r="I70" s="683"/>
      <c r="J70" s="682"/>
      <c r="K70" s="683"/>
      <c r="L70" s="682"/>
      <c r="M70" s="683"/>
      <c r="N70" s="682"/>
      <c r="O70" s="683"/>
      <c r="P70" s="682"/>
      <c r="Q70" s="683"/>
      <c r="R70" s="684"/>
      <c r="S70" s="683"/>
      <c r="T70" s="684">
        <v>1</v>
      </c>
      <c r="U70" s="685"/>
      <c r="V70" s="684"/>
      <c r="W70" s="685"/>
      <c r="X70" s="684"/>
      <c r="Y70" s="685"/>
      <c r="Z70" s="684"/>
      <c r="AA70" s="685"/>
      <c r="AB70" s="684"/>
      <c r="AC70" s="685"/>
      <c r="AD70" s="298">
        <f t="shared" si="13"/>
        <v>0</v>
      </c>
      <c r="AE70" s="298">
        <f t="shared" si="14"/>
        <v>0</v>
      </c>
      <c r="AF70" s="298">
        <f t="shared" si="15"/>
        <v>0</v>
      </c>
      <c r="AG70" s="318"/>
      <c r="AH70" s="318">
        <f t="shared" si="17"/>
        <v>0</v>
      </c>
      <c r="AI70" s="1417"/>
      <c r="AJ70" s="327"/>
      <c r="AK70" s="328"/>
      <c r="AL70" s="1169"/>
      <c r="AM70" s="1169"/>
    </row>
    <row r="71" spans="1:39" ht="22.5">
      <c r="A71" s="718" t="s">
        <v>926</v>
      </c>
      <c r="B71" s="394"/>
      <c r="C71" s="394"/>
      <c r="D71" s="1418"/>
      <c r="E71" s="138">
        <f t="shared" si="7"/>
        <v>1</v>
      </c>
      <c r="F71" s="682"/>
      <c r="G71" s="683"/>
      <c r="H71" s="682"/>
      <c r="I71" s="683"/>
      <c r="J71" s="682">
        <v>1</v>
      </c>
      <c r="K71" s="683"/>
      <c r="L71" s="682"/>
      <c r="M71" s="683"/>
      <c r="N71" s="682"/>
      <c r="O71" s="683"/>
      <c r="P71" s="682"/>
      <c r="Q71" s="683"/>
      <c r="R71" s="684"/>
      <c r="S71" s="683"/>
      <c r="T71" s="684"/>
      <c r="U71" s="685"/>
      <c r="V71" s="684"/>
      <c r="W71" s="685"/>
      <c r="X71" s="684"/>
      <c r="Y71" s="685"/>
      <c r="Z71" s="684"/>
      <c r="AA71" s="685"/>
      <c r="AB71" s="684"/>
      <c r="AC71" s="685"/>
      <c r="AD71" s="298">
        <f t="shared" si="13"/>
        <v>1</v>
      </c>
      <c r="AE71" s="298">
        <f t="shared" si="14"/>
        <v>0</v>
      </c>
      <c r="AF71" s="298">
        <f t="shared" si="15"/>
        <v>-1</v>
      </c>
      <c r="AG71" s="318">
        <f t="shared" si="16"/>
        <v>0</v>
      </c>
      <c r="AH71" s="318">
        <f t="shared" si="17"/>
        <v>0</v>
      </c>
      <c r="AI71" s="1417"/>
      <c r="AJ71" s="327"/>
      <c r="AK71" s="328"/>
      <c r="AL71" s="1169"/>
      <c r="AM71" s="1169"/>
    </row>
    <row r="72" spans="1:39" ht="22.5">
      <c r="A72" s="718" t="s">
        <v>927</v>
      </c>
      <c r="B72" s="394"/>
      <c r="C72" s="394"/>
      <c r="D72" s="1418"/>
      <c r="E72" s="138">
        <f t="shared" si="7"/>
        <v>1</v>
      </c>
      <c r="F72" s="682"/>
      <c r="G72" s="683"/>
      <c r="H72" s="682">
        <v>1</v>
      </c>
      <c r="I72" s="683"/>
      <c r="J72" s="682"/>
      <c r="K72" s="683"/>
      <c r="L72" s="682"/>
      <c r="M72" s="683"/>
      <c r="N72" s="682"/>
      <c r="O72" s="683"/>
      <c r="P72" s="682"/>
      <c r="Q72" s="683"/>
      <c r="R72" s="698"/>
      <c r="S72" s="683"/>
      <c r="T72" s="698"/>
      <c r="U72" s="699"/>
      <c r="V72" s="698"/>
      <c r="W72" s="699"/>
      <c r="X72" s="698"/>
      <c r="Y72" s="699"/>
      <c r="Z72" s="698"/>
      <c r="AA72" s="699"/>
      <c r="AB72" s="698"/>
      <c r="AC72" s="699"/>
      <c r="AD72" s="298">
        <f t="shared" si="13"/>
        <v>1</v>
      </c>
      <c r="AE72" s="298">
        <f t="shared" si="14"/>
        <v>0</v>
      </c>
      <c r="AF72" s="298">
        <f t="shared" si="15"/>
        <v>-1</v>
      </c>
      <c r="AG72" s="318">
        <f t="shared" si="16"/>
        <v>0</v>
      </c>
      <c r="AH72" s="318">
        <f t="shared" si="17"/>
        <v>0</v>
      </c>
      <c r="AI72" s="1417"/>
      <c r="AJ72" s="719"/>
      <c r="AK72" s="720"/>
      <c r="AL72" s="1169"/>
      <c r="AM72" s="1169"/>
    </row>
    <row r="73" spans="1:39" ht="22.5">
      <c r="A73" s="718" t="s">
        <v>928</v>
      </c>
      <c r="B73" s="394"/>
      <c r="C73" s="394"/>
      <c r="D73" s="1418"/>
      <c r="E73" s="138">
        <f t="shared" si="7"/>
        <v>1</v>
      </c>
      <c r="F73" s="682"/>
      <c r="G73" s="683"/>
      <c r="H73" s="682"/>
      <c r="I73" s="683"/>
      <c r="J73" s="682"/>
      <c r="K73" s="683"/>
      <c r="L73" s="682"/>
      <c r="M73" s="683"/>
      <c r="N73" s="682"/>
      <c r="O73" s="683"/>
      <c r="P73" s="682"/>
      <c r="Q73" s="683"/>
      <c r="R73" s="698"/>
      <c r="S73" s="683"/>
      <c r="T73" s="698"/>
      <c r="U73" s="699"/>
      <c r="V73" s="698">
        <v>1</v>
      </c>
      <c r="W73" s="699"/>
      <c r="X73" s="698"/>
      <c r="Y73" s="699"/>
      <c r="Z73" s="698"/>
      <c r="AA73" s="699"/>
      <c r="AB73" s="698"/>
      <c r="AC73" s="699"/>
      <c r="AD73" s="298">
        <f t="shared" si="13"/>
        <v>0</v>
      </c>
      <c r="AE73" s="298">
        <f t="shared" si="14"/>
        <v>0</v>
      </c>
      <c r="AF73" s="298">
        <f t="shared" si="15"/>
        <v>0</v>
      </c>
      <c r="AG73" s="318"/>
      <c r="AH73" s="318">
        <f t="shared" si="17"/>
        <v>0</v>
      </c>
      <c r="AI73" s="1417"/>
      <c r="AJ73" s="719"/>
      <c r="AK73" s="720"/>
      <c r="AL73" s="1169"/>
      <c r="AM73" s="1169"/>
    </row>
    <row r="74" spans="1:39" ht="45">
      <c r="A74" s="718" t="s">
        <v>929</v>
      </c>
      <c r="B74" s="718"/>
      <c r="C74" s="718"/>
      <c r="D74" s="1418"/>
      <c r="E74" s="138">
        <f t="shared" si="7"/>
        <v>1</v>
      </c>
      <c r="F74" s="682"/>
      <c r="G74" s="683"/>
      <c r="H74" s="682"/>
      <c r="I74" s="683"/>
      <c r="J74" s="682"/>
      <c r="K74" s="683"/>
      <c r="L74" s="682"/>
      <c r="M74" s="683"/>
      <c r="N74" s="682">
        <v>1</v>
      </c>
      <c r="O74" s="683"/>
      <c r="P74" s="682"/>
      <c r="Q74" s="683"/>
      <c r="R74" s="698"/>
      <c r="S74" s="683"/>
      <c r="T74" s="698"/>
      <c r="U74" s="699"/>
      <c r="V74" s="698"/>
      <c r="W74" s="699"/>
      <c r="X74" s="698"/>
      <c r="Y74" s="699"/>
      <c r="Z74" s="698"/>
      <c r="AA74" s="699"/>
      <c r="AB74" s="698"/>
      <c r="AC74" s="699"/>
      <c r="AD74" s="298">
        <f t="shared" si="13"/>
        <v>1</v>
      </c>
      <c r="AE74" s="298">
        <f t="shared" si="14"/>
        <v>0</v>
      </c>
      <c r="AF74" s="298">
        <f t="shared" si="15"/>
        <v>-1</v>
      </c>
      <c r="AG74" s="318">
        <f t="shared" si="16"/>
        <v>0</v>
      </c>
      <c r="AH74" s="318">
        <f t="shared" si="17"/>
        <v>0</v>
      </c>
      <c r="AI74" s="1417"/>
      <c r="AJ74" s="719"/>
      <c r="AK74" s="720"/>
      <c r="AL74" s="1169"/>
      <c r="AM74" s="1169"/>
    </row>
    <row r="75" spans="1:39" ht="22.5">
      <c r="A75" s="718" t="s">
        <v>930</v>
      </c>
      <c r="B75" s="718"/>
      <c r="C75" s="718"/>
      <c r="D75" s="1418"/>
      <c r="E75" s="138">
        <f t="shared" si="7"/>
        <v>1</v>
      </c>
      <c r="F75" s="682"/>
      <c r="G75" s="683"/>
      <c r="H75" s="682"/>
      <c r="I75" s="683"/>
      <c r="J75" s="682">
        <v>1</v>
      </c>
      <c r="K75" s="683"/>
      <c r="L75" s="682"/>
      <c r="M75" s="683"/>
      <c r="N75" s="682"/>
      <c r="O75" s="683"/>
      <c r="P75" s="682"/>
      <c r="Q75" s="683"/>
      <c r="R75" s="698"/>
      <c r="S75" s="683"/>
      <c r="T75" s="698"/>
      <c r="U75" s="699"/>
      <c r="V75" s="698"/>
      <c r="W75" s="699"/>
      <c r="X75" s="698"/>
      <c r="Y75" s="699"/>
      <c r="Z75" s="698"/>
      <c r="AA75" s="699"/>
      <c r="AB75" s="698"/>
      <c r="AC75" s="699"/>
      <c r="AD75" s="298">
        <f t="shared" si="13"/>
        <v>1</v>
      </c>
      <c r="AE75" s="298">
        <f t="shared" si="14"/>
        <v>0</v>
      </c>
      <c r="AF75" s="298">
        <f t="shared" si="15"/>
        <v>-1</v>
      </c>
      <c r="AG75" s="318">
        <f t="shared" si="16"/>
        <v>0</v>
      </c>
      <c r="AH75" s="318">
        <f t="shared" si="17"/>
        <v>0</v>
      </c>
      <c r="AI75" s="1417"/>
      <c r="AJ75" s="719"/>
      <c r="AK75" s="720"/>
      <c r="AL75" s="1169"/>
      <c r="AM75" s="1169"/>
    </row>
    <row r="76" spans="1:39" ht="33.75">
      <c r="A76" s="718" t="s">
        <v>931</v>
      </c>
      <c r="B76" s="718"/>
      <c r="C76" s="718"/>
      <c r="D76" s="1418"/>
      <c r="E76" s="138">
        <f t="shared" si="7"/>
        <v>1</v>
      </c>
      <c r="F76" s="682"/>
      <c r="G76" s="683"/>
      <c r="H76" s="682"/>
      <c r="I76" s="683"/>
      <c r="J76" s="682"/>
      <c r="K76" s="683"/>
      <c r="L76" s="682"/>
      <c r="M76" s="683"/>
      <c r="N76" s="682"/>
      <c r="O76" s="683"/>
      <c r="P76" s="682">
        <v>1</v>
      </c>
      <c r="Q76" s="683"/>
      <c r="R76" s="698"/>
      <c r="S76" s="683"/>
      <c r="T76" s="698"/>
      <c r="U76" s="699"/>
      <c r="V76" s="698"/>
      <c r="W76" s="699"/>
      <c r="X76" s="698"/>
      <c r="Y76" s="699"/>
      <c r="Z76" s="698"/>
      <c r="AA76" s="699"/>
      <c r="AB76" s="698"/>
      <c r="AC76" s="699"/>
      <c r="AD76" s="298">
        <f t="shared" si="13"/>
        <v>1</v>
      </c>
      <c r="AE76" s="298">
        <f t="shared" si="14"/>
        <v>0</v>
      </c>
      <c r="AF76" s="298">
        <f t="shared" si="15"/>
        <v>-1</v>
      </c>
      <c r="AG76" s="318">
        <f t="shared" si="16"/>
        <v>0</v>
      </c>
      <c r="AH76" s="318">
        <f t="shared" si="17"/>
        <v>0</v>
      </c>
      <c r="AI76" s="1417"/>
      <c r="AJ76" s="719"/>
      <c r="AK76" s="720"/>
      <c r="AL76" s="1169"/>
      <c r="AM76" s="1169"/>
    </row>
    <row r="77" spans="1:39" ht="22.5">
      <c r="A77" s="718" t="s">
        <v>932</v>
      </c>
      <c r="B77" s="718"/>
      <c r="C77" s="718"/>
      <c r="D77" s="1418"/>
      <c r="E77" s="138">
        <f t="shared" si="7"/>
        <v>1</v>
      </c>
      <c r="F77" s="682"/>
      <c r="G77" s="683"/>
      <c r="H77" s="682"/>
      <c r="I77" s="683"/>
      <c r="J77" s="682"/>
      <c r="K77" s="683"/>
      <c r="L77" s="682"/>
      <c r="M77" s="683"/>
      <c r="N77" s="682"/>
      <c r="O77" s="683"/>
      <c r="P77" s="682"/>
      <c r="Q77" s="683"/>
      <c r="R77" s="698"/>
      <c r="S77" s="683"/>
      <c r="T77" s="698"/>
      <c r="U77" s="699"/>
      <c r="V77" s="698">
        <v>1</v>
      </c>
      <c r="W77" s="699"/>
      <c r="X77" s="698"/>
      <c r="Y77" s="699"/>
      <c r="Z77" s="698"/>
      <c r="AA77" s="699"/>
      <c r="AB77" s="698"/>
      <c r="AC77" s="699"/>
      <c r="AD77" s="298">
        <f t="shared" si="13"/>
        <v>0</v>
      </c>
      <c r="AE77" s="298">
        <f t="shared" si="14"/>
        <v>0</v>
      </c>
      <c r="AF77" s="298">
        <f t="shared" si="15"/>
        <v>0</v>
      </c>
      <c r="AG77" s="318"/>
      <c r="AH77" s="318">
        <f t="shared" si="17"/>
        <v>0</v>
      </c>
      <c r="AI77" s="1417"/>
      <c r="AJ77" s="719"/>
      <c r="AK77" s="720"/>
      <c r="AL77" s="1169"/>
      <c r="AM77" s="1169"/>
    </row>
    <row r="78" spans="1:39" ht="22.5">
      <c r="A78" s="718" t="s">
        <v>933</v>
      </c>
      <c r="B78" s="718"/>
      <c r="C78" s="718"/>
      <c r="D78" s="1418"/>
      <c r="E78" s="138">
        <f t="shared" si="7"/>
        <v>1</v>
      </c>
      <c r="F78" s="682"/>
      <c r="G78" s="683"/>
      <c r="H78" s="682"/>
      <c r="I78" s="683"/>
      <c r="J78" s="682"/>
      <c r="K78" s="683"/>
      <c r="L78" s="682"/>
      <c r="M78" s="683"/>
      <c r="N78" s="682"/>
      <c r="O78" s="683"/>
      <c r="P78" s="682"/>
      <c r="Q78" s="683"/>
      <c r="R78" s="698"/>
      <c r="S78" s="683"/>
      <c r="T78" s="698">
        <v>1</v>
      </c>
      <c r="U78" s="699"/>
      <c r="V78" s="698"/>
      <c r="W78" s="699"/>
      <c r="X78" s="698"/>
      <c r="Y78" s="699"/>
      <c r="Z78" s="698"/>
      <c r="AA78" s="699"/>
      <c r="AB78" s="698"/>
      <c r="AC78" s="699"/>
      <c r="AD78" s="298">
        <f t="shared" si="13"/>
        <v>0</v>
      </c>
      <c r="AE78" s="298">
        <f t="shared" si="14"/>
        <v>0</v>
      </c>
      <c r="AF78" s="298">
        <f t="shared" si="15"/>
        <v>0</v>
      </c>
      <c r="AG78" s="318"/>
      <c r="AH78" s="318">
        <f t="shared" si="17"/>
        <v>0</v>
      </c>
      <c r="AI78" s="1417"/>
      <c r="AJ78" s="719"/>
      <c r="AK78" s="720"/>
      <c r="AL78" s="1169"/>
      <c r="AM78" s="1169"/>
    </row>
    <row r="79" spans="1:39" ht="12">
      <c r="A79" s="718" t="s">
        <v>505</v>
      </c>
      <c r="B79" s="718"/>
      <c r="C79" s="718"/>
      <c r="D79" s="1418"/>
      <c r="E79" s="138">
        <f t="shared" si="7"/>
        <v>1</v>
      </c>
      <c r="F79" s="682"/>
      <c r="G79" s="683"/>
      <c r="H79" s="682"/>
      <c r="I79" s="683"/>
      <c r="J79" s="682"/>
      <c r="K79" s="683"/>
      <c r="L79" s="682"/>
      <c r="M79" s="683"/>
      <c r="N79" s="682"/>
      <c r="O79" s="683"/>
      <c r="P79" s="682"/>
      <c r="Q79" s="683"/>
      <c r="R79" s="698"/>
      <c r="S79" s="683"/>
      <c r="T79" s="698"/>
      <c r="U79" s="699"/>
      <c r="V79" s="698"/>
      <c r="W79" s="699"/>
      <c r="X79" s="698"/>
      <c r="Y79" s="699"/>
      <c r="Z79" s="698">
        <v>1</v>
      </c>
      <c r="AA79" s="699"/>
      <c r="AB79" s="698"/>
      <c r="AC79" s="699"/>
      <c r="AD79" s="298">
        <f t="shared" si="13"/>
        <v>0</v>
      </c>
      <c r="AE79" s="298">
        <f t="shared" si="14"/>
        <v>0</v>
      </c>
      <c r="AF79" s="298">
        <f t="shared" si="15"/>
        <v>0</v>
      </c>
      <c r="AG79" s="318"/>
      <c r="AH79" s="318">
        <f t="shared" si="17"/>
        <v>0</v>
      </c>
      <c r="AI79" s="721">
        <v>51152640</v>
      </c>
      <c r="AJ79" s="719"/>
      <c r="AK79" s="720"/>
      <c r="AL79" s="1169"/>
      <c r="AM79" s="1169"/>
    </row>
    <row r="80" spans="1:39" ht="11.25">
      <c r="A80" s="1150"/>
      <c r="B80" s="1150"/>
      <c r="C80" s="1150"/>
      <c r="D80" s="1150"/>
      <c r="E80" s="1150"/>
      <c r="F80" s="1150"/>
      <c r="G80" s="1150"/>
      <c r="H80" s="1150"/>
      <c r="I80" s="1150"/>
      <c r="J80" s="1150"/>
      <c r="K80" s="1150"/>
      <c r="L80" s="1150"/>
      <c r="M80" s="1150"/>
      <c r="N80" s="1150"/>
      <c r="O80" s="1150"/>
      <c r="P80" s="1150"/>
      <c r="Q80" s="1150"/>
      <c r="R80" s="1150"/>
      <c r="S80" s="1150"/>
      <c r="T80" s="1150"/>
      <c r="U80" s="1150"/>
      <c r="V80" s="1150"/>
      <c r="W80" s="1150"/>
      <c r="X80" s="1150"/>
      <c r="Y80" s="1150"/>
      <c r="Z80" s="1150"/>
      <c r="AA80" s="1150"/>
      <c r="AB80" s="1150"/>
      <c r="AC80" s="1150"/>
      <c r="AD80" s="403"/>
      <c r="AE80" s="403"/>
      <c r="AF80" s="403"/>
      <c r="AG80" s="358">
        <f>AVERAGE(AG43:AG79)</f>
        <v>0.5714285714285714</v>
      </c>
      <c r="AH80" s="358">
        <f>AVERAGE(AH43:AH79)</f>
        <v>0.2361111111111111</v>
      </c>
      <c r="AI80" s="687">
        <f>SUM(AI43:AI79)</f>
        <v>121912640</v>
      </c>
      <c r="AJ80" s="332">
        <f>SUM(AJ43:AJ79)</f>
        <v>0</v>
      </c>
      <c r="AK80" s="540">
        <v>0</v>
      </c>
      <c r="AL80" s="358">
        <v>0</v>
      </c>
      <c r="AM80" s="601"/>
    </row>
    <row r="81" spans="1:39" ht="12.75">
      <c r="A81" s="1396" t="s">
        <v>1182</v>
      </c>
      <c r="B81" s="1397"/>
      <c r="C81" s="1397"/>
      <c r="D81" s="1397"/>
      <c r="E81" s="1397"/>
      <c r="F81" s="1397"/>
      <c r="G81" s="1397"/>
      <c r="H81" s="1397"/>
      <c r="I81" s="1397"/>
      <c r="J81" s="1397"/>
      <c r="K81" s="1397"/>
      <c r="L81" s="1397"/>
      <c r="M81" s="1397"/>
      <c r="N81" s="1397"/>
      <c r="O81" s="1397"/>
      <c r="P81" s="1397"/>
      <c r="Q81" s="1397"/>
      <c r="R81" s="1397"/>
      <c r="S81" s="1397"/>
      <c r="T81" s="1397"/>
      <c r="U81" s="1397"/>
      <c r="V81" s="1397"/>
      <c r="W81" s="1397"/>
      <c r="X81" s="1397"/>
      <c r="Y81" s="1397"/>
      <c r="Z81" s="1397"/>
      <c r="AA81" s="1397"/>
      <c r="AB81" s="1397"/>
      <c r="AC81" s="1397"/>
      <c r="AD81" s="1397"/>
      <c r="AE81" s="1397"/>
      <c r="AF81" s="1397"/>
      <c r="AG81" s="921">
        <f>(AG10+AG29+AG39+AG80)/4</f>
        <v>0.8428571428571427</v>
      </c>
      <c r="AH81" s="921">
        <f>(AH10+AH29+AH39+AH80)/4</f>
        <v>0.49716880341880343</v>
      </c>
      <c r="AI81" s="918"/>
      <c r="AJ81" s="919"/>
      <c r="AK81" s="920"/>
      <c r="AL81" s="358"/>
      <c r="AM81" s="827"/>
    </row>
    <row r="82" spans="1:39" ht="33.75">
      <c r="A82" s="10" t="s">
        <v>54</v>
      </c>
      <c r="B82" s="1221" t="s">
        <v>512</v>
      </c>
      <c r="C82" s="1159"/>
      <c r="D82" s="1159"/>
      <c r="E82" s="1159"/>
      <c r="F82" s="1159"/>
      <c r="G82" s="1159"/>
      <c r="H82" s="1159"/>
      <c r="I82" s="1159"/>
      <c r="J82" s="1159"/>
      <c r="K82" s="1159"/>
      <c r="L82" s="1159"/>
      <c r="M82" s="1159"/>
      <c r="N82" s="1159"/>
      <c r="O82" s="1159"/>
      <c r="P82" s="1159"/>
      <c r="Q82" s="1159"/>
      <c r="R82" s="1159"/>
      <c r="S82" s="1159"/>
      <c r="T82" s="1159"/>
      <c r="U82" s="1159"/>
      <c r="V82" s="1159"/>
      <c r="W82" s="1159"/>
      <c r="X82" s="1159"/>
      <c r="Y82" s="1159"/>
      <c r="Z82" s="1159"/>
      <c r="AA82" s="1159"/>
      <c r="AB82" s="1159"/>
      <c r="AC82" s="1159"/>
      <c r="AD82" s="1159"/>
      <c r="AE82" s="1159"/>
      <c r="AF82" s="1159"/>
      <c r="AG82" s="1159"/>
      <c r="AH82" s="1159"/>
      <c r="AI82" s="1159"/>
      <c r="AJ82" s="1159"/>
      <c r="AK82" s="1159"/>
      <c r="AL82" s="239" t="s">
        <v>43</v>
      </c>
      <c r="AM82" s="383"/>
    </row>
    <row r="83" spans="1:39" ht="38.25" customHeight="1">
      <c r="A83" s="10" t="s">
        <v>52</v>
      </c>
      <c r="B83" s="1155" t="s">
        <v>934</v>
      </c>
      <c r="C83" s="1156"/>
      <c r="D83" s="1156"/>
      <c r="E83" s="1156"/>
      <c r="F83" s="1156"/>
      <c r="G83" s="1156"/>
      <c r="H83" s="1156"/>
      <c r="I83" s="1156"/>
      <c r="J83" s="1156"/>
      <c r="K83" s="1156"/>
      <c r="L83" s="1156"/>
      <c r="M83" s="1156"/>
      <c r="N83" s="1156"/>
      <c r="O83" s="1156"/>
      <c r="P83" s="1156"/>
      <c r="Q83" s="1156"/>
      <c r="R83" s="1156"/>
      <c r="S83" s="1156"/>
      <c r="T83" s="1156"/>
      <c r="U83" s="1156"/>
      <c r="V83" s="1156"/>
      <c r="W83" s="1156"/>
      <c r="X83" s="1156"/>
      <c r="Y83" s="1156"/>
      <c r="Z83" s="1156"/>
      <c r="AA83" s="1156"/>
      <c r="AB83" s="1156"/>
      <c r="AC83" s="1156"/>
      <c r="AD83" s="1156"/>
      <c r="AE83" s="1156"/>
      <c r="AF83" s="1156"/>
      <c r="AG83" s="1156"/>
      <c r="AH83" s="1156"/>
      <c r="AI83" s="1156"/>
      <c r="AJ83" s="1156"/>
      <c r="AK83" s="1156"/>
      <c r="AL83" s="239" t="s">
        <v>43</v>
      </c>
      <c r="AM83" s="383"/>
    </row>
    <row r="84" spans="1:39" ht="38.25" customHeight="1">
      <c r="A84" s="10" t="s">
        <v>47</v>
      </c>
      <c r="B84" s="1155" t="s">
        <v>935</v>
      </c>
      <c r="C84" s="1156"/>
      <c r="D84" s="1156"/>
      <c r="E84" s="1156"/>
      <c r="F84" s="1156"/>
      <c r="G84" s="1156"/>
      <c r="H84" s="1156"/>
      <c r="I84" s="1156"/>
      <c r="J84" s="1156"/>
      <c r="K84" s="1156"/>
      <c r="L84" s="1156"/>
      <c r="M84" s="1156"/>
      <c r="N84" s="1156"/>
      <c r="O84" s="1156"/>
      <c r="P84" s="1156"/>
      <c r="Q84" s="1156"/>
      <c r="R84" s="1156"/>
      <c r="S84" s="1156"/>
      <c r="T84" s="1156"/>
      <c r="U84" s="1156"/>
      <c r="V84" s="1156"/>
      <c r="W84" s="1156"/>
      <c r="X84" s="1156"/>
      <c r="Y84" s="1156"/>
      <c r="Z84" s="1156"/>
      <c r="AA84" s="1156"/>
      <c r="AB84" s="1156"/>
      <c r="AC84" s="1156"/>
      <c r="AD84" s="1156"/>
      <c r="AE84" s="1156"/>
      <c r="AF84" s="1156"/>
      <c r="AG84" s="1156"/>
      <c r="AH84" s="1165" t="s">
        <v>45</v>
      </c>
      <c r="AI84" s="1165"/>
      <c r="AJ84" s="1158" t="s">
        <v>843</v>
      </c>
      <c r="AK84" s="1158"/>
      <c r="AL84" s="239" t="s">
        <v>43</v>
      </c>
      <c r="AM84" s="383"/>
    </row>
    <row r="85" spans="1:39" ht="22.5">
      <c r="A85" s="10" t="s">
        <v>42</v>
      </c>
      <c r="B85" s="680" t="s">
        <v>41</v>
      </c>
      <c r="C85" s="680" t="s">
        <v>40</v>
      </c>
      <c r="D85" s="680" t="s">
        <v>622</v>
      </c>
      <c r="E85" s="161" t="s">
        <v>38</v>
      </c>
      <c r="F85" s="681" t="s">
        <v>37</v>
      </c>
      <c r="G85" s="681" t="s">
        <v>36</v>
      </c>
      <c r="H85" s="681" t="s">
        <v>35</v>
      </c>
      <c r="I85" s="681" t="s">
        <v>34</v>
      </c>
      <c r="J85" s="681" t="s">
        <v>33</v>
      </c>
      <c r="K85" s="681" t="s">
        <v>32</v>
      </c>
      <c r="L85" s="681" t="s">
        <v>31</v>
      </c>
      <c r="M85" s="681" t="s">
        <v>30</v>
      </c>
      <c r="N85" s="681" t="s">
        <v>29</v>
      </c>
      <c r="O85" s="681" t="s">
        <v>28</v>
      </c>
      <c r="P85" s="681" t="s">
        <v>27</v>
      </c>
      <c r="Q85" s="681" t="s">
        <v>26</v>
      </c>
      <c r="R85" s="681" t="s">
        <v>25</v>
      </c>
      <c r="S85" s="681" t="s">
        <v>24</v>
      </c>
      <c r="T85" s="681" t="s">
        <v>23</v>
      </c>
      <c r="U85" s="681" t="s">
        <v>22</v>
      </c>
      <c r="V85" s="681" t="s">
        <v>21</v>
      </c>
      <c r="W85" s="681" t="s">
        <v>20</v>
      </c>
      <c r="X85" s="681" t="s">
        <v>19</v>
      </c>
      <c r="Y85" s="681" t="s">
        <v>18</v>
      </c>
      <c r="Z85" s="681" t="s">
        <v>17</v>
      </c>
      <c r="AA85" s="681" t="s">
        <v>16</v>
      </c>
      <c r="AB85" s="681" t="s">
        <v>15</v>
      </c>
      <c r="AC85" s="681" t="s">
        <v>14</v>
      </c>
      <c r="AD85" s="161" t="s">
        <v>13</v>
      </c>
      <c r="AE85" s="161" t="s">
        <v>12</v>
      </c>
      <c r="AF85" s="161" t="s">
        <v>11</v>
      </c>
      <c r="AG85" s="161" t="s">
        <v>10</v>
      </c>
      <c r="AH85" s="161" t="s">
        <v>9</v>
      </c>
      <c r="AI85" s="135" t="s">
        <v>8</v>
      </c>
      <c r="AJ85" s="118" t="s">
        <v>7</v>
      </c>
      <c r="AK85" s="239" t="s">
        <v>6</v>
      </c>
      <c r="AL85" s="1113" t="s">
        <v>5</v>
      </c>
      <c r="AM85" s="1113"/>
    </row>
    <row r="86" spans="1:39" ht="11.25">
      <c r="A86" s="1416" t="s">
        <v>936</v>
      </c>
      <c r="B86" s="1416"/>
      <c r="C86" s="1416"/>
      <c r="D86" s="1416"/>
      <c r="E86" s="1416"/>
      <c r="F86" s="1416"/>
      <c r="G86" s="1416"/>
      <c r="H86" s="1416"/>
      <c r="I86" s="1416"/>
      <c r="J86" s="1416"/>
      <c r="K86" s="1416"/>
      <c r="L86" s="1416"/>
      <c r="M86" s="1416"/>
      <c r="N86" s="1416"/>
      <c r="O86" s="1416"/>
      <c r="P86" s="1416"/>
      <c r="Q86" s="1416"/>
      <c r="R86" s="1416"/>
      <c r="S86" s="1416"/>
      <c r="T86" s="1416"/>
      <c r="U86" s="1416"/>
      <c r="V86" s="1416"/>
      <c r="W86" s="1416"/>
      <c r="X86" s="1416"/>
      <c r="Y86" s="1416"/>
      <c r="Z86" s="1416"/>
      <c r="AA86" s="1416"/>
      <c r="AB86" s="1416"/>
      <c r="AC86" s="1416"/>
      <c r="AD86" s="1416"/>
      <c r="AE86" s="1416"/>
      <c r="AF86" s="1416"/>
      <c r="AG86" s="1416"/>
      <c r="AH86" s="1416"/>
      <c r="AI86" s="1416"/>
      <c r="AJ86" s="1416"/>
      <c r="AK86" s="1416"/>
      <c r="AL86" s="1416"/>
      <c r="AM86" s="1416"/>
    </row>
    <row r="87" spans="1:39" ht="11.25">
      <c r="A87" s="722" t="s">
        <v>1033</v>
      </c>
      <c r="B87" s="722"/>
      <c r="C87" s="722"/>
      <c r="D87" s="722"/>
      <c r="E87" s="138"/>
      <c r="F87" s="723"/>
      <c r="G87" s="723"/>
      <c r="H87" s="723"/>
      <c r="I87" s="723"/>
      <c r="J87" s="723"/>
      <c r="K87" s="723"/>
      <c r="L87" s="723"/>
      <c r="M87" s="723"/>
      <c r="N87" s="723"/>
      <c r="O87" s="723"/>
      <c r="P87" s="723"/>
      <c r="Q87" s="723"/>
      <c r="R87" s="723"/>
      <c r="S87" s="723"/>
      <c r="T87" s="723"/>
      <c r="U87" s="723"/>
      <c r="V87" s="723"/>
      <c r="W87" s="723"/>
      <c r="X87" s="723"/>
      <c r="Y87" s="723"/>
      <c r="Z87" s="723"/>
      <c r="AA87" s="723"/>
      <c r="AB87" s="723"/>
      <c r="AC87" s="723"/>
      <c r="AD87" s="722"/>
      <c r="AE87" s="722"/>
      <c r="AF87" s="722"/>
      <c r="AG87" s="722"/>
      <c r="AH87" s="722"/>
      <c r="AI87" s="724">
        <v>55500000</v>
      </c>
      <c r="AJ87" s="725"/>
      <c r="AK87" s="720"/>
      <c r="AL87" s="1402"/>
      <c r="AM87" s="1403"/>
    </row>
    <row r="88" spans="1:39" ht="12">
      <c r="A88" s="407" t="s">
        <v>937</v>
      </c>
      <c r="B88" s="706">
        <v>43101</v>
      </c>
      <c r="C88" s="706">
        <v>43281</v>
      </c>
      <c r="D88" s="1415" t="s">
        <v>938</v>
      </c>
      <c r="E88" s="138">
        <f aca="true" t="shared" si="18" ref="E88:E106">F88+H88+J88+L88+N88+P88+R88+T88+V88+X88+Z88+AB88</f>
        <v>20</v>
      </c>
      <c r="F88" s="726"/>
      <c r="G88" s="727"/>
      <c r="H88" s="726"/>
      <c r="I88" s="727"/>
      <c r="J88" s="726"/>
      <c r="K88" s="727"/>
      <c r="L88" s="726"/>
      <c r="M88" s="727"/>
      <c r="N88" s="726"/>
      <c r="O88" s="727"/>
      <c r="P88" s="726"/>
      <c r="Q88" s="727"/>
      <c r="R88" s="726"/>
      <c r="S88" s="727"/>
      <c r="T88" s="726"/>
      <c r="U88" s="727"/>
      <c r="V88" s="726"/>
      <c r="W88" s="727"/>
      <c r="X88" s="726">
        <v>20</v>
      </c>
      <c r="Y88" s="727"/>
      <c r="Z88" s="726"/>
      <c r="AA88" s="727"/>
      <c r="AB88" s="726"/>
      <c r="AC88" s="727"/>
      <c r="AD88" s="298">
        <f aca="true" t="shared" si="19" ref="AD88:AE92">F88+H88+J88+L88+N88+P88</f>
        <v>0</v>
      </c>
      <c r="AE88" s="298">
        <f t="shared" si="19"/>
        <v>0</v>
      </c>
      <c r="AF88" s="298">
        <f>AE88-AD88</f>
        <v>0</v>
      </c>
      <c r="AG88" s="318"/>
      <c r="AH88" s="318">
        <f>AE88/E88</f>
        <v>0</v>
      </c>
      <c r="AI88" s="710"/>
      <c r="AJ88" s="327">
        <v>0</v>
      </c>
      <c r="AK88" s="328" t="e">
        <v>#DIV/0!</v>
      </c>
      <c r="AL88" s="1169"/>
      <c r="AM88" s="1169"/>
    </row>
    <row r="89" spans="1:39" ht="12">
      <c r="A89" s="407" t="s">
        <v>1029</v>
      </c>
      <c r="B89" s="706">
        <v>43101</v>
      </c>
      <c r="C89" s="706">
        <v>43281</v>
      </c>
      <c r="D89" s="1415"/>
      <c r="E89" s="138">
        <f t="shared" si="18"/>
        <v>3</v>
      </c>
      <c r="F89" s="726"/>
      <c r="G89" s="727"/>
      <c r="H89" s="726"/>
      <c r="I89" s="727"/>
      <c r="J89" s="726"/>
      <c r="K89" s="727"/>
      <c r="L89" s="726">
        <v>3</v>
      </c>
      <c r="M89" s="727">
        <v>3</v>
      </c>
      <c r="N89" s="726"/>
      <c r="O89" s="727"/>
      <c r="P89" s="726"/>
      <c r="Q89" s="727"/>
      <c r="R89" s="726"/>
      <c r="S89" s="727"/>
      <c r="T89" s="726"/>
      <c r="U89" s="727"/>
      <c r="V89" s="726"/>
      <c r="W89" s="727"/>
      <c r="X89" s="726"/>
      <c r="Y89" s="727"/>
      <c r="Z89" s="726"/>
      <c r="AA89" s="727"/>
      <c r="AB89" s="726"/>
      <c r="AC89" s="727"/>
      <c r="AD89" s="298">
        <f t="shared" si="19"/>
        <v>3</v>
      </c>
      <c r="AE89" s="298">
        <f t="shared" si="19"/>
        <v>3</v>
      </c>
      <c r="AF89" s="298">
        <f>AE89-AD89</f>
        <v>0</v>
      </c>
      <c r="AG89" s="318">
        <f>+AE89/AD89</f>
        <v>1</v>
      </c>
      <c r="AH89" s="318">
        <f>AE89/E89</f>
        <v>1</v>
      </c>
      <c r="AI89" s="710"/>
      <c r="AJ89" s="327">
        <v>0</v>
      </c>
      <c r="AK89" s="328" t="e">
        <v>#DIV/0!</v>
      </c>
      <c r="AL89" s="1169"/>
      <c r="AM89" s="1169"/>
    </row>
    <row r="90" spans="1:39" ht="12">
      <c r="A90" s="407" t="s">
        <v>939</v>
      </c>
      <c r="B90" s="706">
        <v>43101</v>
      </c>
      <c r="C90" s="706">
        <v>43281</v>
      </c>
      <c r="D90" s="1415"/>
      <c r="E90" s="138">
        <f t="shared" si="18"/>
        <v>5</v>
      </c>
      <c r="F90" s="726"/>
      <c r="G90" s="727"/>
      <c r="H90" s="726"/>
      <c r="I90" s="727"/>
      <c r="J90" s="726"/>
      <c r="K90" s="727"/>
      <c r="L90" s="726">
        <v>5</v>
      </c>
      <c r="M90" s="727"/>
      <c r="N90" s="726"/>
      <c r="O90" s="727"/>
      <c r="P90" s="726"/>
      <c r="Q90" s="727"/>
      <c r="R90" s="726"/>
      <c r="S90" s="727"/>
      <c r="T90" s="726"/>
      <c r="U90" s="727"/>
      <c r="V90" s="726"/>
      <c r="W90" s="727"/>
      <c r="X90" s="726"/>
      <c r="Y90" s="727"/>
      <c r="Z90" s="726"/>
      <c r="AA90" s="727"/>
      <c r="AB90" s="726"/>
      <c r="AC90" s="727"/>
      <c r="AD90" s="298">
        <f t="shared" si="19"/>
        <v>5</v>
      </c>
      <c r="AE90" s="298">
        <f t="shared" si="19"/>
        <v>0</v>
      </c>
      <c r="AF90" s="298">
        <f>AE90-AD90</f>
        <v>-5</v>
      </c>
      <c r="AG90" s="318">
        <f>+AE90/AD90</f>
        <v>0</v>
      </c>
      <c r="AH90" s="318">
        <f>AE90/E90</f>
        <v>0</v>
      </c>
      <c r="AI90" s="710"/>
      <c r="AJ90" s="327"/>
      <c r="AK90" s="328"/>
      <c r="AL90" s="1169"/>
      <c r="AM90" s="1169"/>
    </row>
    <row r="91" spans="1:39" ht="12">
      <c r="A91" s="407" t="s">
        <v>940</v>
      </c>
      <c r="B91" s="706">
        <v>43101</v>
      </c>
      <c r="C91" s="706">
        <v>43281</v>
      </c>
      <c r="D91" s="1415"/>
      <c r="E91" s="138">
        <f t="shared" si="18"/>
        <v>1</v>
      </c>
      <c r="F91" s="726"/>
      <c r="G91" s="727"/>
      <c r="H91" s="726"/>
      <c r="I91" s="727"/>
      <c r="J91" s="726"/>
      <c r="K91" s="727"/>
      <c r="L91" s="726">
        <v>1</v>
      </c>
      <c r="M91" s="727">
        <v>1</v>
      </c>
      <c r="N91" s="726"/>
      <c r="O91" s="727"/>
      <c r="P91" s="726"/>
      <c r="Q91" s="727"/>
      <c r="R91" s="726"/>
      <c r="S91" s="727"/>
      <c r="T91" s="726"/>
      <c r="U91" s="727"/>
      <c r="V91" s="726"/>
      <c r="W91" s="727"/>
      <c r="X91" s="726"/>
      <c r="Y91" s="727"/>
      <c r="Z91" s="726"/>
      <c r="AA91" s="727"/>
      <c r="AB91" s="726"/>
      <c r="AC91" s="727"/>
      <c r="AD91" s="298">
        <f t="shared" si="19"/>
        <v>1</v>
      </c>
      <c r="AE91" s="298">
        <f t="shared" si="19"/>
        <v>1</v>
      </c>
      <c r="AF91" s="298">
        <f>AE91-AD91</f>
        <v>0</v>
      </c>
      <c r="AG91" s="318">
        <f>+AE91/AD91</f>
        <v>1</v>
      </c>
      <c r="AH91" s="318">
        <f>AE91/E91</f>
        <v>1</v>
      </c>
      <c r="AI91" s="710"/>
      <c r="AJ91" s="327"/>
      <c r="AK91" s="328"/>
      <c r="AL91" s="1169"/>
      <c r="AM91" s="1169"/>
    </row>
    <row r="92" spans="1:39" ht="12">
      <c r="A92" s="407" t="s">
        <v>941</v>
      </c>
      <c r="B92" s="706">
        <v>43101</v>
      </c>
      <c r="C92" s="706">
        <v>43281</v>
      </c>
      <c r="D92" s="1415"/>
      <c r="E92" s="138">
        <f t="shared" si="18"/>
        <v>7</v>
      </c>
      <c r="F92" s="726"/>
      <c r="G92" s="727"/>
      <c r="H92" s="726"/>
      <c r="I92" s="727"/>
      <c r="J92" s="726"/>
      <c r="K92" s="727"/>
      <c r="L92" s="726">
        <v>7</v>
      </c>
      <c r="M92" s="727"/>
      <c r="N92" s="726"/>
      <c r="O92" s="727"/>
      <c r="P92" s="726"/>
      <c r="Q92" s="727"/>
      <c r="R92" s="726"/>
      <c r="S92" s="727"/>
      <c r="T92" s="726"/>
      <c r="U92" s="727"/>
      <c r="V92" s="726"/>
      <c r="W92" s="727"/>
      <c r="X92" s="726"/>
      <c r="Y92" s="727"/>
      <c r="Z92" s="726"/>
      <c r="AA92" s="727"/>
      <c r="AB92" s="726"/>
      <c r="AC92" s="727"/>
      <c r="AD92" s="298">
        <f t="shared" si="19"/>
        <v>7</v>
      </c>
      <c r="AE92" s="298">
        <f t="shared" si="19"/>
        <v>0</v>
      </c>
      <c r="AF92" s="298">
        <f>AE92-AD92</f>
        <v>-7</v>
      </c>
      <c r="AG92" s="318">
        <f>+AE92/AD92</f>
        <v>0</v>
      </c>
      <c r="AH92" s="318">
        <f>AE92/E92</f>
        <v>0</v>
      </c>
      <c r="AI92" s="710"/>
      <c r="AJ92" s="327">
        <v>0</v>
      </c>
      <c r="AK92" s="328" t="e">
        <v>#DIV/0!</v>
      </c>
      <c r="AL92" s="1169"/>
      <c r="AM92" s="1169"/>
    </row>
    <row r="93" spans="1:39" ht="11.25">
      <c r="A93" s="722" t="s">
        <v>1030</v>
      </c>
      <c r="B93" s="722"/>
      <c r="C93" s="722"/>
      <c r="D93" s="722"/>
      <c r="E93" s="722"/>
      <c r="F93" s="723"/>
      <c r="G93" s="723"/>
      <c r="H93" s="723"/>
      <c r="I93" s="723"/>
      <c r="J93" s="723"/>
      <c r="K93" s="723"/>
      <c r="L93" s="723"/>
      <c r="M93" s="723"/>
      <c r="N93" s="723"/>
      <c r="O93" s="723"/>
      <c r="P93" s="723"/>
      <c r="Q93" s="723"/>
      <c r="R93" s="723"/>
      <c r="S93" s="723"/>
      <c r="T93" s="723"/>
      <c r="U93" s="723"/>
      <c r="V93" s="723"/>
      <c r="W93" s="723"/>
      <c r="X93" s="723"/>
      <c r="Y93" s="723"/>
      <c r="Z93" s="723"/>
      <c r="AA93" s="723"/>
      <c r="AB93" s="723"/>
      <c r="AC93" s="723"/>
      <c r="AD93" s="722"/>
      <c r="AE93" s="722"/>
      <c r="AF93" s="722"/>
      <c r="AG93" s="722"/>
      <c r="AH93" s="722"/>
      <c r="AI93" s="724">
        <v>25000000</v>
      </c>
      <c r="AJ93" s="725"/>
      <c r="AK93" s="720"/>
      <c r="AL93" s="1402"/>
      <c r="AM93" s="1403"/>
    </row>
    <row r="94" spans="1:39" ht="45">
      <c r="A94" s="407" t="s">
        <v>942</v>
      </c>
      <c r="B94" s="706">
        <v>43101</v>
      </c>
      <c r="C94" s="706">
        <v>42946</v>
      </c>
      <c r="D94" s="706" t="s">
        <v>943</v>
      </c>
      <c r="E94" s="138">
        <f t="shared" si="18"/>
        <v>1</v>
      </c>
      <c r="F94" s="726"/>
      <c r="G94" s="727"/>
      <c r="H94" s="726"/>
      <c r="I94" s="727"/>
      <c r="J94" s="726"/>
      <c r="K94" s="727"/>
      <c r="L94" s="726"/>
      <c r="M94" s="727"/>
      <c r="N94" s="726"/>
      <c r="O94" s="727"/>
      <c r="P94" s="726"/>
      <c r="Q94" s="727"/>
      <c r="R94" s="726"/>
      <c r="S94" s="727"/>
      <c r="T94" s="726">
        <v>1</v>
      </c>
      <c r="U94" s="727"/>
      <c r="V94" s="726"/>
      <c r="W94" s="727"/>
      <c r="X94" s="726"/>
      <c r="Y94" s="727"/>
      <c r="Z94" s="726"/>
      <c r="AA94" s="727"/>
      <c r="AB94" s="726"/>
      <c r="AC94" s="727"/>
      <c r="AD94" s="298">
        <f>F94+H94+J94+L94+N94+P94</f>
        <v>0</v>
      </c>
      <c r="AE94" s="298">
        <f>G94+I94+K94+M94+O94+Q94</f>
        <v>0</v>
      </c>
      <c r="AF94" s="298">
        <f>AE94-AD94</f>
        <v>0</v>
      </c>
      <c r="AG94" s="318"/>
      <c r="AH94" s="318">
        <f>AE94/E94</f>
        <v>0</v>
      </c>
      <c r="AI94" s="728"/>
      <c r="AJ94" s="327">
        <v>0</v>
      </c>
      <c r="AK94" s="328" t="e">
        <v>#DIV/0!</v>
      </c>
      <c r="AL94" s="1169"/>
      <c r="AM94" s="1169"/>
    </row>
    <row r="95" spans="1:39" ht="11.25">
      <c r="A95" s="722" t="s">
        <v>944</v>
      </c>
      <c r="B95" s="722"/>
      <c r="C95" s="722"/>
      <c r="D95" s="722"/>
      <c r="E95" s="722"/>
      <c r="F95" s="723"/>
      <c r="G95" s="723"/>
      <c r="H95" s="723"/>
      <c r="I95" s="723"/>
      <c r="J95" s="723"/>
      <c r="K95" s="723"/>
      <c r="L95" s="723"/>
      <c r="M95" s="723"/>
      <c r="N95" s="723"/>
      <c r="O95" s="723"/>
      <c r="P95" s="723"/>
      <c r="Q95" s="723"/>
      <c r="R95" s="723"/>
      <c r="S95" s="723"/>
      <c r="T95" s="723"/>
      <c r="U95" s="723"/>
      <c r="V95" s="723"/>
      <c r="W95" s="723"/>
      <c r="X95" s="723"/>
      <c r="Y95" s="723"/>
      <c r="Z95" s="723"/>
      <c r="AA95" s="723"/>
      <c r="AB95" s="723"/>
      <c r="AC95" s="723"/>
      <c r="AD95" s="722"/>
      <c r="AE95" s="722"/>
      <c r="AF95" s="722"/>
      <c r="AG95" s="722"/>
      <c r="AH95" s="722"/>
      <c r="AI95" s="724">
        <f>AI96+AI97+AI98+AI99+AI100+AI101+AI102+AI103+AI104+AI105+AI106</f>
        <v>1425729195</v>
      </c>
      <c r="AJ95" s="725"/>
      <c r="AK95" s="720"/>
      <c r="AL95" s="1402"/>
      <c r="AM95" s="1403"/>
    </row>
    <row r="96" spans="1:39" ht="33.75">
      <c r="A96" s="407" t="s">
        <v>945</v>
      </c>
      <c r="B96" s="706">
        <v>43101</v>
      </c>
      <c r="C96" s="706">
        <v>43465</v>
      </c>
      <c r="D96" s="706" t="s">
        <v>946</v>
      </c>
      <c r="E96" s="138">
        <f t="shared" si="18"/>
        <v>1</v>
      </c>
      <c r="F96" s="726"/>
      <c r="G96" s="727"/>
      <c r="H96" s="726"/>
      <c r="I96" s="727"/>
      <c r="J96" s="726">
        <v>1</v>
      </c>
      <c r="K96" s="727">
        <v>1</v>
      </c>
      <c r="L96" s="726"/>
      <c r="M96" s="727"/>
      <c r="N96" s="726"/>
      <c r="O96" s="727"/>
      <c r="P96" s="726"/>
      <c r="Q96" s="727"/>
      <c r="R96" s="726"/>
      <c r="S96" s="727"/>
      <c r="T96" s="726"/>
      <c r="U96" s="727"/>
      <c r="V96" s="726"/>
      <c r="W96" s="727"/>
      <c r="X96" s="726"/>
      <c r="Y96" s="727"/>
      <c r="Z96" s="726"/>
      <c r="AA96" s="727"/>
      <c r="AB96" s="726"/>
      <c r="AC96" s="727"/>
      <c r="AD96" s="298">
        <f aca="true" t="shared" si="20" ref="AD96:AD106">F96+H96+J96+L96+N96+P96</f>
        <v>1</v>
      </c>
      <c r="AE96" s="298">
        <f aca="true" t="shared" si="21" ref="AE96:AE106">G96+I96+K96+M96+O96+Q96</f>
        <v>1</v>
      </c>
      <c r="AF96" s="298">
        <f aca="true" t="shared" si="22" ref="AF96:AF106">AE96-AD96</f>
        <v>0</v>
      </c>
      <c r="AG96" s="318">
        <f aca="true" t="shared" si="23" ref="AG96:AG106">+AE96/AD96</f>
        <v>1</v>
      </c>
      <c r="AH96" s="318">
        <f aca="true" t="shared" si="24" ref="AH96:AH106">AE96/E96</f>
        <v>1</v>
      </c>
      <c r="AI96" s="421">
        <v>27000000</v>
      </c>
      <c r="AJ96" s="327">
        <v>0</v>
      </c>
      <c r="AK96" s="328" t="e">
        <v>#DIV/0!</v>
      </c>
      <c r="AL96" s="1169"/>
      <c r="AM96" s="1169"/>
    </row>
    <row r="97" spans="1:39" ht="22.5">
      <c r="A97" s="407" t="s">
        <v>947</v>
      </c>
      <c r="B97" s="706">
        <v>43101</v>
      </c>
      <c r="C97" s="706">
        <v>43465</v>
      </c>
      <c r="D97" s="706" t="s">
        <v>948</v>
      </c>
      <c r="E97" s="138">
        <f t="shared" si="18"/>
        <v>1</v>
      </c>
      <c r="F97" s="726">
        <v>1</v>
      </c>
      <c r="G97" s="727">
        <v>1</v>
      </c>
      <c r="H97" s="726"/>
      <c r="I97" s="727"/>
      <c r="J97" s="726"/>
      <c r="K97" s="727"/>
      <c r="L97" s="726"/>
      <c r="M97" s="727"/>
      <c r="N97" s="726"/>
      <c r="O97" s="727"/>
      <c r="P97" s="726"/>
      <c r="Q97" s="727"/>
      <c r="R97" s="726"/>
      <c r="S97" s="727"/>
      <c r="T97" s="726"/>
      <c r="U97" s="727"/>
      <c r="V97" s="726"/>
      <c r="W97" s="727"/>
      <c r="X97" s="726"/>
      <c r="Y97" s="727"/>
      <c r="Z97" s="726"/>
      <c r="AA97" s="727"/>
      <c r="AB97" s="726"/>
      <c r="AC97" s="727"/>
      <c r="AD97" s="298">
        <f t="shared" si="20"/>
        <v>1</v>
      </c>
      <c r="AE97" s="298">
        <f t="shared" si="21"/>
        <v>1</v>
      </c>
      <c r="AF97" s="298">
        <f t="shared" si="22"/>
        <v>0</v>
      </c>
      <c r="AG97" s="318">
        <f t="shared" si="23"/>
        <v>1</v>
      </c>
      <c r="AH97" s="318">
        <f t="shared" si="24"/>
        <v>1</v>
      </c>
      <c r="AI97" s="421">
        <v>40000000</v>
      </c>
      <c r="AJ97" s="327">
        <v>0</v>
      </c>
      <c r="AK97" s="328" t="e">
        <v>#DIV/0!</v>
      </c>
      <c r="AL97" s="1169"/>
      <c r="AM97" s="1169"/>
    </row>
    <row r="98" spans="1:39" ht="22.5">
      <c r="A98" s="407" t="s">
        <v>949</v>
      </c>
      <c r="B98" s="706">
        <v>43101</v>
      </c>
      <c r="C98" s="706">
        <v>43465</v>
      </c>
      <c r="D98" s="706" t="s">
        <v>948</v>
      </c>
      <c r="E98" s="138">
        <f t="shared" si="18"/>
        <v>1</v>
      </c>
      <c r="F98" s="726">
        <v>1</v>
      </c>
      <c r="G98" s="727"/>
      <c r="H98" s="726"/>
      <c r="I98" s="727">
        <v>1</v>
      </c>
      <c r="J98" s="726"/>
      <c r="K98" s="727"/>
      <c r="L98" s="726"/>
      <c r="M98" s="727"/>
      <c r="N98" s="726"/>
      <c r="O98" s="727"/>
      <c r="P98" s="726"/>
      <c r="Q98" s="727"/>
      <c r="R98" s="726"/>
      <c r="S98" s="727"/>
      <c r="T98" s="726"/>
      <c r="U98" s="727"/>
      <c r="V98" s="726"/>
      <c r="W98" s="727"/>
      <c r="X98" s="726"/>
      <c r="Y98" s="727"/>
      <c r="Z98" s="726"/>
      <c r="AA98" s="727"/>
      <c r="AB98" s="726"/>
      <c r="AC98" s="727"/>
      <c r="AD98" s="298">
        <f t="shared" si="20"/>
        <v>1</v>
      </c>
      <c r="AE98" s="298">
        <f t="shared" si="21"/>
        <v>1</v>
      </c>
      <c r="AF98" s="298">
        <f t="shared" si="22"/>
        <v>0</v>
      </c>
      <c r="AG98" s="318">
        <f t="shared" si="23"/>
        <v>1</v>
      </c>
      <c r="AH98" s="318">
        <f t="shared" si="24"/>
        <v>1</v>
      </c>
      <c r="AI98" s="421">
        <v>84132706</v>
      </c>
      <c r="AJ98" s="327">
        <v>0</v>
      </c>
      <c r="AK98" s="328" t="e">
        <v>#DIV/0!</v>
      </c>
      <c r="AL98" s="1169"/>
      <c r="AM98" s="1169"/>
    </row>
    <row r="99" spans="1:39" ht="12">
      <c r="A99" s="407" t="s">
        <v>950</v>
      </c>
      <c r="B99" s="706">
        <v>43101</v>
      </c>
      <c r="C99" s="706">
        <v>43312</v>
      </c>
      <c r="D99" s="729"/>
      <c r="E99" s="138">
        <f t="shared" si="18"/>
        <v>1</v>
      </c>
      <c r="F99" s="726"/>
      <c r="G99" s="727"/>
      <c r="H99" s="726"/>
      <c r="I99" s="727"/>
      <c r="J99" s="726"/>
      <c r="K99" s="727"/>
      <c r="L99" s="726"/>
      <c r="M99" s="727"/>
      <c r="N99" s="726"/>
      <c r="O99" s="727"/>
      <c r="P99" s="726"/>
      <c r="Q99" s="727"/>
      <c r="R99" s="726"/>
      <c r="S99" s="727"/>
      <c r="T99" s="726"/>
      <c r="U99" s="727"/>
      <c r="V99" s="726"/>
      <c r="W99" s="727"/>
      <c r="X99" s="726"/>
      <c r="Y99" s="727"/>
      <c r="Z99" s="726">
        <v>1</v>
      </c>
      <c r="AA99" s="727"/>
      <c r="AB99" s="726"/>
      <c r="AC99" s="727"/>
      <c r="AD99" s="298">
        <f t="shared" si="20"/>
        <v>0</v>
      </c>
      <c r="AE99" s="298">
        <f t="shared" si="21"/>
        <v>0</v>
      </c>
      <c r="AF99" s="298">
        <f t="shared" si="22"/>
        <v>0</v>
      </c>
      <c r="AG99" s="318"/>
      <c r="AH99" s="318">
        <f t="shared" si="24"/>
        <v>0</v>
      </c>
      <c r="AI99" s="728">
        <v>1000000</v>
      </c>
      <c r="AJ99" s="327"/>
      <c r="AK99" s="328"/>
      <c r="AL99" s="1169"/>
      <c r="AM99" s="1169"/>
    </row>
    <row r="100" spans="1:39" ht="12">
      <c r="A100" s="407" t="s">
        <v>951</v>
      </c>
      <c r="B100" s="706">
        <v>43101</v>
      </c>
      <c r="C100" s="706">
        <v>43465</v>
      </c>
      <c r="D100" s="706" t="s">
        <v>948</v>
      </c>
      <c r="E100" s="138">
        <f t="shared" si="18"/>
        <v>1</v>
      </c>
      <c r="F100" s="726">
        <v>1</v>
      </c>
      <c r="G100" s="727"/>
      <c r="H100" s="726"/>
      <c r="I100" s="727">
        <v>1</v>
      </c>
      <c r="J100" s="726"/>
      <c r="K100" s="727"/>
      <c r="L100" s="726"/>
      <c r="M100" s="727"/>
      <c r="N100" s="726"/>
      <c r="O100" s="727"/>
      <c r="P100" s="726"/>
      <c r="Q100" s="727"/>
      <c r="R100" s="726"/>
      <c r="S100" s="727"/>
      <c r="T100" s="726"/>
      <c r="U100" s="727"/>
      <c r="V100" s="726"/>
      <c r="W100" s="727"/>
      <c r="X100" s="726"/>
      <c r="Y100" s="727"/>
      <c r="Z100" s="726"/>
      <c r="AA100" s="727"/>
      <c r="AB100" s="726"/>
      <c r="AC100" s="727"/>
      <c r="AD100" s="298">
        <f t="shared" si="20"/>
        <v>1</v>
      </c>
      <c r="AE100" s="298">
        <f t="shared" si="21"/>
        <v>1</v>
      </c>
      <c r="AF100" s="298">
        <f t="shared" si="22"/>
        <v>0</v>
      </c>
      <c r="AG100" s="318">
        <f t="shared" si="23"/>
        <v>1</v>
      </c>
      <c r="AH100" s="318">
        <f t="shared" si="24"/>
        <v>1</v>
      </c>
      <c r="AI100" s="421">
        <v>163611779</v>
      </c>
      <c r="AJ100" s="327"/>
      <c r="AK100" s="328"/>
      <c r="AL100" s="1169"/>
      <c r="AM100" s="1169"/>
    </row>
    <row r="101" spans="1:39" ht="12">
      <c r="A101" s="407" t="s">
        <v>952</v>
      </c>
      <c r="B101" s="706">
        <v>43101</v>
      </c>
      <c r="C101" s="706">
        <v>43465</v>
      </c>
      <c r="D101" s="706" t="s">
        <v>948</v>
      </c>
      <c r="E101" s="138">
        <f t="shared" si="18"/>
        <v>4</v>
      </c>
      <c r="F101" s="726"/>
      <c r="G101" s="727"/>
      <c r="H101" s="726"/>
      <c r="I101" s="727"/>
      <c r="J101" s="726"/>
      <c r="K101" s="727"/>
      <c r="L101" s="726"/>
      <c r="M101" s="727"/>
      <c r="N101" s="726"/>
      <c r="O101" s="727"/>
      <c r="P101" s="726"/>
      <c r="Q101" s="727"/>
      <c r="R101" s="726"/>
      <c r="S101" s="727"/>
      <c r="T101" s="726"/>
      <c r="U101" s="727"/>
      <c r="V101" s="726"/>
      <c r="W101" s="727"/>
      <c r="X101" s="726"/>
      <c r="Y101" s="727"/>
      <c r="Z101" s="726">
        <v>4</v>
      </c>
      <c r="AA101" s="727"/>
      <c r="AB101" s="726"/>
      <c r="AC101" s="727"/>
      <c r="AD101" s="298">
        <f t="shared" si="20"/>
        <v>0</v>
      </c>
      <c r="AE101" s="298">
        <f t="shared" si="21"/>
        <v>0</v>
      </c>
      <c r="AF101" s="298">
        <f t="shared" si="22"/>
        <v>0</v>
      </c>
      <c r="AG101" s="318"/>
      <c r="AH101" s="318">
        <f t="shared" si="24"/>
        <v>0</v>
      </c>
      <c r="AI101" s="421">
        <v>10000000</v>
      </c>
      <c r="AJ101" s="327">
        <v>0</v>
      </c>
      <c r="AK101" s="328" t="e">
        <v>#DIV/0!</v>
      </c>
      <c r="AL101" s="1169"/>
      <c r="AM101" s="1169"/>
    </row>
    <row r="102" spans="1:39" ht="22.5">
      <c r="A102" s="407" t="s">
        <v>953</v>
      </c>
      <c r="B102" s="706">
        <v>43101</v>
      </c>
      <c r="C102" s="706">
        <v>43465</v>
      </c>
      <c r="D102" s="706" t="s">
        <v>948</v>
      </c>
      <c r="E102" s="138">
        <f t="shared" si="18"/>
        <v>1</v>
      </c>
      <c r="F102" s="726"/>
      <c r="G102" s="727"/>
      <c r="H102" s="726">
        <v>1</v>
      </c>
      <c r="I102" s="727">
        <v>1</v>
      </c>
      <c r="J102" s="726"/>
      <c r="K102" s="727"/>
      <c r="L102" s="726"/>
      <c r="M102" s="727"/>
      <c r="N102" s="726"/>
      <c r="O102" s="727"/>
      <c r="P102" s="726"/>
      <c r="Q102" s="727"/>
      <c r="R102" s="726"/>
      <c r="S102" s="727"/>
      <c r="T102" s="726"/>
      <c r="U102" s="727"/>
      <c r="V102" s="726"/>
      <c r="W102" s="727"/>
      <c r="X102" s="726"/>
      <c r="Y102" s="727"/>
      <c r="Z102" s="726"/>
      <c r="AA102" s="727"/>
      <c r="AB102" s="726"/>
      <c r="AC102" s="727"/>
      <c r="AD102" s="298">
        <f t="shared" si="20"/>
        <v>1</v>
      </c>
      <c r="AE102" s="298">
        <f t="shared" si="21"/>
        <v>1</v>
      </c>
      <c r="AF102" s="298">
        <f t="shared" si="22"/>
        <v>0</v>
      </c>
      <c r="AG102" s="318">
        <f t="shared" si="23"/>
        <v>1</v>
      </c>
      <c r="AH102" s="318">
        <f t="shared" si="24"/>
        <v>1</v>
      </c>
      <c r="AI102" s="421">
        <v>79000000</v>
      </c>
      <c r="AJ102" s="327">
        <v>0</v>
      </c>
      <c r="AK102" s="328" t="e">
        <v>#DIV/0!</v>
      </c>
      <c r="AL102" s="1169"/>
      <c r="AM102" s="1169"/>
    </row>
    <row r="103" spans="1:39" ht="12">
      <c r="A103" s="407" t="s">
        <v>954</v>
      </c>
      <c r="B103" s="706">
        <v>43101</v>
      </c>
      <c r="C103" s="706">
        <v>43465</v>
      </c>
      <c r="D103" s="706" t="s">
        <v>948</v>
      </c>
      <c r="E103" s="138">
        <f t="shared" si="18"/>
        <v>1</v>
      </c>
      <c r="F103" s="726">
        <v>1</v>
      </c>
      <c r="G103" s="727">
        <v>1</v>
      </c>
      <c r="H103" s="726"/>
      <c r="I103" s="727"/>
      <c r="J103" s="726"/>
      <c r="K103" s="727"/>
      <c r="L103" s="726"/>
      <c r="M103" s="727"/>
      <c r="N103" s="726"/>
      <c r="O103" s="727"/>
      <c r="P103" s="726"/>
      <c r="Q103" s="727"/>
      <c r="R103" s="726"/>
      <c r="S103" s="727"/>
      <c r="T103" s="726"/>
      <c r="U103" s="727"/>
      <c r="V103" s="726"/>
      <c r="W103" s="727"/>
      <c r="X103" s="726"/>
      <c r="Y103" s="727"/>
      <c r="Z103" s="726"/>
      <c r="AA103" s="727"/>
      <c r="AB103" s="726"/>
      <c r="AC103" s="727"/>
      <c r="AD103" s="298">
        <f t="shared" si="20"/>
        <v>1</v>
      </c>
      <c r="AE103" s="298">
        <f t="shared" si="21"/>
        <v>1</v>
      </c>
      <c r="AF103" s="298">
        <f t="shared" si="22"/>
        <v>0</v>
      </c>
      <c r="AG103" s="318">
        <f t="shared" si="23"/>
        <v>1</v>
      </c>
      <c r="AH103" s="318">
        <f t="shared" si="24"/>
        <v>1</v>
      </c>
      <c r="AI103" s="421">
        <v>70000000</v>
      </c>
      <c r="AJ103" s="327">
        <v>0</v>
      </c>
      <c r="AK103" s="328" t="e">
        <v>#DIV/0!</v>
      </c>
      <c r="AL103" s="1169"/>
      <c r="AM103" s="1169"/>
    </row>
    <row r="104" spans="1:39" ht="12">
      <c r="A104" s="407" t="s">
        <v>955</v>
      </c>
      <c r="B104" s="706">
        <v>43101</v>
      </c>
      <c r="C104" s="706">
        <v>43465</v>
      </c>
      <c r="D104" s="706" t="s">
        <v>948</v>
      </c>
      <c r="E104" s="138">
        <f t="shared" si="18"/>
        <v>2</v>
      </c>
      <c r="F104" s="726"/>
      <c r="G104" s="727"/>
      <c r="H104" s="726"/>
      <c r="I104" s="727"/>
      <c r="J104" s="726"/>
      <c r="K104" s="727"/>
      <c r="L104" s="726"/>
      <c r="M104" s="727"/>
      <c r="N104" s="726"/>
      <c r="O104" s="727"/>
      <c r="P104" s="726"/>
      <c r="Q104" s="727"/>
      <c r="R104" s="726"/>
      <c r="S104" s="727"/>
      <c r="T104" s="726"/>
      <c r="U104" s="727"/>
      <c r="V104" s="726"/>
      <c r="W104" s="727"/>
      <c r="X104" s="726"/>
      <c r="Y104" s="727"/>
      <c r="Z104" s="726">
        <v>2</v>
      </c>
      <c r="AA104" s="727"/>
      <c r="AB104" s="726"/>
      <c r="AC104" s="727"/>
      <c r="AD104" s="298">
        <f t="shared" si="20"/>
        <v>0</v>
      </c>
      <c r="AE104" s="298">
        <f t="shared" si="21"/>
        <v>0</v>
      </c>
      <c r="AF104" s="298">
        <f t="shared" si="22"/>
        <v>0</v>
      </c>
      <c r="AG104" s="318"/>
      <c r="AH104" s="318">
        <f t="shared" si="24"/>
        <v>0</v>
      </c>
      <c r="AI104" s="421">
        <v>160000000</v>
      </c>
      <c r="AJ104" s="327">
        <v>0</v>
      </c>
      <c r="AK104" s="328" t="e">
        <v>#DIV/0!</v>
      </c>
      <c r="AL104" s="1169"/>
      <c r="AM104" s="1169"/>
    </row>
    <row r="105" spans="1:39" ht="22.5">
      <c r="A105" s="407" t="s">
        <v>1038</v>
      </c>
      <c r="B105" s="706">
        <v>43101</v>
      </c>
      <c r="C105" s="706">
        <v>43465</v>
      </c>
      <c r="D105" s="706" t="s">
        <v>948</v>
      </c>
      <c r="E105" s="138">
        <f t="shared" si="18"/>
        <v>16</v>
      </c>
      <c r="F105" s="726">
        <v>16</v>
      </c>
      <c r="G105" s="727">
        <v>16</v>
      </c>
      <c r="H105" s="726"/>
      <c r="I105" s="727"/>
      <c r="J105" s="726"/>
      <c r="K105" s="727"/>
      <c r="L105" s="726"/>
      <c r="M105" s="727"/>
      <c r="N105" s="726"/>
      <c r="O105" s="727"/>
      <c r="P105" s="726"/>
      <c r="Q105" s="727"/>
      <c r="R105" s="726"/>
      <c r="S105" s="727"/>
      <c r="T105" s="726"/>
      <c r="U105" s="727"/>
      <c r="V105" s="726"/>
      <c r="W105" s="727"/>
      <c r="X105" s="726"/>
      <c r="Y105" s="727"/>
      <c r="Z105" s="726"/>
      <c r="AA105" s="727"/>
      <c r="AB105" s="726"/>
      <c r="AC105" s="727"/>
      <c r="AD105" s="298">
        <f t="shared" si="20"/>
        <v>16</v>
      </c>
      <c r="AE105" s="298">
        <f t="shared" si="21"/>
        <v>16</v>
      </c>
      <c r="AF105" s="298">
        <f t="shared" si="22"/>
        <v>0</v>
      </c>
      <c r="AG105" s="318">
        <f t="shared" si="23"/>
        <v>1</v>
      </c>
      <c r="AH105" s="318">
        <f t="shared" si="24"/>
        <v>1</v>
      </c>
      <c r="AI105" s="421">
        <v>593849933</v>
      </c>
      <c r="AJ105" s="327">
        <v>0</v>
      </c>
      <c r="AK105" s="328" t="e">
        <v>#DIV/0!</v>
      </c>
      <c r="AL105" s="1169"/>
      <c r="AM105" s="1169"/>
    </row>
    <row r="106" spans="1:39" ht="12">
      <c r="A106" s="407" t="s">
        <v>1039</v>
      </c>
      <c r="B106" s="706">
        <v>43101</v>
      </c>
      <c r="C106" s="706">
        <v>43465</v>
      </c>
      <c r="D106" s="706" t="s">
        <v>948</v>
      </c>
      <c r="E106" s="138">
        <f t="shared" si="18"/>
        <v>6</v>
      </c>
      <c r="F106" s="726">
        <v>6</v>
      </c>
      <c r="G106" s="727">
        <v>6</v>
      </c>
      <c r="H106" s="726"/>
      <c r="I106" s="727"/>
      <c r="J106" s="726"/>
      <c r="K106" s="727"/>
      <c r="L106" s="726"/>
      <c r="M106" s="727"/>
      <c r="N106" s="726"/>
      <c r="O106" s="727"/>
      <c r="P106" s="726"/>
      <c r="Q106" s="727"/>
      <c r="R106" s="726"/>
      <c r="S106" s="727"/>
      <c r="T106" s="726"/>
      <c r="U106" s="727"/>
      <c r="V106" s="726"/>
      <c r="W106" s="727"/>
      <c r="X106" s="726"/>
      <c r="Y106" s="727"/>
      <c r="Z106" s="726"/>
      <c r="AA106" s="727"/>
      <c r="AB106" s="726"/>
      <c r="AC106" s="727"/>
      <c r="AD106" s="298">
        <f t="shared" si="20"/>
        <v>6</v>
      </c>
      <c r="AE106" s="298">
        <f t="shared" si="21"/>
        <v>6</v>
      </c>
      <c r="AF106" s="298">
        <f t="shared" si="22"/>
        <v>0</v>
      </c>
      <c r="AG106" s="318">
        <f t="shared" si="23"/>
        <v>1</v>
      </c>
      <c r="AH106" s="318">
        <f t="shared" si="24"/>
        <v>1</v>
      </c>
      <c r="AI106" s="421">
        <v>197134777</v>
      </c>
      <c r="AJ106" s="327">
        <v>0</v>
      </c>
      <c r="AK106" s="328" t="e">
        <v>#DIV/0!</v>
      </c>
      <c r="AL106" s="1169"/>
      <c r="AM106" s="1169"/>
    </row>
    <row r="107" spans="1:39" ht="15.75">
      <c r="A107" s="1170" t="s">
        <v>1183</v>
      </c>
      <c r="B107" s="1170"/>
      <c r="C107" s="1170"/>
      <c r="D107" s="1170"/>
      <c r="E107" s="1170"/>
      <c r="F107" s="1170"/>
      <c r="G107" s="1170"/>
      <c r="H107" s="1170"/>
      <c r="I107" s="1170"/>
      <c r="J107" s="1170"/>
      <c r="K107" s="1170"/>
      <c r="L107" s="1170"/>
      <c r="M107" s="1170"/>
      <c r="N107" s="1170"/>
      <c r="O107" s="1170"/>
      <c r="P107" s="1170"/>
      <c r="Q107" s="1170"/>
      <c r="R107" s="1170"/>
      <c r="S107" s="1170"/>
      <c r="T107" s="1170"/>
      <c r="U107" s="1170"/>
      <c r="V107" s="1170"/>
      <c r="W107" s="1170"/>
      <c r="X107" s="1170"/>
      <c r="Y107" s="1170"/>
      <c r="Z107" s="1170"/>
      <c r="AA107" s="1170"/>
      <c r="AB107" s="1170"/>
      <c r="AC107" s="1170"/>
      <c r="AD107" s="403"/>
      <c r="AE107" s="403"/>
      <c r="AF107" s="403"/>
      <c r="AG107" s="917">
        <f>AVERAGE(AG88:AG106)</f>
        <v>0.8333333333333334</v>
      </c>
      <c r="AH107" s="917">
        <f>AVERAGE(AH88:AH106)</f>
        <v>0.5882352941176471</v>
      </c>
      <c r="AI107" s="687">
        <f>AI87+AI93+AI95</f>
        <v>1506229195</v>
      </c>
      <c r="AJ107" s="332">
        <v>0</v>
      </c>
      <c r="AK107" s="358" t="e">
        <v>#DIV/0!</v>
      </c>
      <c r="AL107" s="1398"/>
      <c r="AM107" s="1399"/>
    </row>
    <row r="108" spans="1:39" ht="38.25" customHeight="1">
      <c r="A108" s="10" t="s">
        <v>54</v>
      </c>
      <c r="B108" s="1155" t="s">
        <v>512</v>
      </c>
      <c r="C108" s="1156"/>
      <c r="D108" s="1156"/>
      <c r="E108" s="1156"/>
      <c r="F108" s="1156"/>
      <c r="G108" s="1156"/>
      <c r="H108" s="1156"/>
      <c r="I108" s="1156"/>
      <c r="J108" s="1156"/>
      <c r="K108" s="1156"/>
      <c r="L108" s="1156"/>
      <c r="M108" s="1156"/>
      <c r="N108" s="1156"/>
      <c r="O108" s="1156"/>
      <c r="P108" s="1156"/>
      <c r="Q108" s="1156"/>
      <c r="R108" s="1156"/>
      <c r="S108" s="1156"/>
      <c r="T108" s="1156"/>
      <c r="U108" s="1156"/>
      <c r="V108" s="1156"/>
      <c r="W108" s="1156"/>
      <c r="X108" s="1156"/>
      <c r="Y108" s="1156"/>
      <c r="Z108" s="1156"/>
      <c r="AA108" s="1156"/>
      <c r="AB108" s="1156"/>
      <c r="AC108" s="1156"/>
      <c r="AD108" s="1156"/>
      <c r="AE108" s="1156"/>
      <c r="AF108" s="1156"/>
      <c r="AG108" s="1156"/>
      <c r="AH108" s="1156"/>
      <c r="AI108" s="1156"/>
      <c r="AJ108" s="1156"/>
      <c r="AK108" s="1156"/>
      <c r="AL108" s="239" t="s">
        <v>43</v>
      </c>
      <c r="AM108" s="383"/>
    </row>
    <row r="109" spans="1:39" ht="38.25" customHeight="1">
      <c r="A109" s="10" t="s">
        <v>52</v>
      </c>
      <c r="B109" s="1155" t="s">
        <v>956</v>
      </c>
      <c r="C109" s="1156"/>
      <c r="D109" s="1156"/>
      <c r="E109" s="1156"/>
      <c r="F109" s="1156"/>
      <c r="G109" s="1156"/>
      <c r="H109" s="1156"/>
      <c r="I109" s="1156"/>
      <c r="J109" s="1156"/>
      <c r="K109" s="1156"/>
      <c r="L109" s="1156"/>
      <c r="M109" s="1156"/>
      <c r="N109" s="1156"/>
      <c r="O109" s="1156"/>
      <c r="P109" s="1156"/>
      <c r="Q109" s="1156"/>
      <c r="R109" s="1156"/>
      <c r="S109" s="1156"/>
      <c r="T109" s="1156"/>
      <c r="U109" s="1156"/>
      <c r="V109" s="1156"/>
      <c r="W109" s="1156"/>
      <c r="X109" s="1156"/>
      <c r="Y109" s="1156"/>
      <c r="Z109" s="1156"/>
      <c r="AA109" s="1156"/>
      <c r="AB109" s="1156"/>
      <c r="AC109" s="1156"/>
      <c r="AD109" s="1156"/>
      <c r="AE109" s="1156"/>
      <c r="AF109" s="1156"/>
      <c r="AG109" s="1156"/>
      <c r="AH109" s="1156"/>
      <c r="AI109" s="1156"/>
      <c r="AJ109" s="1156"/>
      <c r="AK109" s="1156"/>
      <c r="AL109" s="239" t="s">
        <v>43</v>
      </c>
      <c r="AM109" s="383"/>
    </row>
    <row r="110" spans="1:39" ht="33.75" customHeight="1">
      <c r="A110" s="10" t="s">
        <v>47</v>
      </c>
      <c r="B110" s="1155" t="s">
        <v>957</v>
      </c>
      <c r="C110" s="1156"/>
      <c r="D110" s="1156"/>
      <c r="E110" s="1156"/>
      <c r="F110" s="1156"/>
      <c r="G110" s="1156"/>
      <c r="H110" s="1156"/>
      <c r="I110" s="1156"/>
      <c r="J110" s="1156"/>
      <c r="K110" s="1156"/>
      <c r="L110" s="1156"/>
      <c r="M110" s="1156"/>
      <c r="N110" s="1156"/>
      <c r="O110" s="1156"/>
      <c r="P110" s="1156"/>
      <c r="Q110" s="1156"/>
      <c r="R110" s="1156"/>
      <c r="S110" s="1156"/>
      <c r="T110" s="1156"/>
      <c r="U110" s="1156"/>
      <c r="V110" s="1156"/>
      <c r="W110" s="1156"/>
      <c r="X110" s="1156"/>
      <c r="Y110" s="1156"/>
      <c r="Z110" s="1156"/>
      <c r="AA110" s="1156"/>
      <c r="AB110" s="1156"/>
      <c r="AC110" s="1156"/>
      <c r="AD110" s="1156"/>
      <c r="AE110" s="1156"/>
      <c r="AF110" s="1156"/>
      <c r="AG110" s="1157"/>
      <c r="AH110" s="1161" t="s">
        <v>45</v>
      </c>
      <c r="AI110" s="1161"/>
      <c r="AJ110" s="1158" t="s">
        <v>843</v>
      </c>
      <c r="AK110" s="1158"/>
      <c r="AL110" s="239" t="s">
        <v>43</v>
      </c>
      <c r="AM110" s="383"/>
    </row>
    <row r="111" spans="1:39" ht="22.5">
      <c r="A111" s="10" t="s">
        <v>42</v>
      </c>
      <c r="B111" s="680" t="s">
        <v>41</v>
      </c>
      <c r="C111" s="680" t="s">
        <v>40</v>
      </c>
      <c r="D111" s="680" t="s">
        <v>622</v>
      </c>
      <c r="E111" s="161" t="s">
        <v>38</v>
      </c>
      <c r="F111" s="681" t="s">
        <v>37</v>
      </c>
      <c r="G111" s="681" t="s">
        <v>36</v>
      </c>
      <c r="H111" s="681" t="s">
        <v>35</v>
      </c>
      <c r="I111" s="681" t="s">
        <v>34</v>
      </c>
      <c r="J111" s="681" t="s">
        <v>33</v>
      </c>
      <c r="K111" s="681" t="s">
        <v>32</v>
      </c>
      <c r="L111" s="681" t="s">
        <v>31</v>
      </c>
      <c r="M111" s="681" t="s">
        <v>30</v>
      </c>
      <c r="N111" s="681" t="s">
        <v>29</v>
      </c>
      <c r="O111" s="681" t="s">
        <v>28</v>
      </c>
      <c r="P111" s="681" t="s">
        <v>27</v>
      </c>
      <c r="Q111" s="681" t="s">
        <v>26</v>
      </c>
      <c r="R111" s="681" t="s">
        <v>25</v>
      </c>
      <c r="S111" s="681" t="s">
        <v>24</v>
      </c>
      <c r="T111" s="681" t="s">
        <v>23</v>
      </c>
      <c r="U111" s="681" t="s">
        <v>22</v>
      </c>
      <c r="V111" s="681" t="s">
        <v>21</v>
      </c>
      <c r="W111" s="681" t="s">
        <v>20</v>
      </c>
      <c r="X111" s="681" t="s">
        <v>19</v>
      </c>
      <c r="Y111" s="681" t="s">
        <v>18</v>
      </c>
      <c r="Z111" s="681" t="s">
        <v>17</v>
      </c>
      <c r="AA111" s="681" t="s">
        <v>16</v>
      </c>
      <c r="AB111" s="681" t="s">
        <v>15</v>
      </c>
      <c r="AC111" s="681" t="s">
        <v>14</v>
      </c>
      <c r="AD111" s="161" t="s">
        <v>13</v>
      </c>
      <c r="AE111" s="161" t="s">
        <v>12</v>
      </c>
      <c r="AF111" s="161" t="s">
        <v>11</v>
      </c>
      <c r="AG111" s="161" t="s">
        <v>10</v>
      </c>
      <c r="AH111" s="161" t="s">
        <v>9</v>
      </c>
      <c r="AI111" s="135" t="s">
        <v>8</v>
      </c>
      <c r="AJ111" s="118" t="s">
        <v>7</v>
      </c>
      <c r="AK111" s="239" t="s">
        <v>6</v>
      </c>
      <c r="AL111" s="1113" t="s">
        <v>5</v>
      </c>
      <c r="AM111" s="1113"/>
    </row>
    <row r="112" spans="1:39" ht="11.25">
      <c r="A112" s="1414" t="s">
        <v>958</v>
      </c>
      <c r="B112" s="1414"/>
      <c r="C112" s="1414"/>
      <c r="D112" s="1414"/>
      <c r="E112" s="1414"/>
      <c r="F112" s="1414"/>
      <c r="G112" s="1414"/>
      <c r="H112" s="1414"/>
      <c r="I112" s="1414"/>
      <c r="J112" s="1414"/>
      <c r="K112" s="1414"/>
      <c r="L112" s="1414"/>
      <c r="M112" s="1414"/>
      <c r="N112" s="1414"/>
      <c r="O112" s="1414"/>
      <c r="P112" s="1414"/>
      <c r="Q112" s="1414"/>
      <c r="R112" s="1414"/>
      <c r="S112" s="1414"/>
      <c r="T112" s="1414"/>
      <c r="U112" s="1414"/>
      <c r="V112" s="1414"/>
      <c r="W112" s="1414"/>
      <c r="X112" s="1414"/>
      <c r="Y112" s="1414"/>
      <c r="Z112" s="1414"/>
      <c r="AA112" s="1414"/>
      <c r="AB112" s="1414"/>
      <c r="AC112" s="1414"/>
      <c r="AD112" s="1414"/>
      <c r="AE112" s="1414"/>
      <c r="AF112" s="1414"/>
      <c r="AG112" s="1414"/>
      <c r="AH112" s="1414"/>
      <c r="AI112" s="1414"/>
      <c r="AJ112" s="1414"/>
      <c r="AK112" s="1414"/>
      <c r="AL112" s="1414"/>
      <c r="AM112" s="1414"/>
    </row>
    <row r="113" spans="1:39" ht="12">
      <c r="A113" s="334" t="s">
        <v>1031</v>
      </c>
      <c r="B113" s="608">
        <v>43101</v>
      </c>
      <c r="C113" s="608">
        <v>43465</v>
      </c>
      <c r="D113" s="608" t="s">
        <v>948</v>
      </c>
      <c r="E113" s="138">
        <f aca="true" t="shared" si="25" ref="E113:E121">F113+H113+J113+L113+N113+P113+R113+T113+V113+X113+Z113+AB113</f>
        <v>12</v>
      </c>
      <c r="F113" s="625">
        <v>1</v>
      </c>
      <c r="G113" s="730">
        <v>1</v>
      </c>
      <c r="H113" s="625">
        <v>1</v>
      </c>
      <c r="I113" s="730">
        <v>1</v>
      </c>
      <c r="J113" s="625">
        <v>1</v>
      </c>
      <c r="K113" s="730">
        <v>1</v>
      </c>
      <c r="L113" s="625">
        <v>1</v>
      </c>
      <c r="M113" s="731">
        <v>1</v>
      </c>
      <c r="N113" s="625">
        <v>1</v>
      </c>
      <c r="O113" s="731">
        <v>1</v>
      </c>
      <c r="P113" s="625">
        <v>1</v>
      </c>
      <c r="Q113" s="731">
        <v>1</v>
      </c>
      <c r="R113" s="625">
        <v>1</v>
      </c>
      <c r="S113" s="731"/>
      <c r="T113" s="625">
        <v>1</v>
      </c>
      <c r="U113" s="731"/>
      <c r="V113" s="625">
        <v>1</v>
      </c>
      <c r="W113" s="731"/>
      <c r="X113" s="625">
        <v>1</v>
      </c>
      <c r="Y113" s="731"/>
      <c r="Z113" s="625">
        <v>1</v>
      </c>
      <c r="AA113" s="731"/>
      <c r="AB113" s="625">
        <v>1</v>
      </c>
      <c r="AC113" s="731"/>
      <c r="AD113" s="298">
        <f aca="true" t="shared" si="26" ref="AD113:AD123">F113+H113+J113+L113+N113+P113</f>
        <v>6</v>
      </c>
      <c r="AE113" s="298">
        <f aca="true" t="shared" si="27" ref="AE113:AE123">G113+I113+K113+M113+O113+Q113</f>
        <v>6</v>
      </c>
      <c r="AF113" s="298">
        <f aca="true" t="shared" si="28" ref="AF113:AF123">AE113-AD113</f>
        <v>0</v>
      </c>
      <c r="AG113" s="318">
        <f aca="true" t="shared" si="29" ref="AG113:AG121">+AE113/AD113</f>
        <v>1</v>
      </c>
      <c r="AH113" s="318">
        <f aca="true" t="shared" si="30" ref="AH113:AH123">AE113/E113</f>
        <v>0.5</v>
      </c>
      <c r="AI113" s="732">
        <v>14000000</v>
      </c>
      <c r="AJ113" s="327">
        <v>0</v>
      </c>
      <c r="AK113" s="328" t="e">
        <v>#DIV/0!</v>
      </c>
      <c r="AL113" s="1169"/>
      <c r="AM113" s="1169"/>
    </row>
    <row r="114" spans="1:39" ht="33.75">
      <c r="A114" s="334" t="s">
        <v>959</v>
      </c>
      <c r="B114" s="608">
        <v>43101</v>
      </c>
      <c r="C114" s="608">
        <v>43465</v>
      </c>
      <c r="D114" s="608" t="s">
        <v>960</v>
      </c>
      <c r="E114" s="138">
        <f t="shared" si="25"/>
        <v>12</v>
      </c>
      <c r="F114" s="625">
        <v>1</v>
      </c>
      <c r="G114" s="730">
        <v>1</v>
      </c>
      <c r="H114" s="625">
        <v>1</v>
      </c>
      <c r="I114" s="730">
        <v>1</v>
      </c>
      <c r="J114" s="625">
        <v>1</v>
      </c>
      <c r="K114" s="730">
        <v>1</v>
      </c>
      <c r="L114" s="625">
        <v>1</v>
      </c>
      <c r="M114" s="731">
        <v>1</v>
      </c>
      <c r="N114" s="625">
        <v>1</v>
      </c>
      <c r="O114" s="731">
        <v>1</v>
      </c>
      <c r="P114" s="625">
        <v>1</v>
      </c>
      <c r="Q114" s="731">
        <v>1</v>
      </c>
      <c r="R114" s="625">
        <v>1</v>
      </c>
      <c r="S114" s="731"/>
      <c r="T114" s="625">
        <v>1</v>
      </c>
      <c r="U114" s="731"/>
      <c r="V114" s="625">
        <v>1</v>
      </c>
      <c r="W114" s="731"/>
      <c r="X114" s="625">
        <v>1</v>
      </c>
      <c r="Y114" s="731"/>
      <c r="Z114" s="625">
        <v>1</v>
      </c>
      <c r="AA114" s="731"/>
      <c r="AB114" s="625">
        <v>1</v>
      </c>
      <c r="AC114" s="731"/>
      <c r="AD114" s="298">
        <f t="shared" si="26"/>
        <v>6</v>
      </c>
      <c r="AE114" s="298">
        <f t="shared" si="27"/>
        <v>6</v>
      </c>
      <c r="AF114" s="298">
        <f t="shared" si="28"/>
        <v>0</v>
      </c>
      <c r="AG114" s="318">
        <f t="shared" si="29"/>
        <v>1</v>
      </c>
      <c r="AH114" s="318">
        <f t="shared" si="30"/>
        <v>0.5</v>
      </c>
      <c r="AI114" s="732">
        <v>0</v>
      </c>
      <c r="AJ114" s="327">
        <v>0</v>
      </c>
      <c r="AK114" s="328" t="e">
        <v>#DIV/0!</v>
      </c>
      <c r="AL114" s="1169"/>
      <c r="AM114" s="1169"/>
    </row>
    <row r="115" spans="1:39" ht="56.25">
      <c r="A115" s="718" t="s">
        <v>961</v>
      </c>
      <c r="B115" s="608">
        <v>43101</v>
      </c>
      <c r="C115" s="608">
        <v>43190</v>
      </c>
      <c r="D115" s="608" t="s">
        <v>962</v>
      </c>
      <c r="E115" s="138">
        <f t="shared" si="25"/>
        <v>10</v>
      </c>
      <c r="F115" s="625">
        <v>3</v>
      </c>
      <c r="G115" s="731"/>
      <c r="H115" s="625">
        <v>3</v>
      </c>
      <c r="I115" s="731">
        <v>3</v>
      </c>
      <c r="J115" s="625">
        <v>4</v>
      </c>
      <c r="K115" s="731">
        <v>4</v>
      </c>
      <c r="L115" s="625"/>
      <c r="M115" s="731"/>
      <c r="N115" s="625"/>
      <c r="O115" s="731"/>
      <c r="P115" s="625"/>
      <c r="Q115" s="731"/>
      <c r="R115" s="625"/>
      <c r="S115" s="731"/>
      <c r="T115" s="625"/>
      <c r="U115" s="731"/>
      <c r="V115" s="625"/>
      <c r="W115" s="731"/>
      <c r="X115" s="625"/>
      <c r="Y115" s="731"/>
      <c r="Z115" s="625"/>
      <c r="AA115" s="731"/>
      <c r="AB115" s="625"/>
      <c r="AC115" s="731"/>
      <c r="AD115" s="298">
        <f t="shared" si="26"/>
        <v>10</v>
      </c>
      <c r="AE115" s="298">
        <f t="shared" si="27"/>
        <v>7</v>
      </c>
      <c r="AF115" s="298">
        <f t="shared" si="28"/>
        <v>-3</v>
      </c>
      <c r="AG115" s="318">
        <f t="shared" si="29"/>
        <v>0.7</v>
      </c>
      <c r="AH115" s="318">
        <f t="shared" si="30"/>
        <v>0.7</v>
      </c>
      <c r="AI115" s="732">
        <v>0</v>
      </c>
      <c r="AJ115" s="327">
        <v>0</v>
      </c>
      <c r="AK115" s="328" t="e">
        <v>#DIV/0!</v>
      </c>
      <c r="AL115" s="1169"/>
      <c r="AM115" s="1169"/>
    </row>
    <row r="116" spans="1:39" ht="45">
      <c r="A116" s="334" t="s">
        <v>963</v>
      </c>
      <c r="B116" s="608">
        <v>43101</v>
      </c>
      <c r="C116" s="608">
        <v>43465</v>
      </c>
      <c r="D116" s="608" t="s">
        <v>964</v>
      </c>
      <c r="E116" s="138">
        <f t="shared" si="25"/>
        <v>12</v>
      </c>
      <c r="F116" s="625">
        <v>1</v>
      </c>
      <c r="G116" s="731"/>
      <c r="H116" s="625">
        <v>1</v>
      </c>
      <c r="I116" s="731">
        <v>1</v>
      </c>
      <c r="J116" s="625">
        <v>1</v>
      </c>
      <c r="K116" s="731">
        <v>1</v>
      </c>
      <c r="L116" s="625">
        <v>1</v>
      </c>
      <c r="M116" s="731">
        <v>1</v>
      </c>
      <c r="N116" s="625">
        <v>1</v>
      </c>
      <c r="O116" s="731">
        <v>1</v>
      </c>
      <c r="P116" s="625">
        <v>1</v>
      </c>
      <c r="Q116" s="731">
        <v>1</v>
      </c>
      <c r="R116" s="625">
        <v>1</v>
      </c>
      <c r="S116" s="731"/>
      <c r="T116" s="625">
        <v>1</v>
      </c>
      <c r="U116" s="731"/>
      <c r="V116" s="625">
        <v>1</v>
      </c>
      <c r="W116" s="731"/>
      <c r="X116" s="625">
        <v>1</v>
      </c>
      <c r="Y116" s="731"/>
      <c r="Z116" s="625">
        <v>1</v>
      </c>
      <c r="AA116" s="731"/>
      <c r="AB116" s="625">
        <v>1</v>
      </c>
      <c r="AC116" s="731"/>
      <c r="AD116" s="298">
        <f t="shared" si="26"/>
        <v>6</v>
      </c>
      <c r="AE116" s="298">
        <f t="shared" si="27"/>
        <v>5</v>
      </c>
      <c r="AF116" s="298">
        <f t="shared" si="28"/>
        <v>-1</v>
      </c>
      <c r="AG116" s="318">
        <f t="shared" si="29"/>
        <v>0.8333333333333334</v>
      </c>
      <c r="AH116" s="318">
        <f t="shared" si="30"/>
        <v>0.4166666666666667</v>
      </c>
      <c r="AI116" s="732">
        <v>0</v>
      </c>
      <c r="AJ116" s="327">
        <v>0</v>
      </c>
      <c r="AK116" s="328" t="e">
        <v>#DIV/0!</v>
      </c>
      <c r="AL116" s="1169"/>
      <c r="AM116" s="1169"/>
    </row>
    <row r="117" spans="1:39" ht="22.5">
      <c r="A117" s="334" t="s">
        <v>965</v>
      </c>
      <c r="B117" s="608">
        <v>43101</v>
      </c>
      <c r="C117" s="608">
        <v>43220</v>
      </c>
      <c r="D117" s="608" t="s">
        <v>966</v>
      </c>
      <c r="E117" s="138">
        <f t="shared" si="25"/>
        <v>1</v>
      </c>
      <c r="F117" s="625"/>
      <c r="G117" s="731"/>
      <c r="H117" s="625"/>
      <c r="I117" s="731"/>
      <c r="J117" s="625"/>
      <c r="K117" s="731"/>
      <c r="L117" s="625">
        <v>1</v>
      </c>
      <c r="M117" s="731"/>
      <c r="N117" s="625"/>
      <c r="O117" s="731"/>
      <c r="P117" s="625"/>
      <c r="Q117" s="731"/>
      <c r="R117" s="625"/>
      <c r="S117" s="731"/>
      <c r="T117" s="625"/>
      <c r="U117" s="731"/>
      <c r="V117" s="625"/>
      <c r="W117" s="731"/>
      <c r="X117" s="625"/>
      <c r="Y117" s="731"/>
      <c r="Z117" s="625"/>
      <c r="AA117" s="731"/>
      <c r="AB117" s="625"/>
      <c r="AC117" s="731"/>
      <c r="AD117" s="298">
        <f t="shared" si="26"/>
        <v>1</v>
      </c>
      <c r="AE117" s="298">
        <f t="shared" si="27"/>
        <v>0</v>
      </c>
      <c r="AF117" s="298">
        <f t="shared" si="28"/>
        <v>-1</v>
      </c>
      <c r="AG117" s="318">
        <f t="shared" si="29"/>
        <v>0</v>
      </c>
      <c r="AH117" s="318">
        <f t="shared" si="30"/>
        <v>0</v>
      </c>
      <c r="AI117" s="732">
        <v>0</v>
      </c>
      <c r="AJ117" s="327">
        <v>0</v>
      </c>
      <c r="AK117" s="328" t="e">
        <v>#DIV/0!</v>
      </c>
      <c r="AL117" s="1169"/>
      <c r="AM117" s="1169"/>
    </row>
    <row r="118" spans="1:39" ht="22.5">
      <c r="A118" s="334" t="s">
        <v>1090</v>
      </c>
      <c r="B118" s="608">
        <v>43101</v>
      </c>
      <c r="C118" s="608">
        <v>43434</v>
      </c>
      <c r="D118" s="608" t="s">
        <v>966</v>
      </c>
      <c r="E118" s="138">
        <f t="shared" si="25"/>
        <v>1</v>
      </c>
      <c r="F118" s="625"/>
      <c r="G118" s="731"/>
      <c r="H118" s="625"/>
      <c r="I118" s="731"/>
      <c r="J118" s="625"/>
      <c r="K118" s="731"/>
      <c r="L118" s="625"/>
      <c r="M118" s="731"/>
      <c r="N118" s="625"/>
      <c r="O118" s="731"/>
      <c r="P118" s="625"/>
      <c r="Q118" s="731"/>
      <c r="R118" s="625"/>
      <c r="S118" s="731"/>
      <c r="T118" s="625"/>
      <c r="U118" s="731"/>
      <c r="V118" s="625"/>
      <c r="W118" s="731"/>
      <c r="X118" s="625"/>
      <c r="Y118" s="731"/>
      <c r="Z118" s="625">
        <v>1</v>
      </c>
      <c r="AA118" s="731"/>
      <c r="AB118" s="625"/>
      <c r="AC118" s="731"/>
      <c r="AD118" s="298">
        <f t="shared" si="26"/>
        <v>0</v>
      </c>
      <c r="AE118" s="298">
        <f t="shared" si="27"/>
        <v>0</v>
      </c>
      <c r="AF118" s="298">
        <f t="shared" si="28"/>
        <v>0</v>
      </c>
      <c r="AG118" s="318"/>
      <c r="AH118" s="318">
        <f t="shared" si="30"/>
        <v>0</v>
      </c>
      <c r="AI118" s="732">
        <v>8120000</v>
      </c>
      <c r="AJ118" s="327">
        <v>0</v>
      </c>
      <c r="AK118" s="328" t="e">
        <v>#DIV/0!</v>
      </c>
      <c r="AL118" s="1169"/>
      <c r="AM118" s="1169"/>
    </row>
    <row r="119" spans="1:39" ht="22.5">
      <c r="A119" s="334" t="s">
        <v>967</v>
      </c>
      <c r="B119" s="608">
        <v>43101</v>
      </c>
      <c r="C119" s="608">
        <v>43434</v>
      </c>
      <c r="D119" s="608" t="s">
        <v>966</v>
      </c>
      <c r="E119" s="138">
        <f t="shared" si="25"/>
        <v>1</v>
      </c>
      <c r="F119" s="625"/>
      <c r="G119" s="731"/>
      <c r="H119" s="625"/>
      <c r="I119" s="731"/>
      <c r="J119" s="625"/>
      <c r="K119" s="731"/>
      <c r="L119" s="625"/>
      <c r="M119" s="731"/>
      <c r="N119" s="625"/>
      <c r="O119" s="731"/>
      <c r="P119" s="625"/>
      <c r="Q119" s="731"/>
      <c r="R119" s="625"/>
      <c r="S119" s="731"/>
      <c r="T119" s="625"/>
      <c r="U119" s="731"/>
      <c r="V119" s="625"/>
      <c r="W119" s="731"/>
      <c r="X119" s="625"/>
      <c r="Y119" s="731"/>
      <c r="Z119" s="625">
        <v>1</v>
      </c>
      <c r="AA119" s="731"/>
      <c r="AB119" s="625"/>
      <c r="AC119" s="731"/>
      <c r="AD119" s="298">
        <f t="shared" si="26"/>
        <v>0</v>
      </c>
      <c r="AE119" s="298">
        <f t="shared" si="27"/>
        <v>0</v>
      </c>
      <c r="AF119" s="298">
        <f t="shared" si="28"/>
        <v>0</v>
      </c>
      <c r="AG119" s="318"/>
      <c r="AH119" s="318">
        <f t="shared" si="30"/>
        <v>0</v>
      </c>
      <c r="AI119" s="732">
        <v>0</v>
      </c>
      <c r="AJ119" s="327">
        <v>0</v>
      </c>
      <c r="AK119" s="328" t="e">
        <v>#DIV/0!</v>
      </c>
      <c r="AL119" s="1169"/>
      <c r="AM119" s="1169"/>
    </row>
    <row r="120" spans="1:39" ht="33.75">
      <c r="A120" s="334" t="s">
        <v>968</v>
      </c>
      <c r="B120" s="608">
        <v>43101</v>
      </c>
      <c r="C120" s="608">
        <v>43311</v>
      </c>
      <c r="D120" s="608" t="s">
        <v>969</v>
      </c>
      <c r="E120" s="138">
        <f t="shared" si="25"/>
        <v>1</v>
      </c>
      <c r="F120" s="625"/>
      <c r="G120" s="731"/>
      <c r="H120" s="625"/>
      <c r="I120" s="731"/>
      <c r="J120" s="625"/>
      <c r="K120" s="731"/>
      <c r="L120" s="625"/>
      <c r="M120" s="731"/>
      <c r="N120" s="625"/>
      <c r="O120" s="731"/>
      <c r="P120" s="625"/>
      <c r="Q120" s="731"/>
      <c r="R120" s="625">
        <v>1</v>
      </c>
      <c r="S120" s="731"/>
      <c r="T120" s="625"/>
      <c r="U120" s="731"/>
      <c r="V120" s="625"/>
      <c r="W120" s="731"/>
      <c r="X120" s="625"/>
      <c r="Y120" s="731"/>
      <c r="Z120" s="625"/>
      <c r="AA120" s="731"/>
      <c r="AB120" s="625"/>
      <c r="AC120" s="731"/>
      <c r="AD120" s="298">
        <f t="shared" si="26"/>
        <v>0</v>
      </c>
      <c r="AE120" s="298">
        <f t="shared" si="27"/>
        <v>0</v>
      </c>
      <c r="AF120" s="298">
        <f t="shared" si="28"/>
        <v>0</v>
      </c>
      <c r="AG120" s="318"/>
      <c r="AH120" s="318">
        <f t="shared" si="30"/>
        <v>0</v>
      </c>
      <c r="AI120" s="732">
        <v>0</v>
      </c>
      <c r="AJ120" s="327">
        <v>0</v>
      </c>
      <c r="AK120" s="328" t="e">
        <v>#DIV/0!</v>
      </c>
      <c r="AL120" s="1169"/>
      <c r="AM120" s="1169"/>
    </row>
    <row r="121" spans="1:39" ht="22.5">
      <c r="A121" s="334" t="s">
        <v>970</v>
      </c>
      <c r="B121" s="608">
        <v>43101</v>
      </c>
      <c r="C121" s="608">
        <v>43465</v>
      </c>
      <c r="D121" s="608" t="s">
        <v>971</v>
      </c>
      <c r="E121" s="138">
        <f t="shared" si="25"/>
        <v>12</v>
      </c>
      <c r="F121" s="625">
        <v>1</v>
      </c>
      <c r="G121" s="731">
        <v>1</v>
      </c>
      <c r="H121" s="625">
        <v>1</v>
      </c>
      <c r="I121" s="731">
        <v>1</v>
      </c>
      <c r="J121" s="625">
        <v>1</v>
      </c>
      <c r="K121" s="731">
        <v>1</v>
      </c>
      <c r="L121" s="625">
        <v>1</v>
      </c>
      <c r="M121" s="731">
        <v>1</v>
      </c>
      <c r="N121" s="625">
        <v>1</v>
      </c>
      <c r="O121" s="731">
        <v>1</v>
      </c>
      <c r="P121" s="625">
        <v>1</v>
      </c>
      <c r="Q121" s="731">
        <v>1</v>
      </c>
      <c r="R121" s="625">
        <v>1</v>
      </c>
      <c r="S121" s="731"/>
      <c r="T121" s="625">
        <v>1</v>
      </c>
      <c r="U121" s="731"/>
      <c r="V121" s="625">
        <v>1</v>
      </c>
      <c r="W121" s="731"/>
      <c r="X121" s="625">
        <v>1</v>
      </c>
      <c r="Y121" s="731"/>
      <c r="Z121" s="625">
        <v>1</v>
      </c>
      <c r="AA121" s="731"/>
      <c r="AB121" s="625">
        <v>1</v>
      </c>
      <c r="AC121" s="731"/>
      <c r="AD121" s="298">
        <f t="shared" si="26"/>
        <v>6</v>
      </c>
      <c r="AE121" s="298">
        <f t="shared" si="27"/>
        <v>6</v>
      </c>
      <c r="AF121" s="298">
        <f t="shared" si="28"/>
        <v>0</v>
      </c>
      <c r="AG121" s="318">
        <f t="shared" si="29"/>
        <v>1</v>
      </c>
      <c r="AH121" s="318">
        <f t="shared" si="30"/>
        <v>0.5</v>
      </c>
      <c r="AI121" s="732">
        <v>0</v>
      </c>
      <c r="AJ121" s="327">
        <v>0</v>
      </c>
      <c r="AK121" s="328" t="e">
        <v>#DIV/0!</v>
      </c>
      <c r="AL121" s="1169"/>
      <c r="AM121" s="1169"/>
    </row>
    <row r="122" spans="1:39" ht="45">
      <c r="A122" s="552" t="s">
        <v>972</v>
      </c>
      <c r="B122" s="608">
        <v>43101</v>
      </c>
      <c r="C122" s="608">
        <v>43465</v>
      </c>
      <c r="D122" s="608" t="s">
        <v>3</v>
      </c>
      <c r="E122" s="453" t="s">
        <v>973</v>
      </c>
      <c r="F122" s="625"/>
      <c r="G122" s="731"/>
      <c r="H122" s="625"/>
      <c r="I122" s="731"/>
      <c r="J122" s="625"/>
      <c r="K122" s="731"/>
      <c r="L122" s="625"/>
      <c r="M122" s="731"/>
      <c r="N122" s="625"/>
      <c r="O122" s="731"/>
      <c r="P122" s="625"/>
      <c r="Q122" s="731"/>
      <c r="R122" s="625"/>
      <c r="S122" s="731"/>
      <c r="T122" s="625"/>
      <c r="U122" s="731"/>
      <c r="V122" s="625"/>
      <c r="W122" s="731"/>
      <c r="X122" s="625"/>
      <c r="Y122" s="731"/>
      <c r="Z122" s="625"/>
      <c r="AA122" s="731"/>
      <c r="AB122" s="625"/>
      <c r="AC122" s="731"/>
      <c r="AD122" s="298">
        <f t="shared" si="26"/>
        <v>0</v>
      </c>
      <c r="AE122" s="298">
        <f t="shared" si="27"/>
        <v>0</v>
      </c>
      <c r="AF122" s="298">
        <f t="shared" si="28"/>
        <v>0</v>
      </c>
      <c r="AG122" s="318"/>
      <c r="AH122" s="318"/>
      <c r="AI122" s="732">
        <v>0</v>
      </c>
      <c r="AJ122" s="327">
        <v>0</v>
      </c>
      <c r="AK122" s="328" t="e">
        <v>#DIV/0!</v>
      </c>
      <c r="AL122" s="1169"/>
      <c r="AM122" s="1169"/>
    </row>
    <row r="123" spans="1:39" ht="12">
      <c r="A123" s="552" t="s">
        <v>974</v>
      </c>
      <c r="B123" s="608">
        <v>43101</v>
      </c>
      <c r="C123" s="608">
        <v>43189</v>
      </c>
      <c r="D123" s="608" t="s">
        <v>975</v>
      </c>
      <c r="E123" s="138">
        <f>F123+H123+J123+L123+N123+P123+R123+T123+V123+X123+Z123+AB123</f>
        <v>2</v>
      </c>
      <c r="F123" s="625"/>
      <c r="G123" s="731"/>
      <c r="H123" s="625"/>
      <c r="I123" s="731"/>
      <c r="J123" s="625"/>
      <c r="K123" s="731"/>
      <c r="L123" s="625"/>
      <c r="M123" s="731"/>
      <c r="N123" s="625"/>
      <c r="O123" s="731"/>
      <c r="P123" s="625"/>
      <c r="Q123" s="731"/>
      <c r="R123" s="625"/>
      <c r="S123" s="731"/>
      <c r="T123" s="625">
        <v>2</v>
      </c>
      <c r="U123" s="731"/>
      <c r="V123" s="625"/>
      <c r="W123" s="731"/>
      <c r="X123" s="625"/>
      <c r="Y123" s="731"/>
      <c r="Z123" s="625"/>
      <c r="AA123" s="731"/>
      <c r="AB123" s="625"/>
      <c r="AC123" s="731"/>
      <c r="AD123" s="298">
        <f t="shared" si="26"/>
        <v>0</v>
      </c>
      <c r="AE123" s="298">
        <f t="shared" si="27"/>
        <v>0</v>
      </c>
      <c r="AF123" s="298">
        <f t="shared" si="28"/>
        <v>0</v>
      </c>
      <c r="AG123" s="318"/>
      <c r="AH123" s="318">
        <f t="shared" si="30"/>
        <v>0</v>
      </c>
      <c r="AI123" s="732">
        <v>0</v>
      </c>
      <c r="AJ123" s="327">
        <v>0</v>
      </c>
      <c r="AK123" s="328" t="e">
        <v>#DIV/0!</v>
      </c>
      <c r="AL123" s="1169"/>
      <c r="AM123" s="1169"/>
    </row>
    <row r="124" spans="1:39" ht="12.75">
      <c r="A124" s="1170" t="s">
        <v>1</v>
      </c>
      <c r="B124" s="1170"/>
      <c r="C124" s="1170"/>
      <c r="D124" s="1170"/>
      <c r="E124" s="1170"/>
      <c r="F124" s="1170"/>
      <c r="G124" s="1170"/>
      <c r="H124" s="1170"/>
      <c r="I124" s="1170"/>
      <c r="J124" s="1170"/>
      <c r="K124" s="1170"/>
      <c r="L124" s="1170"/>
      <c r="M124" s="1170"/>
      <c r="N124" s="1170"/>
      <c r="O124" s="1170"/>
      <c r="P124" s="1170"/>
      <c r="Q124" s="1170"/>
      <c r="R124" s="1170"/>
      <c r="S124" s="1170"/>
      <c r="T124" s="1170"/>
      <c r="U124" s="1170"/>
      <c r="V124" s="1170"/>
      <c r="W124" s="1170"/>
      <c r="X124" s="1170"/>
      <c r="Y124" s="1170"/>
      <c r="Z124" s="1170"/>
      <c r="AA124" s="1170"/>
      <c r="AB124" s="1170"/>
      <c r="AC124" s="1170"/>
      <c r="AD124" s="403"/>
      <c r="AE124" s="403"/>
      <c r="AF124" s="403"/>
      <c r="AG124" s="195">
        <f>AVERAGE(AG113:AG123)</f>
        <v>0.7555555555555555</v>
      </c>
      <c r="AH124" s="195">
        <f>AVERAGE(AH113:AH123)</f>
        <v>0.26166666666666666</v>
      </c>
      <c r="AI124" s="733">
        <f>SUM(AI113:AI123)</f>
        <v>22120000</v>
      </c>
      <c r="AJ124" s="332">
        <v>0</v>
      </c>
      <c r="AK124" s="733">
        <v>0</v>
      </c>
      <c r="AL124" s="1404"/>
      <c r="AM124" s="1405"/>
    </row>
    <row r="125" spans="1:39" ht="33.75">
      <c r="A125" s="10" t="s">
        <v>47</v>
      </c>
      <c r="B125" s="1155" t="s">
        <v>976</v>
      </c>
      <c r="C125" s="1156"/>
      <c r="D125" s="1156"/>
      <c r="E125" s="1156"/>
      <c r="F125" s="1156"/>
      <c r="G125" s="1156"/>
      <c r="H125" s="1156"/>
      <c r="I125" s="1156"/>
      <c r="J125" s="1156"/>
      <c r="K125" s="1156"/>
      <c r="L125" s="1156"/>
      <c r="M125" s="1156"/>
      <c r="N125" s="1156"/>
      <c r="O125" s="1156"/>
      <c r="P125" s="1156"/>
      <c r="Q125" s="1156"/>
      <c r="R125" s="1156"/>
      <c r="S125" s="1156"/>
      <c r="T125" s="1156"/>
      <c r="U125" s="1156"/>
      <c r="V125" s="1156"/>
      <c r="W125" s="1156"/>
      <c r="X125" s="1156"/>
      <c r="Y125" s="1156"/>
      <c r="Z125" s="1156"/>
      <c r="AA125" s="1156"/>
      <c r="AB125" s="1156"/>
      <c r="AC125" s="1156"/>
      <c r="AD125" s="1156"/>
      <c r="AE125" s="1156"/>
      <c r="AF125" s="1156"/>
      <c r="AG125" s="1157"/>
      <c r="AH125" s="1161" t="s">
        <v>45</v>
      </c>
      <c r="AI125" s="1161"/>
      <c r="AJ125" s="1158" t="s">
        <v>843</v>
      </c>
      <c r="AK125" s="1158"/>
      <c r="AL125" s="239" t="s">
        <v>43</v>
      </c>
      <c r="AM125" s="383"/>
    </row>
    <row r="126" spans="1:39" ht="22.5">
      <c r="A126" s="10" t="s">
        <v>42</v>
      </c>
      <c r="B126" s="680" t="s">
        <v>41</v>
      </c>
      <c r="C126" s="680" t="s">
        <v>40</v>
      </c>
      <c r="D126" s="680" t="s">
        <v>622</v>
      </c>
      <c r="E126" s="161" t="s">
        <v>38</v>
      </c>
      <c r="F126" s="681" t="s">
        <v>37</v>
      </c>
      <c r="G126" s="681" t="s">
        <v>36</v>
      </c>
      <c r="H126" s="681" t="s">
        <v>35</v>
      </c>
      <c r="I126" s="681" t="s">
        <v>34</v>
      </c>
      <c r="J126" s="681" t="s">
        <v>33</v>
      </c>
      <c r="K126" s="681" t="s">
        <v>32</v>
      </c>
      <c r="L126" s="681" t="s">
        <v>31</v>
      </c>
      <c r="M126" s="681" t="s">
        <v>30</v>
      </c>
      <c r="N126" s="681" t="s">
        <v>29</v>
      </c>
      <c r="O126" s="681" t="s">
        <v>28</v>
      </c>
      <c r="P126" s="681" t="s">
        <v>27</v>
      </c>
      <c r="Q126" s="681" t="s">
        <v>26</v>
      </c>
      <c r="R126" s="681" t="s">
        <v>25</v>
      </c>
      <c r="S126" s="681" t="s">
        <v>24</v>
      </c>
      <c r="T126" s="681" t="s">
        <v>23</v>
      </c>
      <c r="U126" s="681" t="s">
        <v>22</v>
      </c>
      <c r="V126" s="681" t="s">
        <v>21</v>
      </c>
      <c r="W126" s="681" t="s">
        <v>20</v>
      </c>
      <c r="X126" s="681" t="s">
        <v>19</v>
      </c>
      <c r="Y126" s="681" t="s">
        <v>18</v>
      </c>
      <c r="Z126" s="681" t="s">
        <v>17</v>
      </c>
      <c r="AA126" s="681" t="s">
        <v>16</v>
      </c>
      <c r="AB126" s="681" t="s">
        <v>15</v>
      </c>
      <c r="AC126" s="681" t="s">
        <v>14</v>
      </c>
      <c r="AD126" s="161" t="s">
        <v>13</v>
      </c>
      <c r="AE126" s="161" t="s">
        <v>12</v>
      </c>
      <c r="AF126" s="161" t="s">
        <v>11</v>
      </c>
      <c r="AG126" s="161" t="s">
        <v>10</v>
      </c>
      <c r="AH126" s="161" t="s">
        <v>9</v>
      </c>
      <c r="AI126" s="135" t="s">
        <v>8</v>
      </c>
      <c r="AJ126" s="118" t="s">
        <v>7</v>
      </c>
      <c r="AK126" s="239" t="s">
        <v>6</v>
      </c>
      <c r="AL126" s="1113" t="s">
        <v>5</v>
      </c>
      <c r="AM126" s="1113"/>
    </row>
    <row r="127" spans="1:39" ht="45">
      <c r="A127" s="334" t="s">
        <v>1158</v>
      </c>
      <c r="B127" s="747">
        <v>43101</v>
      </c>
      <c r="C127" s="747">
        <v>43189</v>
      </c>
      <c r="D127" s="747" t="s">
        <v>964</v>
      </c>
      <c r="E127" s="138">
        <f>F127+H127+J127+L127+N127+P127+R127+T127+V127+X127+Z127+AB127</f>
        <v>15</v>
      </c>
      <c r="F127" s="735"/>
      <c r="G127" s="727"/>
      <c r="H127" s="735">
        <v>15</v>
      </c>
      <c r="I127" s="727">
        <v>15</v>
      </c>
      <c r="J127" s="735"/>
      <c r="K127" s="727"/>
      <c r="L127" s="735"/>
      <c r="M127" s="727"/>
      <c r="N127" s="625"/>
      <c r="O127" s="727"/>
      <c r="P127" s="735"/>
      <c r="Q127" s="727"/>
      <c r="R127" s="735"/>
      <c r="S127" s="727"/>
      <c r="T127" s="735"/>
      <c r="U127" s="727"/>
      <c r="V127" s="735"/>
      <c r="W127" s="727"/>
      <c r="X127" s="735"/>
      <c r="Y127" s="727"/>
      <c r="Z127" s="735"/>
      <c r="AA127" s="727"/>
      <c r="AB127" s="735"/>
      <c r="AC127" s="727"/>
      <c r="AD127" s="298">
        <f aca="true" t="shared" si="31" ref="AD127:AE129">F127+H127+J127+L127+N127+P127</f>
        <v>15</v>
      </c>
      <c r="AE127" s="298">
        <f t="shared" si="31"/>
        <v>15</v>
      </c>
      <c r="AF127" s="298">
        <f>AE127-AD127</f>
        <v>0</v>
      </c>
      <c r="AG127" s="318">
        <f>+AE127/AD127</f>
        <v>1</v>
      </c>
      <c r="AH127" s="318">
        <f>AE127/E127</f>
        <v>1</v>
      </c>
      <c r="AI127" s="736">
        <v>0</v>
      </c>
      <c r="AJ127" s="327">
        <v>0</v>
      </c>
      <c r="AK127" s="328" t="e">
        <v>#DIV/0!</v>
      </c>
      <c r="AL127" s="1169"/>
      <c r="AM127" s="1169"/>
    </row>
    <row r="128" spans="1:39" ht="22.5">
      <c r="A128" s="334" t="s">
        <v>1159</v>
      </c>
      <c r="B128" s="747">
        <v>43101</v>
      </c>
      <c r="C128" s="747">
        <v>43464</v>
      </c>
      <c r="D128" s="747" t="s">
        <v>1160</v>
      </c>
      <c r="E128" s="138">
        <f>F128+H128+J128+L128+N128+P128+R128+T128+V128+X128+Z128+AB128</f>
        <v>20</v>
      </c>
      <c r="F128" s="735"/>
      <c r="G128" s="727"/>
      <c r="H128" s="735">
        <v>2</v>
      </c>
      <c r="I128" s="727">
        <v>2</v>
      </c>
      <c r="J128" s="735">
        <v>2</v>
      </c>
      <c r="K128" s="727">
        <v>2</v>
      </c>
      <c r="L128" s="735">
        <v>2</v>
      </c>
      <c r="M128" s="727">
        <v>2</v>
      </c>
      <c r="N128" s="625">
        <v>2</v>
      </c>
      <c r="O128" s="727">
        <v>2</v>
      </c>
      <c r="P128" s="735">
        <v>2</v>
      </c>
      <c r="Q128" s="727">
        <v>2</v>
      </c>
      <c r="R128" s="735">
        <v>2</v>
      </c>
      <c r="S128" s="727"/>
      <c r="T128" s="735">
        <v>2</v>
      </c>
      <c r="U128" s="727"/>
      <c r="V128" s="735">
        <v>2</v>
      </c>
      <c r="W128" s="727"/>
      <c r="X128" s="735">
        <v>2</v>
      </c>
      <c r="Y128" s="727"/>
      <c r="Z128" s="735">
        <v>2</v>
      </c>
      <c r="AA128" s="727"/>
      <c r="AB128" s="735"/>
      <c r="AC128" s="727"/>
      <c r="AD128" s="298">
        <f t="shared" si="31"/>
        <v>10</v>
      </c>
      <c r="AE128" s="298">
        <f t="shared" si="31"/>
        <v>10</v>
      </c>
      <c r="AF128" s="298">
        <f>AE128-AD128</f>
        <v>0</v>
      </c>
      <c r="AG128" s="318">
        <f>+AE128/AD128</f>
        <v>1</v>
      </c>
      <c r="AH128" s="318">
        <f>AE128/E128</f>
        <v>0.5</v>
      </c>
      <c r="AI128" s="736"/>
      <c r="AJ128" s="327"/>
      <c r="AK128" s="328"/>
      <c r="AL128" s="339"/>
      <c r="AM128" s="339"/>
    </row>
    <row r="129" spans="1:39" ht="90">
      <c r="A129" s="334" t="s">
        <v>1161</v>
      </c>
      <c r="B129" s="747">
        <v>43101</v>
      </c>
      <c r="C129" s="747">
        <v>43464</v>
      </c>
      <c r="D129" s="747" t="s">
        <v>1162</v>
      </c>
      <c r="E129" s="138">
        <f>F129+H129+J129+L129+N129+P129+R129+T129+V129+X129+Z129+AB129</f>
        <v>10</v>
      </c>
      <c r="F129" s="735"/>
      <c r="G129" s="727"/>
      <c r="H129" s="735">
        <v>1</v>
      </c>
      <c r="I129" s="727">
        <v>1</v>
      </c>
      <c r="J129" s="735">
        <v>1</v>
      </c>
      <c r="K129" s="727">
        <v>1</v>
      </c>
      <c r="L129" s="735">
        <v>1</v>
      </c>
      <c r="M129" s="727">
        <v>1</v>
      </c>
      <c r="N129" s="625">
        <v>1</v>
      </c>
      <c r="O129" s="727">
        <v>1</v>
      </c>
      <c r="P129" s="735">
        <v>1</v>
      </c>
      <c r="Q129" s="727">
        <v>1</v>
      </c>
      <c r="R129" s="735">
        <v>1</v>
      </c>
      <c r="S129" s="727"/>
      <c r="T129" s="735">
        <v>1</v>
      </c>
      <c r="U129" s="727"/>
      <c r="V129" s="735">
        <v>1</v>
      </c>
      <c r="W129" s="727"/>
      <c r="X129" s="735">
        <v>1</v>
      </c>
      <c r="Y129" s="727"/>
      <c r="Z129" s="735">
        <v>1</v>
      </c>
      <c r="AA129" s="727"/>
      <c r="AB129" s="735"/>
      <c r="AC129" s="727"/>
      <c r="AD129" s="298">
        <f t="shared" si="31"/>
        <v>5</v>
      </c>
      <c r="AE129" s="298">
        <f t="shared" si="31"/>
        <v>5</v>
      </c>
      <c r="AF129" s="298">
        <f>AE129-AD129</f>
        <v>0</v>
      </c>
      <c r="AG129" s="318">
        <f>+AE129/AD129</f>
        <v>1</v>
      </c>
      <c r="AH129" s="318">
        <f>AE129/E129</f>
        <v>0.5</v>
      </c>
      <c r="AI129" s="736">
        <v>0</v>
      </c>
      <c r="AJ129" s="327">
        <v>0</v>
      </c>
      <c r="AK129" s="328" t="e">
        <v>#DIV/0!</v>
      </c>
      <c r="AL129" s="1169"/>
      <c r="AM129" s="1169"/>
    </row>
    <row r="130" spans="1:39" ht="12.75">
      <c r="A130" s="1170"/>
      <c r="B130" s="1170"/>
      <c r="C130" s="1170"/>
      <c r="D130" s="1170"/>
      <c r="E130" s="1170"/>
      <c r="F130" s="1170"/>
      <c r="G130" s="1170"/>
      <c r="H130" s="1170"/>
      <c r="I130" s="1170"/>
      <c r="J130" s="1170"/>
      <c r="K130" s="1170"/>
      <c r="L130" s="1170"/>
      <c r="M130" s="1170"/>
      <c r="N130" s="1170"/>
      <c r="O130" s="1170"/>
      <c r="P130" s="1170"/>
      <c r="Q130" s="1170"/>
      <c r="R130" s="1170"/>
      <c r="S130" s="1170"/>
      <c r="T130" s="1170"/>
      <c r="U130" s="1170"/>
      <c r="V130" s="1170"/>
      <c r="W130" s="1170"/>
      <c r="X130" s="1170"/>
      <c r="Y130" s="1170"/>
      <c r="Z130" s="1170"/>
      <c r="AA130" s="1170"/>
      <c r="AB130" s="1170"/>
      <c r="AC130" s="1170"/>
      <c r="AD130" s="403"/>
      <c r="AE130" s="403"/>
      <c r="AF130" s="403"/>
      <c r="AG130" s="195">
        <f>AVERAGE(AG119:AG129)</f>
        <v>0.9511111111111111</v>
      </c>
      <c r="AH130" s="195">
        <f>AVERAGE(AH119:AH129)</f>
        <v>0.34520833333333334</v>
      </c>
      <c r="AI130" s="737">
        <v>0</v>
      </c>
      <c r="AJ130" s="332">
        <v>0</v>
      </c>
      <c r="AK130" s="358" t="e">
        <v>#DIV/0!</v>
      </c>
      <c r="AL130" s="1406"/>
      <c r="AM130" s="1407"/>
    </row>
    <row r="131" spans="1:39" ht="15.75">
      <c r="A131" s="1170" t="s">
        <v>1184</v>
      </c>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0"/>
      <c r="X131" s="1170"/>
      <c r="Y131" s="1170"/>
      <c r="Z131" s="1170"/>
      <c r="AA131" s="1170"/>
      <c r="AB131" s="1170"/>
      <c r="AC131" s="1170"/>
      <c r="AD131" s="403"/>
      <c r="AE131" s="403"/>
      <c r="AF131" s="403"/>
      <c r="AG131" s="917">
        <f>(AG124+AG130)/2</f>
        <v>0.8533333333333333</v>
      </c>
      <c r="AH131" s="917">
        <f>(AH124+AH130)/2</f>
        <v>0.3034375</v>
      </c>
      <c r="AI131" s="738" t="e">
        <f>SUM(#REF!)</f>
        <v>#REF!</v>
      </c>
      <c r="AJ131" s="332">
        <v>0</v>
      </c>
      <c r="AK131" s="358" t="e">
        <v>#DIV/0!</v>
      </c>
      <c r="AL131" s="1408"/>
      <c r="AM131" s="1409"/>
    </row>
    <row r="132" spans="1:39" ht="38.25" customHeight="1">
      <c r="A132" s="10" t="s">
        <v>54</v>
      </c>
      <c r="B132" s="1155" t="s">
        <v>977</v>
      </c>
      <c r="C132" s="1156"/>
      <c r="D132" s="1156"/>
      <c r="E132" s="1156"/>
      <c r="F132" s="1156"/>
      <c r="G132" s="1156"/>
      <c r="H132" s="1156"/>
      <c r="I132" s="1156"/>
      <c r="J132" s="1156"/>
      <c r="K132" s="1156"/>
      <c r="L132" s="1156"/>
      <c r="M132" s="1156"/>
      <c r="N132" s="1156"/>
      <c r="O132" s="1156"/>
      <c r="P132" s="1156"/>
      <c r="Q132" s="1156"/>
      <c r="R132" s="1156"/>
      <c r="S132" s="1156"/>
      <c r="T132" s="1156"/>
      <c r="U132" s="1156"/>
      <c r="V132" s="1156"/>
      <c r="W132" s="1156"/>
      <c r="X132" s="1156"/>
      <c r="Y132" s="1156"/>
      <c r="Z132" s="1156"/>
      <c r="AA132" s="1156"/>
      <c r="AB132" s="1156"/>
      <c r="AC132" s="1156"/>
      <c r="AD132" s="1156"/>
      <c r="AE132" s="1156"/>
      <c r="AF132" s="1156"/>
      <c r="AG132" s="1156"/>
      <c r="AH132" s="1156"/>
      <c r="AI132" s="1156"/>
      <c r="AJ132" s="1156"/>
      <c r="AK132" s="1157"/>
      <c r="AL132" s="239" t="s">
        <v>43</v>
      </c>
      <c r="AM132" s="383"/>
    </row>
    <row r="133" spans="1:39" ht="38.25" customHeight="1">
      <c r="A133" s="10" t="s">
        <v>52</v>
      </c>
      <c r="B133" s="1155" t="s">
        <v>978</v>
      </c>
      <c r="C133" s="1156"/>
      <c r="D133" s="1156"/>
      <c r="E133" s="1156"/>
      <c r="F133" s="1156"/>
      <c r="G133" s="1156"/>
      <c r="H133" s="1156"/>
      <c r="I133" s="1156"/>
      <c r="J133" s="1156"/>
      <c r="K133" s="1156"/>
      <c r="L133" s="1156"/>
      <c r="M133" s="1156"/>
      <c r="N133" s="1156"/>
      <c r="O133" s="1156"/>
      <c r="P133" s="1156"/>
      <c r="Q133" s="1156"/>
      <c r="R133" s="1156"/>
      <c r="S133" s="1156"/>
      <c r="T133" s="1156"/>
      <c r="U133" s="1156"/>
      <c r="V133" s="1156"/>
      <c r="W133" s="1156"/>
      <c r="X133" s="1156"/>
      <c r="Y133" s="1156"/>
      <c r="Z133" s="1156"/>
      <c r="AA133" s="1156"/>
      <c r="AB133" s="1156"/>
      <c r="AC133" s="1156"/>
      <c r="AD133" s="1156"/>
      <c r="AE133" s="1156"/>
      <c r="AF133" s="1156"/>
      <c r="AG133" s="1156"/>
      <c r="AH133" s="1156"/>
      <c r="AI133" s="1156"/>
      <c r="AJ133" s="1156"/>
      <c r="AK133" s="1157"/>
      <c r="AL133" s="239" t="s">
        <v>43</v>
      </c>
      <c r="AM133" s="383"/>
    </row>
    <row r="134" spans="1:39" ht="38.25" customHeight="1">
      <c r="A134" s="10" t="s">
        <v>47</v>
      </c>
      <c r="B134" s="1155" t="s">
        <v>979</v>
      </c>
      <c r="C134" s="1156"/>
      <c r="D134" s="1156"/>
      <c r="E134" s="1156"/>
      <c r="F134" s="1156"/>
      <c r="G134" s="1156"/>
      <c r="H134" s="1156"/>
      <c r="I134" s="1156"/>
      <c r="J134" s="1156"/>
      <c r="K134" s="1156"/>
      <c r="L134" s="1156"/>
      <c r="M134" s="1156"/>
      <c r="N134" s="1156"/>
      <c r="O134" s="1156"/>
      <c r="P134" s="1156"/>
      <c r="Q134" s="1156"/>
      <c r="R134" s="1156"/>
      <c r="S134" s="1156"/>
      <c r="T134" s="1156"/>
      <c r="U134" s="1156"/>
      <c r="V134" s="1156"/>
      <c r="W134" s="1156"/>
      <c r="X134" s="1156"/>
      <c r="Y134" s="1156"/>
      <c r="Z134" s="1156"/>
      <c r="AA134" s="1156"/>
      <c r="AB134" s="1156"/>
      <c r="AC134" s="1156"/>
      <c r="AD134" s="1156"/>
      <c r="AE134" s="1156"/>
      <c r="AF134" s="1156"/>
      <c r="AG134" s="1157"/>
      <c r="AH134" s="1161" t="s">
        <v>45</v>
      </c>
      <c r="AI134" s="1161"/>
      <c r="AJ134" s="1158" t="s">
        <v>843</v>
      </c>
      <c r="AK134" s="1158"/>
      <c r="AL134" s="239" t="s">
        <v>43</v>
      </c>
      <c r="AM134" s="383"/>
    </row>
    <row r="135" spans="1:39" ht="22.5">
      <c r="A135" s="739" t="s">
        <v>42</v>
      </c>
      <c r="B135" s="161" t="s">
        <v>41</v>
      </c>
      <c r="C135" s="161" t="s">
        <v>40</v>
      </c>
      <c r="D135" s="161" t="s">
        <v>39</v>
      </c>
      <c r="E135" s="161" t="s">
        <v>38</v>
      </c>
      <c r="F135" s="692" t="s">
        <v>37</v>
      </c>
      <c r="G135" s="692" t="s">
        <v>36</v>
      </c>
      <c r="H135" s="692" t="s">
        <v>35</v>
      </c>
      <c r="I135" s="692" t="s">
        <v>34</v>
      </c>
      <c r="J135" s="692" t="s">
        <v>33</v>
      </c>
      <c r="K135" s="692" t="s">
        <v>32</v>
      </c>
      <c r="L135" s="692" t="s">
        <v>31</v>
      </c>
      <c r="M135" s="692" t="s">
        <v>30</v>
      </c>
      <c r="N135" s="692" t="s">
        <v>29</v>
      </c>
      <c r="O135" s="692" t="s">
        <v>28</v>
      </c>
      <c r="P135" s="692" t="s">
        <v>27</v>
      </c>
      <c r="Q135" s="692" t="s">
        <v>26</v>
      </c>
      <c r="R135" s="692" t="s">
        <v>25</v>
      </c>
      <c r="S135" s="692" t="s">
        <v>24</v>
      </c>
      <c r="T135" s="692" t="s">
        <v>76</v>
      </c>
      <c r="U135" s="692" t="s">
        <v>22</v>
      </c>
      <c r="V135" s="692" t="s">
        <v>21</v>
      </c>
      <c r="W135" s="692" t="s">
        <v>20</v>
      </c>
      <c r="X135" s="692" t="s">
        <v>19</v>
      </c>
      <c r="Y135" s="692" t="s">
        <v>18</v>
      </c>
      <c r="Z135" s="692" t="s">
        <v>17</v>
      </c>
      <c r="AA135" s="692" t="s">
        <v>16</v>
      </c>
      <c r="AB135" s="692" t="s">
        <v>15</v>
      </c>
      <c r="AC135" s="692" t="s">
        <v>14</v>
      </c>
      <c r="AD135" s="161" t="s">
        <v>13</v>
      </c>
      <c r="AE135" s="161" t="s">
        <v>12</v>
      </c>
      <c r="AF135" s="161" t="s">
        <v>11</v>
      </c>
      <c r="AG135" s="161" t="s">
        <v>10</v>
      </c>
      <c r="AH135" s="161" t="s">
        <v>9</v>
      </c>
      <c r="AI135" s="135" t="s">
        <v>8</v>
      </c>
      <c r="AJ135" s="118" t="s">
        <v>7</v>
      </c>
      <c r="AK135" s="239" t="s">
        <v>6</v>
      </c>
      <c r="AL135" s="1113" t="s">
        <v>5</v>
      </c>
      <c r="AM135" s="1113"/>
    </row>
    <row r="136" spans="1:39" ht="22.5">
      <c r="A136" s="552" t="s">
        <v>980</v>
      </c>
      <c r="B136" s="608" t="s">
        <v>981</v>
      </c>
      <c r="C136" s="608" t="s">
        <v>982</v>
      </c>
      <c r="D136" s="608" t="s">
        <v>556</v>
      </c>
      <c r="E136" s="138">
        <f>F136+H136+J136+L136+N136+P136+R136+T136+V136+X136+Z136+AB136</f>
        <v>1</v>
      </c>
      <c r="F136" s="625">
        <v>1</v>
      </c>
      <c r="G136" s="731">
        <v>1</v>
      </c>
      <c r="H136" s="625"/>
      <c r="I136" s="731"/>
      <c r="J136" s="625"/>
      <c r="K136" s="731"/>
      <c r="L136" s="625"/>
      <c r="M136" s="731"/>
      <c r="N136" s="625"/>
      <c r="O136" s="731"/>
      <c r="P136" s="625"/>
      <c r="Q136" s="731"/>
      <c r="R136" s="625"/>
      <c r="S136" s="731"/>
      <c r="T136" s="625"/>
      <c r="U136" s="731"/>
      <c r="V136" s="625"/>
      <c r="W136" s="731"/>
      <c r="X136" s="625"/>
      <c r="Y136" s="731"/>
      <c r="Z136" s="625"/>
      <c r="AA136" s="731"/>
      <c r="AB136" s="625"/>
      <c r="AC136" s="731"/>
      <c r="AD136" s="298">
        <f>F136+H136+J136+L136+N136+P136</f>
        <v>1</v>
      </c>
      <c r="AE136" s="298">
        <f>G136+I136+K136+M136+O136+Q136</f>
        <v>1</v>
      </c>
      <c r="AF136" s="298">
        <f>AE136-AD136</f>
        <v>0</v>
      </c>
      <c r="AG136" s="318">
        <f>+AE136/AD136</f>
        <v>1</v>
      </c>
      <c r="AH136" s="318">
        <f>AE136/E136</f>
        <v>1</v>
      </c>
      <c r="AI136" s="421">
        <v>0</v>
      </c>
      <c r="AJ136" s="327">
        <v>0</v>
      </c>
      <c r="AK136" s="328" t="e">
        <v>#DIV/0!</v>
      </c>
      <c r="AL136" s="1169"/>
      <c r="AM136" s="1169"/>
    </row>
    <row r="137" spans="1:39" ht="33.75">
      <c r="A137" s="424" t="s">
        <v>983</v>
      </c>
      <c r="B137" s="622" t="s">
        <v>981</v>
      </c>
      <c r="C137" s="622" t="s">
        <v>984</v>
      </c>
      <c r="D137" s="622"/>
      <c r="E137" s="602" t="s">
        <v>531</v>
      </c>
      <c r="F137" s="740"/>
      <c r="G137" s="731"/>
      <c r="H137" s="740"/>
      <c r="I137" s="731"/>
      <c r="J137" s="740"/>
      <c r="K137" s="731"/>
      <c r="L137" s="740"/>
      <c r="M137" s="731"/>
      <c r="N137" s="740"/>
      <c r="O137" s="731"/>
      <c r="P137" s="740"/>
      <c r="Q137" s="731"/>
      <c r="R137" s="740"/>
      <c r="S137" s="731"/>
      <c r="T137" s="740"/>
      <c r="U137" s="731"/>
      <c r="V137" s="740"/>
      <c r="W137" s="731"/>
      <c r="X137" s="740"/>
      <c r="Y137" s="731"/>
      <c r="Z137" s="740"/>
      <c r="AA137" s="731"/>
      <c r="AB137" s="740"/>
      <c r="AC137" s="731"/>
      <c r="AD137" s="298">
        <f>F137+H137+J137+L137+N137+P137</f>
        <v>0</v>
      </c>
      <c r="AE137" s="298">
        <f>G137+I137+K137+M137+O137+Q137</f>
        <v>0</v>
      </c>
      <c r="AF137" s="298">
        <f>AE137-AD137</f>
        <v>0</v>
      </c>
      <c r="AG137" s="318"/>
      <c r="AH137" s="318"/>
      <c r="AI137" s="421">
        <v>0</v>
      </c>
      <c r="AJ137" s="327">
        <v>0</v>
      </c>
      <c r="AK137" s="328" t="e">
        <v>#DIV/0!</v>
      </c>
      <c r="AL137" s="1169"/>
      <c r="AM137" s="1169"/>
    </row>
    <row r="138" spans="1:39" ht="56.25">
      <c r="A138" s="552" t="s">
        <v>985</v>
      </c>
      <c r="B138" s="622" t="s">
        <v>981</v>
      </c>
      <c r="C138" s="622" t="s">
        <v>984</v>
      </c>
      <c r="D138" s="622"/>
      <c r="E138" s="602" t="s">
        <v>531</v>
      </c>
      <c r="F138" s="740"/>
      <c r="G138" s="731">
        <v>1</v>
      </c>
      <c r="H138" s="740">
        <v>1</v>
      </c>
      <c r="I138" s="731">
        <v>1</v>
      </c>
      <c r="J138" s="740">
        <v>1</v>
      </c>
      <c r="K138" s="731">
        <v>1</v>
      </c>
      <c r="L138" s="740">
        <v>1</v>
      </c>
      <c r="M138" s="731">
        <v>1</v>
      </c>
      <c r="N138" s="740">
        <v>1</v>
      </c>
      <c r="O138" s="731">
        <v>1</v>
      </c>
      <c r="P138" s="740">
        <v>1</v>
      </c>
      <c r="Q138" s="731">
        <v>1</v>
      </c>
      <c r="R138" s="740"/>
      <c r="S138" s="731">
        <v>1</v>
      </c>
      <c r="T138" s="740"/>
      <c r="U138" s="731">
        <v>1</v>
      </c>
      <c r="V138" s="740"/>
      <c r="W138" s="731">
        <v>1</v>
      </c>
      <c r="X138" s="740"/>
      <c r="Y138" s="731">
        <v>1</v>
      </c>
      <c r="Z138" s="740"/>
      <c r="AA138" s="731"/>
      <c r="AB138" s="740"/>
      <c r="AC138" s="731"/>
      <c r="AD138" s="298">
        <v>0</v>
      </c>
      <c r="AE138" s="298">
        <f>G138+I138+K138+M138+O138+Q138</f>
        <v>6</v>
      </c>
      <c r="AF138" s="298">
        <f>AE138-AD138</f>
        <v>6</v>
      </c>
      <c r="AG138" s="318">
        <v>1</v>
      </c>
      <c r="AH138" s="318">
        <v>1</v>
      </c>
      <c r="AI138" s="421">
        <v>0</v>
      </c>
      <c r="AJ138" s="327">
        <v>0</v>
      </c>
      <c r="AK138" s="328" t="e">
        <v>#DIV/0!</v>
      </c>
      <c r="AL138" s="1169"/>
      <c r="AM138" s="1169"/>
    </row>
    <row r="139" spans="1:39" ht="12.75">
      <c r="A139" s="1170" t="s">
        <v>1185</v>
      </c>
      <c r="B139" s="1170"/>
      <c r="C139" s="1170"/>
      <c r="D139" s="1170"/>
      <c r="E139" s="1170"/>
      <c r="F139" s="1170"/>
      <c r="G139" s="1170"/>
      <c r="H139" s="1170"/>
      <c r="I139" s="1170"/>
      <c r="J139" s="1170"/>
      <c r="K139" s="1170"/>
      <c r="L139" s="1170"/>
      <c r="M139" s="1170"/>
      <c r="N139" s="1170"/>
      <c r="O139" s="1170"/>
      <c r="P139" s="1170"/>
      <c r="Q139" s="1170"/>
      <c r="R139" s="1170"/>
      <c r="S139" s="1170"/>
      <c r="T139" s="1170"/>
      <c r="U139" s="1170"/>
      <c r="V139" s="1170"/>
      <c r="W139" s="1170"/>
      <c r="X139" s="1170"/>
      <c r="Y139" s="1170"/>
      <c r="Z139" s="1170"/>
      <c r="AA139" s="1170"/>
      <c r="AB139" s="1170"/>
      <c r="AC139" s="1170"/>
      <c r="AD139" s="403"/>
      <c r="AE139" s="403"/>
      <c r="AF139" s="403"/>
      <c r="AG139" s="195">
        <f>AVERAGE(AG136:AG138)</f>
        <v>1</v>
      </c>
      <c r="AH139" s="195">
        <f>AVERAGE(AH136:AH138)</f>
        <v>1</v>
      </c>
      <c r="AI139" s="453">
        <f>AH139-AG139</f>
        <v>0</v>
      </c>
      <c r="AJ139" s="741">
        <f>AI139-AH139</f>
        <v>-1</v>
      </c>
      <c r="AK139" s="425"/>
      <c r="AL139" s="1412"/>
      <c r="AM139" s="1413"/>
    </row>
    <row r="140" spans="1:39" ht="33.75">
      <c r="A140" s="10" t="s">
        <v>54</v>
      </c>
      <c r="B140" s="1221" t="s">
        <v>977</v>
      </c>
      <c r="C140" s="1159"/>
      <c r="D140" s="1159"/>
      <c r="E140" s="1159"/>
      <c r="F140" s="1159"/>
      <c r="G140" s="1159"/>
      <c r="H140" s="1159"/>
      <c r="I140" s="1159"/>
      <c r="J140" s="1159"/>
      <c r="K140" s="1159"/>
      <c r="L140" s="1159"/>
      <c r="M140" s="1159"/>
      <c r="N140" s="1159"/>
      <c r="O140" s="1159"/>
      <c r="P140" s="1159"/>
      <c r="Q140" s="1159"/>
      <c r="R140" s="1159"/>
      <c r="S140" s="1159"/>
      <c r="T140" s="1159"/>
      <c r="U140" s="1159"/>
      <c r="V140" s="1159"/>
      <c r="W140" s="1159"/>
      <c r="X140" s="1159"/>
      <c r="Y140" s="1159"/>
      <c r="Z140" s="1159"/>
      <c r="AA140" s="1159"/>
      <c r="AB140" s="1159"/>
      <c r="AC140" s="1159"/>
      <c r="AD140" s="1159"/>
      <c r="AE140" s="1159"/>
      <c r="AF140" s="1159"/>
      <c r="AG140" s="1159"/>
      <c r="AH140" s="1159"/>
      <c r="AI140" s="1159"/>
      <c r="AJ140" s="1159"/>
      <c r="AK140" s="1160"/>
      <c r="AL140" s="239" t="s">
        <v>43</v>
      </c>
      <c r="AM140" s="383"/>
    </row>
    <row r="141" spans="1:39" ht="38.25" customHeight="1">
      <c r="A141" s="10" t="s">
        <v>52</v>
      </c>
      <c r="B141" s="1155" t="s">
        <v>986</v>
      </c>
      <c r="C141" s="1156"/>
      <c r="D141" s="1156"/>
      <c r="E141" s="1156"/>
      <c r="F141" s="1156"/>
      <c r="G141" s="1156"/>
      <c r="H141" s="1156"/>
      <c r="I141" s="1156"/>
      <c r="J141" s="1156"/>
      <c r="K141" s="1156"/>
      <c r="L141" s="1156"/>
      <c r="M141" s="1156"/>
      <c r="N141" s="1156"/>
      <c r="O141" s="1156"/>
      <c r="P141" s="1156"/>
      <c r="Q141" s="1156"/>
      <c r="R141" s="1156"/>
      <c r="S141" s="1156"/>
      <c r="T141" s="1156"/>
      <c r="U141" s="1156"/>
      <c r="V141" s="1156"/>
      <c r="W141" s="1156"/>
      <c r="X141" s="1156"/>
      <c r="Y141" s="1156"/>
      <c r="Z141" s="1156"/>
      <c r="AA141" s="1156"/>
      <c r="AB141" s="1156"/>
      <c r="AC141" s="1156"/>
      <c r="AD141" s="1156"/>
      <c r="AE141" s="1156"/>
      <c r="AF141" s="1156"/>
      <c r="AG141" s="1156"/>
      <c r="AH141" s="1156"/>
      <c r="AI141" s="1156"/>
      <c r="AJ141" s="1156"/>
      <c r="AK141" s="1157"/>
      <c r="AL141" s="239" t="s">
        <v>43</v>
      </c>
      <c r="AM141" s="383"/>
    </row>
    <row r="142" spans="1:39" ht="38.25" customHeight="1">
      <c r="A142" s="10" t="s">
        <v>47</v>
      </c>
      <c r="B142" s="1155" t="s">
        <v>987</v>
      </c>
      <c r="C142" s="1156"/>
      <c r="D142" s="1156"/>
      <c r="E142" s="1156"/>
      <c r="F142" s="1156"/>
      <c r="G142" s="1156"/>
      <c r="H142" s="1156"/>
      <c r="I142" s="1156"/>
      <c r="J142" s="1156"/>
      <c r="K142" s="1156"/>
      <c r="L142" s="1156"/>
      <c r="M142" s="1156"/>
      <c r="N142" s="1156"/>
      <c r="O142" s="1156"/>
      <c r="P142" s="1156"/>
      <c r="Q142" s="1156"/>
      <c r="R142" s="1156"/>
      <c r="S142" s="1156"/>
      <c r="T142" s="1156"/>
      <c r="U142" s="1156"/>
      <c r="V142" s="1156"/>
      <c r="W142" s="1156"/>
      <c r="X142" s="1156"/>
      <c r="Y142" s="1156"/>
      <c r="Z142" s="1156"/>
      <c r="AA142" s="1156"/>
      <c r="AB142" s="1156"/>
      <c r="AC142" s="1156"/>
      <c r="AD142" s="1156"/>
      <c r="AE142" s="1156"/>
      <c r="AF142" s="1156"/>
      <c r="AG142" s="1157"/>
      <c r="AH142" s="1161" t="s">
        <v>45</v>
      </c>
      <c r="AI142" s="1161"/>
      <c r="AJ142" s="1158" t="s">
        <v>843</v>
      </c>
      <c r="AK142" s="1158"/>
      <c r="AL142" s="239" t="s">
        <v>43</v>
      </c>
      <c r="AM142" s="383"/>
    </row>
    <row r="143" spans="1:39" ht="22.5">
      <c r="A143" s="739" t="s">
        <v>42</v>
      </c>
      <c r="B143" s="161" t="s">
        <v>41</v>
      </c>
      <c r="C143" s="161" t="s">
        <v>40</v>
      </c>
      <c r="D143" s="161" t="s">
        <v>39</v>
      </c>
      <c r="E143" s="161" t="s">
        <v>38</v>
      </c>
      <c r="F143" s="692" t="s">
        <v>37</v>
      </c>
      <c r="G143" s="692" t="s">
        <v>36</v>
      </c>
      <c r="H143" s="692" t="s">
        <v>35</v>
      </c>
      <c r="I143" s="692" t="s">
        <v>34</v>
      </c>
      <c r="J143" s="692" t="s">
        <v>33</v>
      </c>
      <c r="K143" s="692" t="s">
        <v>32</v>
      </c>
      <c r="L143" s="692" t="s">
        <v>31</v>
      </c>
      <c r="M143" s="692" t="s">
        <v>30</v>
      </c>
      <c r="N143" s="692" t="s">
        <v>29</v>
      </c>
      <c r="O143" s="692" t="s">
        <v>28</v>
      </c>
      <c r="P143" s="692" t="s">
        <v>27</v>
      </c>
      <c r="Q143" s="692" t="s">
        <v>26</v>
      </c>
      <c r="R143" s="692" t="s">
        <v>25</v>
      </c>
      <c r="S143" s="692" t="s">
        <v>24</v>
      </c>
      <c r="T143" s="692" t="s">
        <v>76</v>
      </c>
      <c r="U143" s="692" t="s">
        <v>22</v>
      </c>
      <c r="V143" s="692" t="s">
        <v>21</v>
      </c>
      <c r="W143" s="692" t="s">
        <v>20</v>
      </c>
      <c r="X143" s="692" t="s">
        <v>19</v>
      </c>
      <c r="Y143" s="692" t="s">
        <v>18</v>
      </c>
      <c r="Z143" s="692" t="s">
        <v>17</v>
      </c>
      <c r="AA143" s="692" t="s">
        <v>16</v>
      </c>
      <c r="AB143" s="692" t="s">
        <v>15</v>
      </c>
      <c r="AC143" s="692" t="s">
        <v>14</v>
      </c>
      <c r="AD143" s="161" t="s">
        <v>13</v>
      </c>
      <c r="AE143" s="161" t="s">
        <v>12</v>
      </c>
      <c r="AF143" s="161" t="s">
        <v>11</v>
      </c>
      <c r="AG143" s="161" t="s">
        <v>10</v>
      </c>
      <c r="AH143" s="161" t="s">
        <v>9</v>
      </c>
      <c r="AI143" s="135" t="s">
        <v>8</v>
      </c>
      <c r="AJ143" s="118" t="s">
        <v>7</v>
      </c>
      <c r="AK143" s="239" t="s">
        <v>6</v>
      </c>
      <c r="AL143" s="1113" t="s">
        <v>5</v>
      </c>
      <c r="AM143" s="1113"/>
    </row>
    <row r="144" spans="1:39" ht="12">
      <c r="A144" s="456" t="s">
        <v>988</v>
      </c>
      <c r="B144" s="608">
        <v>43313</v>
      </c>
      <c r="C144" s="608">
        <v>43434</v>
      </c>
      <c r="D144" s="608"/>
      <c r="E144" s="138">
        <f>F144+H144+J144+L144+N144+P144+R144+T144+V144+X144+Z144+AB144</f>
        <v>1</v>
      </c>
      <c r="F144" s="625"/>
      <c r="G144" s="731"/>
      <c r="H144" s="625"/>
      <c r="I144" s="731"/>
      <c r="J144" s="625"/>
      <c r="K144" s="731"/>
      <c r="L144" s="625"/>
      <c r="M144" s="731"/>
      <c r="N144" s="625"/>
      <c r="O144" s="731"/>
      <c r="P144" s="625"/>
      <c r="Q144" s="731"/>
      <c r="R144" s="625"/>
      <c r="S144" s="731"/>
      <c r="T144" s="625"/>
      <c r="U144" s="731"/>
      <c r="V144" s="625"/>
      <c r="W144" s="731"/>
      <c r="X144" s="625">
        <v>1</v>
      </c>
      <c r="Y144" s="731"/>
      <c r="Z144" s="625"/>
      <c r="AA144" s="731"/>
      <c r="AB144" s="625"/>
      <c r="AC144" s="731"/>
      <c r="AD144" s="298">
        <f aca="true" t="shared" si="32" ref="AD144:AE146">F144+H144+J144+L144+N144+P144</f>
        <v>0</v>
      </c>
      <c r="AE144" s="298">
        <f t="shared" si="32"/>
        <v>0</v>
      </c>
      <c r="AF144" s="298">
        <f>AE144-AD144</f>
        <v>0</v>
      </c>
      <c r="AG144" s="318"/>
      <c r="AH144" s="318">
        <f>AE144/E144</f>
        <v>0</v>
      </c>
      <c r="AI144" s="421">
        <v>0</v>
      </c>
      <c r="AJ144" s="742" t="e">
        <v>#DIV/0!</v>
      </c>
      <c r="AK144" s="328" t="e">
        <v>#DIV/0!</v>
      </c>
      <c r="AL144" s="1169"/>
      <c r="AM144" s="1169"/>
    </row>
    <row r="145" spans="1:39" ht="12">
      <c r="A145" s="456" t="s">
        <v>989</v>
      </c>
      <c r="B145" s="608">
        <v>43405</v>
      </c>
      <c r="C145" s="608">
        <v>43464</v>
      </c>
      <c r="D145" s="608"/>
      <c r="E145" s="138">
        <f>F145+H145+J145+L145+N145+P145+R145+T145+V145+X145+Z145+AB145</f>
        <v>1</v>
      </c>
      <c r="F145" s="625"/>
      <c r="G145" s="731"/>
      <c r="H145" s="625"/>
      <c r="I145" s="731"/>
      <c r="J145" s="625"/>
      <c r="K145" s="731"/>
      <c r="L145" s="625"/>
      <c r="M145" s="731"/>
      <c r="N145" s="625"/>
      <c r="O145" s="731"/>
      <c r="P145" s="625"/>
      <c r="Q145" s="731"/>
      <c r="R145" s="625"/>
      <c r="S145" s="731"/>
      <c r="T145" s="625"/>
      <c r="U145" s="731"/>
      <c r="V145" s="625"/>
      <c r="W145" s="731"/>
      <c r="X145" s="625"/>
      <c r="Y145" s="731"/>
      <c r="Z145" s="625">
        <v>1</v>
      </c>
      <c r="AA145" s="731"/>
      <c r="AB145" s="625"/>
      <c r="AC145" s="731"/>
      <c r="AD145" s="298">
        <f t="shared" si="32"/>
        <v>0</v>
      </c>
      <c r="AE145" s="298">
        <f t="shared" si="32"/>
        <v>0</v>
      </c>
      <c r="AF145" s="298">
        <f>AE145-AD145</f>
        <v>0</v>
      </c>
      <c r="AG145" s="318"/>
      <c r="AH145" s="318">
        <f>AE145/E145</f>
        <v>0</v>
      </c>
      <c r="AI145" s="421">
        <v>0</v>
      </c>
      <c r="AJ145" s="742" t="e">
        <v>#DIV/0!</v>
      </c>
      <c r="AK145" s="328" t="e">
        <v>#DIV/0!</v>
      </c>
      <c r="AL145" s="1169"/>
      <c r="AM145" s="1169"/>
    </row>
    <row r="146" spans="1:39" ht="12.75">
      <c r="A146" s="686" t="s">
        <v>990</v>
      </c>
      <c r="B146" s="743">
        <v>43101</v>
      </c>
      <c r="C146" s="743">
        <v>43434</v>
      </c>
      <c r="D146" s="608"/>
      <c r="E146" s="138">
        <f>F146+H146+J146+L146+N146+P146+R146+T146+V146+X146+Z146+AB146</f>
        <v>1</v>
      </c>
      <c r="F146" s="625"/>
      <c r="G146" s="731"/>
      <c r="H146" s="625"/>
      <c r="I146" s="731"/>
      <c r="J146" s="625"/>
      <c r="K146" s="731"/>
      <c r="L146" s="625"/>
      <c r="M146" s="731"/>
      <c r="N146" s="625"/>
      <c r="O146" s="731"/>
      <c r="P146" s="625"/>
      <c r="Q146" s="731"/>
      <c r="R146" s="625"/>
      <c r="S146" s="731"/>
      <c r="T146" s="625"/>
      <c r="U146" s="731"/>
      <c r="V146" s="625"/>
      <c r="W146" s="731"/>
      <c r="X146" s="625"/>
      <c r="Y146" s="731"/>
      <c r="Z146" s="625">
        <v>1</v>
      </c>
      <c r="AA146" s="731"/>
      <c r="AB146" s="625"/>
      <c r="AC146" s="731"/>
      <c r="AD146" s="298">
        <f t="shared" si="32"/>
        <v>0</v>
      </c>
      <c r="AE146" s="298">
        <f t="shared" si="32"/>
        <v>0</v>
      </c>
      <c r="AF146" s="298">
        <f>AE146-AD146</f>
        <v>0</v>
      </c>
      <c r="AG146" s="195"/>
      <c r="AH146" s="195">
        <f>AVERAGE(AH143:AH145)</f>
        <v>0</v>
      </c>
      <c r="AI146" s="421">
        <v>0</v>
      </c>
      <c r="AJ146" s="742" t="e">
        <v>#DIV/0!</v>
      </c>
      <c r="AK146" s="328" t="e">
        <v>#DIV/0!</v>
      </c>
      <c r="AL146" s="1169"/>
      <c r="AM146" s="1169"/>
    </row>
    <row r="147" spans="1:39" ht="33.75" customHeight="1">
      <c r="A147" s="10" t="s">
        <v>47</v>
      </c>
      <c r="B147" s="1155" t="s">
        <v>991</v>
      </c>
      <c r="C147" s="1156"/>
      <c r="D147" s="1156"/>
      <c r="E147" s="1156"/>
      <c r="F147" s="1156"/>
      <c r="G147" s="1156"/>
      <c r="H147" s="1156"/>
      <c r="I147" s="1156"/>
      <c r="J147" s="1156"/>
      <c r="K147" s="1156"/>
      <c r="L147" s="1156"/>
      <c r="M147" s="1156"/>
      <c r="N147" s="1156"/>
      <c r="O147" s="1156"/>
      <c r="P147" s="1156"/>
      <c r="Q147" s="1156"/>
      <c r="R147" s="1156"/>
      <c r="S147" s="1156"/>
      <c r="T147" s="1156"/>
      <c r="U147" s="1156"/>
      <c r="V147" s="1156"/>
      <c r="W147" s="1156"/>
      <c r="X147" s="1156"/>
      <c r="Y147" s="1156"/>
      <c r="Z147" s="1156"/>
      <c r="AA147" s="1156"/>
      <c r="AB147" s="1156"/>
      <c r="AC147" s="1156"/>
      <c r="AD147" s="1156"/>
      <c r="AE147" s="1156"/>
      <c r="AF147" s="1156"/>
      <c r="AG147" s="1157"/>
      <c r="AH147" s="1161" t="s">
        <v>45</v>
      </c>
      <c r="AI147" s="1161"/>
      <c r="AJ147" s="1158" t="s">
        <v>843</v>
      </c>
      <c r="AK147" s="1158"/>
      <c r="AL147" s="239" t="s">
        <v>43</v>
      </c>
      <c r="AM147" s="383"/>
    </row>
    <row r="148" spans="1:39" ht="22.5">
      <c r="A148" s="739" t="s">
        <v>42</v>
      </c>
      <c r="B148" s="161" t="s">
        <v>41</v>
      </c>
      <c r="C148" s="161" t="s">
        <v>40</v>
      </c>
      <c r="D148" s="161" t="s">
        <v>39</v>
      </c>
      <c r="E148" s="161" t="s">
        <v>38</v>
      </c>
      <c r="F148" s="692" t="s">
        <v>37</v>
      </c>
      <c r="G148" s="692" t="s">
        <v>36</v>
      </c>
      <c r="H148" s="692" t="s">
        <v>35</v>
      </c>
      <c r="I148" s="692" t="s">
        <v>34</v>
      </c>
      <c r="J148" s="692" t="s">
        <v>33</v>
      </c>
      <c r="K148" s="692" t="s">
        <v>32</v>
      </c>
      <c r="L148" s="692" t="s">
        <v>31</v>
      </c>
      <c r="M148" s="692" t="s">
        <v>30</v>
      </c>
      <c r="N148" s="692" t="s">
        <v>29</v>
      </c>
      <c r="O148" s="692" t="s">
        <v>28</v>
      </c>
      <c r="P148" s="692" t="s">
        <v>27</v>
      </c>
      <c r="Q148" s="692" t="s">
        <v>26</v>
      </c>
      <c r="R148" s="692" t="s">
        <v>25</v>
      </c>
      <c r="S148" s="692" t="s">
        <v>24</v>
      </c>
      <c r="T148" s="692" t="s">
        <v>76</v>
      </c>
      <c r="U148" s="692" t="s">
        <v>22</v>
      </c>
      <c r="V148" s="692" t="s">
        <v>21</v>
      </c>
      <c r="W148" s="692" t="s">
        <v>20</v>
      </c>
      <c r="X148" s="692" t="s">
        <v>19</v>
      </c>
      <c r="Y148" s="692" t="s">
        <v>18</v>
      </c>
      <c r="Z148" s="692" t="s">
        <v>17</v>
      </c>
      <c r="AA148" s="692" t="s">
        <v>16</v>
      </c>
      <c r="AB148" s="692" t="s">
        <v>15</v>
      </c>
      <c r="AC148" s="692" t="s">
        <v>14</v>
      </c>
      <c r="AD148" s="161" t="s">
        <v>13</v>
      </c>
      <c r="AE148" s="161" t="s">
        <v>12</v>
      </c>
      <c r="AF148" s="161" t="s">
        <v>11</v>
      </c>
      <c r="AG148" s="161" t="s">
        <v>10</v>
      </c>
      <c r="AH148" s="161" t="s">
        <v>9</v>
      </c>
      <c r="AI148" s="135" t="s">
        <v>8</v>
      </c>
      <c r="AJ148" s="118" t="s">
        <v>7</v>
      </c>
      <c r="AK148" s="239" t="s">
        <v>6</v>
      </c>
      <c r="AL148" s="1113" t="s">
        <v>5</v>
      </c>
      <c r="AM148" s="1113"/>
    </row>
    <row r="149" spans="1:39" ht="22.5">
      <c r="A149" s="489" t="s">
        <v>992</v>
      </c>
      <c r="B149" s="734">
        <v>43102</v>
      </c>
      <c r="C149" s="734">
        <v>43465</v>
      </c>
      <c r="D149" s="734"/>
      <c r="E149" s="138">
        <f>F149+H149+J149+L149+N149+P149+R149+T149+V149+X149+Z149+AB149</f>
        <v>1</v>
      </c>
      <c r="F149" s="735"/>
      <c r="G149" s="731"/>
      <c r="H149" s="625"/>
      <c r="I149" s="731"/>
      <c r="J149" s="625"/>
      <c r="K149" s="731"/>
      <c r="L149" s="625"/>
      <c r="M149" s="731"/>
      <c r="N149" s="625"/>
      <c r="O149" s="731"/>
      <c r="P149" s="625"/>
      <c r="Q149" s="731"/>
      <c r="R149" s="625"/>
      <c r="S149" s="731"/>
      <c r="T149" s="625"/>
      <c r="U149" s="731"/>
      <c r="V149" s="625"/>
      <c r="W149" s="731"/>
      <c r="X149" s="625"/>
      <c r="Y149" s="731"/>
      <c r="Z149" s="625">
        <v>1</v>
      </c>
      <c r="AA149" s="731"/>
      <c r="AB149" s="625"/>
      <c r="AC149" s="731"/>
      <c r="AD149" s="298">
        <f aca="true" t="shared" si="33" ref="AD149:AE153">F149+H149+J149+L149+N149+P149</f>
        <v>0</v>
      </c>
      <c r="AE149" s="298">
        <f t="shared" si="33"/>
        <v>0</v>
      </c>
      <c r="AF149" s="298">
        <f>AE149-AD149</f>
        <v>0</v>
      </c>
      <c r="AG149" s="318"/>
      <c r="AH149" s="318">
        <f>AE149/E149</f>
        <v>0</v>
      </c>
      <c r="AI149" s="15"/>
      <c r="AJ149" s="118"/>
      <c r="AK149" s="328" t="e">
        <v>#DIV/0!</v>
      </c>
      <c r="AL149" s="1169"/>
      <c r="AM149" s="1169"/>
    </row>
    <row r="150" spans="1:39" ht="22.5">
      <c r="A150" s="527" t="s">
        <v>993</v>
      </c>
      <c r="B150" s="706">
        <v>43102</v>
      </c>
      <c r="C150" s="706">
        <v>43465</v>
      </c>
      <c r="D150" s="734"/>
      <c r="E150" s="138">
        <f>F150+H150+J150+L150+N150+P150+R150+T150+V150+X150+Z150+AB150</f>
        <v>1</v>
      </c>
      <c r="F150" s="735"/>
      <c r="G150" s="731"/>
      <c r="H150" s="625"/>
      <c r="I150" s="731"/>
      <c r="J150" s="625"/>
      <c r="K150" s="731"/>
      <c r="L150" s="625"/>
      <c r="M150" s="731"/>
      <c r="N150" s="625"/>
      <c r="O150" s="731"/>
      <c r="P150" s="625"/>
      <c r="Q150" s="731"/>
      <c r="R150" s="625"/>
      <c r="S150" s="731"/>
      <c r="T150" s="625"/>
      <c r="U150" s="731"/>
      <c r="V150" s="625"/>
      <c r="W150" s="731"/>
      <c r="X150" s="625"/>
      <c r="Y150" s="731"/>
      <c r="Z150" s="625">
        <v>1</v>
      </c>
      <c r="AA150" s="731"/>
      <c r="AB150" s="625"/>
      <c r="AC150" s="731"/>
      <c r="AD150" s="298">
        <f t="shared" si="33"/>
        <v>0</v>
      </c>
      <c r="AE150" s="298">
        <f t="shared" si="33"/>
        <v>0</v>
      </c>
      <c r="AF150" s="298">
        <f>AE150-AD150</f>
        <v>0</v>
      </c>
      <c r="AG150" s="318"/>
      <c r="AH150" s="318">
        <f>AE150/E150</f>
        <v>0</v>
      </c>
      <c r="AI150" s="15"/>
      <c r="AJ150" s="118"/>
      <c r="AK150" s="328" t="e">
        <v>#DIV/0!</v>
      </c>
      <c r="AL150" s="1169"/>
      <c r="AM150" s="1169"/>
    </row>
    <row r="151" spans="1:39" ht="12">
      <c r="A151" s="489" t="s">
        <v>994</v>
      </c>
      <c r="B151" s="734">
        <v>43102</v>
      </c>
      <c r="C151" s="734">
        <v>43465</v>
      </c>
      <c r="D151" s="734"/>
      <c r="E151" s="138">
        <f>F151+H151+J151+L151+N151+P151+R151+T151+V151+X151+Z151+AB151</f>
        <v>1</v>
      </c>
      <c r="F151" s="735"/>
      <c r="G151" s="731"/>
      <c r="H151" s="625"/>
      <c r="I151" s="731"/>
      <c r="J151" s="625"/>
      <c r="K151" s="731"/>
      <c r="L151" s="625"/>
      <c r="M151" s="731"/>
      <c r="N151" s="625"/>
      <c r="O151" s="731"/>
      <c r="P151" s="625"/>
      <c r="Q151" s="731"/>
      <c r="R151" s="625"/>
      <c r="S151" s="731"/>
      <c r="T151" s="625"/>
      <c r="U151" s="731"/>
      <c r="V151" s="625"/>
      <c r="W151" s="731"/>
      <c r="X151" s="625"/>
      <c r="Y151" s="731"/>
      <c r="Z151" s="625">
        <v>1</v>
      </c>
      <c r="AA151" s="731"/>
      <c r="AB151" s="625"/>
      <c r="AC151" s="731"/>
      <c r="AD151" s="298">
        <f t="shared" si="33"/>
        <v>0</v>
      </c>
      <c r="AE151" s="298">
        <f t="shared" si="33"/>
        <v>0</v>
      </c>
      <c r="AF151" s="298">
        <f>AE151-AD151</f>
        <v>0</v>
      </c>
      <c r="AG151" s="318"/>
      <c r="AH151" s="318">
        <f>AE151/E151</f>
        <v>0</v>
      </c>
      <c r="AI151" s="15"/>
      <c r="AJ151" s="118"/>
      <c r="AK151" s="328" t="e">
        <v>#DIV/0!</v>
      </c>
      <c r="AL151" s="1169"/>
      <c r="AM151" s="1169"/>
    </row>
    <row r="152" spans="1:39" ht="56.25">
      <c r="A152" s="552" t="s">
        <v>985</v>
      </c>
      <c r="B152" s="734">
        <v>43102</v>
      </c>
      <c r="C152" s="734">
        <v>43465</v>
      </c>
      <c r="D152" s="734"/>
      <c r="E152" s="138">
        <f>F152+H152+J152+L152+N152+P152+R152+T152+V152+X152+Z152+AB152</f>
        <v>1</v>
      </c>
      <c r="F152" s="735"/>
      <c r="G152" s="731"/>
      <c r="H152" s="625"/>
      <c r="I152" s="731"/>
      <c r="J152" s="625"/>
      <c r="K152" s="731"/>
      <c r="L152" s="625"/>
      <c r="M152" s="731"/>
      <c r="N152" s="625"/>
      <c r="O152" s="731"/>
      <c r="P152" s="625"/>
      <c r="Q152" s="731"/>
      <c r="R152" s="625"/>
      <c r="S152" s="731"/>
      <c r="T152" s="625"/>
      <c r="U152" s="731"/>
      <c r="V152" s="625"/>
      <c r="W152" s="731"/>
      <c r="X152" s="625"/>
      <c r="Y152" s="731"/>
      <c r="Z152" s="625">
        <v>1</v>
      </c>
      <c r="AA152" s="731"/>
      <c r="AB152" s="625"/>
      <c r="AC152" s="731"/>
      <c r="AD152" s="298">
        <f t="shared" si="33"/>
        <v>0</v>
      </c>
      <c r="AE152" s="298">
        <f t="shared" si="33"/>
        <v>0</v>
      </c>
      <c r="AF152" s="298">
        <f>AE152-AD152</f>
        <v>0</v>
      </c>
      <c r="AG152" s="318"/>
      <c r="AH152" s="318">
        <f>AE152/E152</f>
        <v>0</v>
      </c>
      <c r="AI152" s="15"/>
      <c r="AJ152" s="118"/>
      <c r="AK152" s="328" t="e">
        <v>#DIV/0!</v>
      </c>
      <c r="AL152" s="1169"/>
      <c r="AM152" s="1169"/>
    </row>
    <row r="153" spans="1:39" ht="12">
      <c r="A153" s="744" t="s">
        <v>995</v>
      </c>
      <c r="B153" s="734">
        <v>43102</v>
      </c>
      <c r="C153" s="734">
        <v>43465</v>
      </c>
      <c r="D153" s="734"/>
      <c r="E153" s="138">
        <f>F153+H153+J153+L153+N153+P153+R153+T153+V153+X153+Z153+AB153</f>
        <v>1</v>
      </c>
      <c r="F153" s="735"/>
      <c r="G153" s="731"/>
      <c r="H153" s="625"/>
      <c r="I153" s="731"/>
      <c r="J153" s="625"/>
      <c r="K153" s="731"/>
      <c r="L153" s="625"/>
      <c r="M153" s="731"/>
      <c r="N153" s="625"/>
      <c r="O153" s="731"/>
      <c r="P153" s="625"/>
      <c r="Q153" s="731"/>
      <c r="R153" s="625"/>
      <c r="S153" s="731"/>
      <c r="T153" s="625"/>
      <c r="U153" s="731"/>
      <c r="V153" s="625"/>
      <c r="W153" s="731"/>
      <c r="X153" s="625"/>
      <c r="Y153" s="731"/>
      <c r="Z153" s="625">
        <v>1</v>
      </c>
      <c r="AA153" s="731"/>
      <c r="AB153" s="625"/>
      <c r="AC153" s="731"/>
      <c r="AD153" s="298">
        <f t="shared" si="33"/>
        <v>0</v>
      </c>
      <c r="AE153" s="298">
        <f t="shared" si="33"/>
        <v>0</v>
      </c>
      <c r="AF153" s="298">
        <f>AE153-AD153</f>
        <v>0</v>
      </c>
      <c r="AG153" s="318"/>
      <c r="AH153" s="318">
        <f>AE153/E153</f>
        <v>0</v>
      </c>
      <c r="AI153" s="745"/>
      <c r="AJ153" s="118"/>
      <c r="AK153" s="328" t="e">
        <v>#DIV/0!</v>
      </c>
      <c r="AL153" s="1169"/>
      <c r="AM153" s="1169"/>
    </row>
    <row r="154" spans="1:39" ht="12.75">
      <c r="A154" s="1162" t="s">
        <v>1</v>
      </c>
      <c r="B154" s="1163"/>
      <c r="C154" s="1163"/>
      <c r="D154" s="1163"/>
      <c r="E154" s="1163"/>
      <c r="F154" s="1163"/>
      <c r="G154" s="1163"/>
      <c r="H154" s="1163"/>
      <c r="I154" s="1163"/>
      <c r="J154" s="1163"/>
      <c r="K154" s="1163"/>
      <c r="L154" s="1163"/>
      <c r="M154" s="1163"/>
      <c r="N154" s="1163"/>
      <c r="O154" s="1163"/>
      <c r="P154" s="1163"/>
      <c r="Q154" s="1163"/>
      <c r="R154" s="1163"/>
      <c r="S154" s="1163"/>
      <c r="T154" s="1163"/>
      <c r="U154" s="1163"/>
      <c r="V154" s="1163"/>
      <c r="W154" s="1163"/>
      <c r="X154" s="1163"/>
      <c r="Y154" s="1163"/>
      <c r="Z154" s="1163"/>
      <c r="AA154" s="1163"/>
      <c r="AB154" s="1163"/>
      <c r="AC154" s="1410"/>
      <c r="AD154" s="403"/>
      <c r="AE154" s="403"/>
      <c r="AF154" s="403"/>
      <c r="AG154" s="195"/>
      <c r="AH154" s="195">
        <f>AVERAGE(AH151:AH153)</f>
        <v>0</v>
      </c>
      <c r="AI154" s="661">
        <f>SUM(AI149:AI153)</f>
        <v>0</v>
      </c>
      <c r="AJ154" s="332">
        <v>0</v>
      </c>
      <c r="AK154" s="328" t="e">
        <v>#DIV/0!</v>
      </c>
      <c r="AL154" s="1169"/>
      <c r="AM154" s="1169"/>
    </row>
    <row r="155" spans="1:39" ht="11.25">
      <c r="A155" s="1170" t="s">
        <v>996</v>
      </c>
      <c r="B155" s="1170"/>
      <c r="C155" s="1170"/>
      <c r="D155" s="1170"/>
      <c r="E155" s="1170"/>
      <c r="F155" s="1170"/>
      <c r="G155" s="1170"/>
      <c r="H155" s="1170"/>
      <c r="I155" s="1170"/>
      <c r="J155" s="1170"/>
      <c r="K155" s="1170"/>
      <c r="L155" s="1170"/>
      <c r="M155" s="1170"/>
      <c r="N155" s="1170"/>
      <c r="O155" s="1170"/>
      <c r="P155" s="1170"/>
      <c r="Q155" s="1170"/>
      <c r="R155" s="1170"/>
      <c r="S155" s="1170"/>
      <c r="T155" s="1170"/>
      <c r="U155" s="1170"/>
      <c r="V155" s="1170"/>
      <c r="W155" s="1170"/>
      <c r="X155" s="1170"/>
      <c r="Y155" s="1170"/>
      <c r="Z155" s="1170"/>
      <c r="AA155" s="1170"/>
      <c r="AB155" s="1170"/>
      <c r="AC155" s="1170"/>
      <c r="AD155" s="1170"/>
      <c r="AE155" s="1170"/>
      <c r="AF155" s="1170"/>
      <c r="AG155" s="403"/>
      <c r="AH155" s="357"/>
      <c r="AI155" s="661">
        <f>AI10+AI29+AI80+AI107+AI124+AI154</f>
        <v>2529011835</v>
      </c>
      <c r="AJ155" s="332">
        <v>0</v>
      </c>
      <c r="AK155" s="540">
        <v>0</v>
      </c>
      <c r="AL155" s="1398"/>
      <c r="AM155" s="1399"/>
    </row>
    <row r="158" spans="32:34" ht="11.25">
      <c r="AF158" s="374" t="s">
        <v>1178</v>
      </c>
      <c r="AG158" s="375">
        <f>(0+AG107+AG131+AG139+0)/5</f>
        <v>0.5373333333333333</v>
      </c>
      <c r="AH158" s="375">
        <f>(0+AH107+AH131+AH139+0)/5</f>
        <v>0.3783345588235294</v>
      </c>
    </row>
  </sheetData>
  <sheetProtection/>
  <protectedRanges>
    <protectedRange password="C7A1" sqref="A144:A145 A147" name="Rango1_2_1_1_4"/>
  </protectedRanges>
  <mergeCells count="188">
    <mergeCell ref="AL7:AM7"/>
    <mergeCell ref="AL9:AM9"/>
    <mergeCell ref="A10:AC10"/>
    <mergeCell ref="AL10:AM10"/>
    <mergeCell ref="AL19:AM19"/>
    <mergeCell ref="B132:AK132"/>
    <mergeCell ref="AL24:AM24"/>
    <mergeCell ref="AL25:AM25"/>
    <mergeCell ref="AL26:AM26"/>
    <mergeCell ref="AL34:AM34"/>
    <mergeCell ref="B2:AK2"/>
    <mergeCell ref="B3:AK3"/>
    <mergeCell ref="B4:AG4"/>
    <mergeCell ref="AH4:AI4"/>
    <mergeCell ref="AJ4:AK4"/>
    <mergeCell ref="AL12:AM12"/>
    <mergeCell ref="AL8:AM8"/>
    <mergeCell ref="AJ11:AK11"/>
    <mergeCell ref="AL5:AM5"/>
    <mergeCell ref="AL6:AM6"/>
    <mergeCell ref="AL14:AM14"/>
    <mergeCell ref="AL15:AM15"/>
    <mergeCell ref="AL16:AM16"/>
    <mergeCell ref="AL17:AM17"/>
    <mergeCell ref="AL20:AM20"/>
    <mergeCell ref="AL21:AM21"/>
    <mergeCell ref="AL35:AM35"/>
    <mergeCell ref="AL36:AM36"/>
    <mergeCell ref="AL27:AM27"/>
    <mergeCell ref="AL28:AM28"/>
    <mergeCell ref="A29:AC29"/>
    <mergeCell ref="B30:AG30"/>
    <mergeCell ref="AH30:AI30"/>
    <mergeCell ref="AJ30:AK30"/>
    <mergeCell ref="AL29:AM29"/>
    <mergeCell ref="AL61:AM61"/>
    <mergeCell ref="AL37:AM37"/>
    <mergeCell ref="AL38:AM38"/>
    <mergeCell ref="A39:AC39"/>
    <mergeCell ref="D42:D79"/>
    <mergeCell ref="AL42:AM42"/>
    <mergeCell ref="AL43:AM43"/>
    <mergeCell ref="AL47:AM47"/>
    <mergeCell ref="AL49:AM49"/>
    <mergeCell ref="AL52:AM52"/>
    <mergeCell ref="AL50:AM50"/>
    <mergeCell ref="AL51:AM51"/>
    <mergeCell ref="AL57:AM57"/>
    <mergeCell ref="AL58:AM58"/>
    <mergeCell ref="AL59:AM59"/>
    <mergeCell ref="AL60:AM60"/>
    <mergeCell ref="A86:AM86"/>
    <mergeCell ref="AL71:AM71"/>
    <mergeCell ref="AL72:AM72"/>
    <mergeCell ref="AL73:AM73"/>
    <mergeCell ref="AL74:AM74"/>
    <mergeCell ref="AL75:AM75"/>
    <mergeCell ref="AI63:AI78"/>
    <mergeCell ref="A80:AC80"/>
    <mergeCell ref="AL76:AM76"/>
    <mergeCell ref="AL77:AM77"/>
    <mergeCell ref="A124:AC124"/>
    <mergeCell ref="AL66:AM66"/>
    <mergeCell ref="AL67:AM67"/>
    <mergeCell ref="AL68:AM68"/>
    <mergeCell ref="AL69:AM69"/>
    <mergeCell ref="AL70:AM70"/>
    <mergeCell ref="AL123:AM123"/>
    <mergeCell ref="A112:AM112"/>
    <mergeCell ref="A107:AC107"/>
    <mergeCell ref="D88:D92"/>
    <mergeCell ref="AL23:AM23"/>
    <mergeCell ref="A139:AC139"/>
    <mergeCell ref="AL138:AM138"/>
    <mergeCell ref="AL139:AM139"/>
    <mergeCell ref="AL55:AM55"/>
    <mergeCell ref="AL56:AM56"/>
    <mergeCell ref="AL63:AM63"/>
    <mergeCell ref="AL64:AM64"/>
    <mergeCell ref="AL65:AM65"/>
    <mergeCell ref="A130:AC130"/>
    <mergeCell ref="AL150:AM150"/>
    <mergeCell ref="B1:AK1"/>
    <mergeCell ref="AL1:AM1"/>
    <mergeCell ref="AL31:AM31"/>
    <mergeCell ref="AL32:AM32"/>
    <mergeCell ref="AL33:AM33"/>
    <mergeCell ref="AL13:AM13"/>
    <mergeCell ref="B11:AG11"/>
    <mergeCell ref="AH11:AI11"/>
    <mergeCell ref="AL22:AM22"/>
    <mergeCell ref="AL98:AM98"/>
    <mergeCell ref="AL99:AM99"/>
    <mergeCell ref="A155:AF155"/>
    <mergeCell ref="AL148:AM148"/>
    <mergeCell ref="AL151:AM151"/>
    <mergeCell ref="AL152:AM152"/>
    <mergeCell ref="AL153:AM153"/>
    <mergeCell ref="AL154:AM154"/>
    <mergeCell ref="AL155:AM155"/>
    <mergeCell ref="A154:AC154"/>
    <mergeCell ref="AL44:AM44"/>
    <mergeCell ref="AL45:AM45"/>
    <mergeCell ref="AL46:AM46"/>
    <mergeCell ref="AL48:AM48"/>
    <mergeCell ref="AL97:AM97"/>
    <mergeCell ref="AL53:AM53"/>
    <mergeCell ref="AL54:AM54"/>
    <mergeCell ref="AL96:AM96"/>
    <mergeCell ref="AL78:AM78"/>
    <mergeCell ref="AL79:AM79"/>
    <mergeCell ref="AL94:AM94"/>
    <mergeCell ref="AL85:AM85"/>
    <mergeCell ref="AL111:AM111"/>
    <mergeCell ref="AL126:AM126"/>
    <mergeCell ref="AL135:AM135"/>
    <mergeCell ref="AL113:AM113"/>
    <mergeCell ref="AL114:AM114"/>
    <mergeCell ref="AL115:AM115"/>
    <mergeCell ref="AL116:AM116"/>
    <mergeCell ref="AL100:AM100"/>
    <mergeCell ref="AL103:AM103"/>
    <mergeCell ref="AL104:AM104"/>
    <mergeCell ref="AL105:AM105"/>
    <mergeCell ref="AL137:AM137"/>
    <mergeCell ref="AL117:AM117"/>
    <mergeCell ref="AL118:AM118"/>
    <mergeCell ref="AL119:AM119"/>
    <mergeCell ref="AL120:AM120"/>
    <mergeCell ref="AL121:AM121"/>
    <mergeCell ref="AL122:AM122"/>
    <mergeCell ref="AL144:AM144"/>
    <mergeCell ref="AL145:AM145"/>
    <mergeCell ref="AL146:AM146"/>
    <mergeCell ref="AL149:AM149"/>
    <mergeCell ref="AL124:AM124"/>
    <mergeCell ref="AL129:AM129"/>
    <mergeCell ref="AL130:AM130"/>
    <mergeCell ref="AL131:AM131"/>
    <mergeCell ref="AL136:AM136"/>
    <mergeCell ref="AL143:AM143"/>
    <mergeCell ref="B40:AG40"/>
    <mergeCell ref="AH40:AI40"/>
    <mergeCell ref="AJ40:AK40"/>
    <mergeCell ref="B84:AG84"/>
    <mergeCell ref="AL39:AM39"/>
    <mergeCell ref="AH84:AI84"/>
    <mergeCell ref="AJ84:AK84"/>
    <mergeCell ref="B82:AK82"/>
    <mergeCell ref="B83:AK83"/>
    <mergeCell ref="AL41:AM41"/>
    <mergeCell ref="A62:C62"/>
    <mergeCell ref="E62:AK62"/>
    <mergeCell ref="AL87:AM87"/>
    <mergeCell ref="AL93:AM93"/>
    <mergeCell ref="AL95:AM95"/>
    <mergeCell ref="AL88:AM88"/>
    <mergeCell ref="AL89:AM89"/>
    <mergeCell ref="AL90:AM90"/>
    <mergeCell ref="AL91:AM91"/>
    <mergeCell ref="AL92:AM92"/>
    <mergeCell ref="B108:AK108"/>
    <mergeCell ref="B109:AK109"/>
    <mergeCell ref="AJ110:AK110"/>
    <mergeCell ref="AH110:AI110"/>
    <mergeCell ref="B110:AG110"/>
    <mergeCell ref="AL106:AM106"/>
    <mergeCell ref="AL107:AM107"/>
    <mergeCell ref="AH147:AI147"/>
    <mergeCell ref="AJ147:AK147"/>
    <mergeCell ref="B147:AG147"/>
    <mergeCell ref="AL101:AM101"/>
    <mergeCell ref="AL102:AM102"/>
    <mergeCell ref="AH125:AI125"/>
    <mergeCell ref="AJ125:AK125"/>
    <mergeCell ref="B125:AG125"/>
    <mergeCell ref="AH134:AI134"/>
    <mergeCell ref="AJ134:AK134"/>
    <mergeCell ref="A81:AF81"/>
    <mergeCell ref="AL127:AM127"/>
    <mergeCell ref="AH142:AI142"/>
    <mergeCell ref="AJ142:AK142"/>
    <mergeCell ref="B140:AK140"/>
    <mergeCell ref="B141:AK141"/>
    <mergeCell ref="B142:AG142"/>
    <mergeCell ref="B134:AG134"/>
    <mergeCell ref="B133:AK133"/>
    <mergeCell ref="A131:AC131"/>
  </mergeCells>
  <printOptions/>
  <pageMargins left="0.7086614173228347" right="0.7086614173228347" top="0.7480314960629921" bottom="0.7480314960629921" header="0.31496062992125984" footer="0.31496062992125984"/>
  <pageSetup horizontalDpi="600" verticalDpi="600" orientation="portrait" scale="90" r:id="rId2"/>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F15" sqref="F15"/>
    </sheetView>
  </sheetViews>
  <sheetFormatPr defaultColWidth="11.421875" defaultRowHeight="15"/>
  <sheetData/>
  <sheetProtection/>
  <protectedRanges>
    <protectedRange password="C7A1" sqref="A98 A100:A101" name="Rango1_2_1_1_4_1"/>
    <protectedRange password="C7A1" sqref="A97" name="Rango1_1_1_1_1_3_1"/>
    <protectedRange password="C7A1" sqref="A99" name="Rango1_2_1_1_1_3_1"/>
  </protectedRange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AN104"/>
  <sheetViews>
    <sheetView zoomScale="110" zoomScaleNormal="110" zoomScalePageLayoutView="0" workbookViewId="0" topLeftCell="B89">
      <selection activeCell="AE114" sqref="AE114"/>
    </sheetView>
  </sheetViews>
  <sheetFormatPr defaultColWidth="11.421875" defaultRowHeight="15"/>
  <cols>
    <col min="1" max="1" width="46.57421875" style="245" customWidth="1"/>
    <col min="2" max="3" width="11.421875" style="245" customWidth="1"/>
    <col min="4" max="4" width="15.00390625" style="245" customWidth="1"/>
    <col min="5" max="5" width="16.7109375" style="245" bestFit="1" customWidth="1"/>
    <col min="6" max="17" width="6.00390625" style="245" customWidth="1"/>
    <col min="18" max="29" width="6.00390625" style="245" hidden="1" customWidth="1"/>
    <col min="30" max="31" width="12.7109375" style="245" customWidth="1"/>
    <col min="32" max="33" width="11.421875" style="245" customWidth="1"/>
    <col min="34" max="34" width="11.7109375" style="245" customWidth="1"/>
    <col min="35" max="35" width="19.00390625" style="315" customWidth="1"/>
    <col min="36" max="36" width="19.00390625" style="316" customWidth="1"/>
    <col min="37" max="37" width="19.00390625" style="245" customWidth="1"/>
    <col min="38" max="16384" width="11.421875" style="245" customWidth="1"/>
  </cols>
  <sheetData>
    <row r="1" spans="1:39" ht="118.5" customHeight="1">
      <c r="A1" s="821"/>
      <c r="B1" s="1063" t="s">
        <v>55</v>
      </c>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c r="AI1" s="1064"/>
      <c r="AJ1" s="1064"/>
      <c r="AK1" s="1065"/>
      <c r="AL1" s="1066" t="s">
        <v>1067</v>
      </c>
      <c r="AM1" s="1066"/>
    </row>
    <row r="2" spans="1:39" ht="36">
      <c r="A2" s="822" t="s">
        <v>54</v>
      </c>
      <c r="B2" s="1067" t="s">
        <v>72</v>
      </c>
      <c r="C2" s="1068"/>
      <c r="D2" s="1068"/>
      <c r="E2" s="1068"/>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1068"/>
      <c r="AE2" s="1068"/>
      <c r="AF2" s="1068"/>
      <c r="AG2" s="1068"/>
      <c r="AH2" s="1068"/>
      <c r="AI2" s="1068"/>
      <c r="AJ2" s="1068"/>
      <c r="AK2" s="1069"/>
      <c r="AL2" s="246" t="s">
        <v>43</v>
      </c>
      <c r="AM2" s="247"/>
    </row>
    <row r="3" spans="1:39" ht="36">
      <c r="A3" s="822" t="s">
        <v>52</v>
      </c>
      <c r="B3" s="1067" t="s">
        <v>73</v>
      </c>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c r="AG3" s="1068"/>
      <c r="AH3" s="1068"/>
      <c r="AI3" s="1068"/>
      <c r="AJ3" s="1068"/>
      <c r="AK3" s="1069"/>
      <c r="AL3" s="246" t="s">
        <v>43</v>
      </c>
      <c r="AM3" s="247"/>
    </row>
    <row r="4" spans="1:39" ht="36">
      <c r="A4" s="248" t="s">
        <v>47</v>
      </c>
      <c r="B4" s="1067" t="s">
        <v>729</v>
      </c>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9"/>
      <c r="AF4" s="1070" t="s">
        <v>45</v>
      </c>
      <c r="AG4" s="1070"/>
      <c r="AH4" s="249"/>
      <c r="AI4" s="1071" t="s">
        <v>730</v>
      </c>
      <c r="AJ4" s="1072"/>
      <c r="AK4" s="1073"/>
      <c r="AL4" s="246" t="s">
        <v>43</v>
      </c>
      <c r="AM4" s="250">
        <v>0.25</v>
      </c>
    </row>
    <row r="5" spans="1:39" ht="36">
      <c r="A5" s="251" t="s">
        <v>42</v>
      </c>
      <c r="B5" s="814" t="s">
        <v>41</v>
      </c>
      <c r="C5" s="814" t="s">
        <v>40</v>
      </c>
      <c r="D5" s="59" t="s">
        <v>39</v>
      </c>
      <c r="E5" s="59" t="s">
        <v>38</v>
      </c>
      <c r="F5" s="44" t="s">
        <v>37</v>
      </c>
      <c r="G5" s="44" t="s">
        <v>36</v>
      </c>
      <c r="H5" s="44" t="s">
        <v>35</v>
      </c>
      <c r="I5" s="44" t="s">
        <v>34</v>
      </c>
      <c r="J5" s="44" t="s">
        <v>33</v>
      </c>
      <c r="K5" s="44" t="s">
        <v>32</v>
      </c>
      <c r="L5" s="44" t="s">
        <v>31</v>
      </c>
      <c r="M5" s="44" t="s">
        <v>30</v>
      </c>
      <c r="N5" s="44" t="s">
        <v>29</v>
      </c>
      <c r="O5" s="44" t="s">
        <v>28</v>
      </c>
      <c r="P5" s="44" t="s">
        <v>27</v>
      </c>
      <c r="Q5" s="44" t="s">
        <v>26</v>
      </c>
      <c r="R5" s="44" t="s">
        <v>25</v>
      </c>
      <c r="S5" s="44" t="s">
        <v>24</v>
      </c>
      <c r="T5" s="44" t="s">
        <v>23</v>
      </c>
      <c r="U5" s="44" t="s">
        <v>22</v>
      </c>
      <c r="V5" s="44" t="s">
        <v>21</v>
      </c>
      <c r="W5" s="44" t="s">
        <v>20</v>
      </c>
      <c r="X5" s="44" t="s">
        <v>19</v>
      </c>
      <c r="Y5" s="44" t="s">
        <v>18</v>
      </c>
      <c r="Z5" s="44" t="s">
        <v>17</v>
      </c>
      <c r="AA5" s="44" t="s">
        <v>16</v>
      </c>
      <c r="AB5" s="44" t="s">
        <v>15</v>
      </c>
      <c r="AC5" s="44" t="s">
        <v>14</v>
      </c>
      <c r="AD5" s="59" t="s">
        <v>13</v>
      </c>
      <c r="AE5" s="59" t="s">
        <v>12</v>
      </c>
      <c r="AF5" s="59" t="s">
        <v>11</v>
      </c>
      <c r="AG5" s="59" t="s">
        <v>10</v>
      </c>
      <c r="AH5" s="59" t="s">
        <v>9</v>
      </c>
      <c r="AI5" s="252" t="s">
        <v>8</v>
      </c>
      <c r="AJ5" s="253" t="s">
        <v>7</v>
      </c>
      <c r="AK5" s="814" t="s">
        <v>6</v>
      </c>
      <c r="AL5" s="1074" t="s">
        <v>5</v>
      </c>
      <c r="AM5" s="1074"/>
    </row>
    <row r="6" spans="1:39" ht="66.75" customHeight="1">
      <c r="A6" s="254" t="s">
        <v>731</v>
      </c>
      <c r="B6" s="255">
        <v>42736</v>
      </c>
      <c r="C6" s="255">
        <v>43070</v>
      </c>
      <c r="D6" s="255" t="s">
        <v>732</v>
      </c>
      <c r="E6" s="256">
        <f aca="true" t="shared" si="0" ref="E6:E11">F6+H6+J6+L6+N6+P6+R6+T6+V6+X6+Z6+AB6</f>
        <v>35000</v>
      </c>
      <c r="F6" s="823">
        <v>2000</v>
      </c>
      <c r="G6" s="59"/>
      <c r="H6" s="823">
        <v>3000</v>
      </c>
      <c r="I6" s="59"/>
      <c r="J6" s="823">
        <v>3000</v>
      </c>
      <c r="K6" s="59">
        <v>4350</v>
      </c>
      <c r="L6" s="925">
        <v>3000</v>
      </c>
      <c r="M6" s="59">
        <v>6441</v>
      </c>
      <c r="N6" s="823">
        <v>3000</v>
      </c>
      <c r="O6" s="59">
        <v>7282</v>
      </c>
      <c r="P6" s="823">
        <v>2700</v>
      </c>
      <c r="Q6" s="59"/>
      <c r="R6" s="823">
        <v>3500</v>
      </c>
      <c r="S6" s="59"/>
      <c r="T6" s="823">
        <v>3500</v>
      </c>
      <c r="U6" s="59"/>
      <c r="V6" s="823">
        <v>3000</v>
      </c>
      <c r="W6" s="59"/>
      <c r="X6" s="823">
        <v>3000</v>
      </c>
      <c r="Y6" s="59"/>
      <c r="Z6" s="823">
        <v>3000</v>
      </c>
      <c r="AA6" s="59"/>
      <c r="AB6" s="258">
        <v>2300</v>
      </c>
      <c r="AC6" s="256"/>
      <c r="AD6" s="256">
        <f aca="true" t="shared" si="1" ref="AD6:AD11">F6+H6+J6+L6+N6+P6</f>
        <v>16700</v>
      </c>
      <c r="AE6" s="256">
        <f aca="true" t="shared" si="2" ref="AE6:AE11">G6+I6+K6+M6+O6+Q6</f>
        <v>18073</v>
      </c>
      <c r="AF6" s="256">
        <f aca="true" t="shared" si="3" ref="AF6:AF11">AE6-AD6</f>
        <v>1373</v>
      </c>
      <c r="AG6" s="259">
        <f aca="true" t="shared" si="4" ref="AG6:AG11">+AE6/AD6</f>
        <v>1.0822155688622754</v>
      </c>
      <c r="AH6" s="259">
        <f aca="true" t="shared" si="5" ref="AH6:AH11">AE6/E6</f>
        <v>0.5163714285714286</v>
      </c>
      <c r="AI6" s="260">
        <v>0</v>
      </c>
      <c r="AJ6" s="261">
        <v>0</v>
      </c>
      <c r="AK6" s="262" t="e">
        <f aca="true" t="shared" si="6" ref="AK6:AK12">AJ6/AI6</f>
        <v>#DIV/0!</v>
      </c>
      <c r="AL6" s="1075"/>
      <c r="AM6" s="1075"/>
    </row>
    <row r="7" spans="1:39" ht="62.25" customHeight="1">
      <c r="A7" s="263" t="s">
        <v>733</v>
      </c>
      <c r="B7" s="264">
        <v>42736</v>
      </c>
      <c r="C7" s="264">
        <v>43100</v>
      </c>
      <c r="D7" s="264" t="s">
        <v>734</v>
      </c>
      <c r="E7" s="256">
        <f t="shared" si="0"/>
        <v>12</v>
      </c>
      <c r="F7" s="265">
        <v>1</v>
      </c>
      <c r="G7" s="276">
        <v>1</v>
      </c>
      <c r="H7" s="265">
        <v>1</v>
      </c>
      <c r="I7" s="266">
        <v>1</v>
      </c>
      <c r="J7" s="265">
        <v>1</v>
      </c>
      <c r="K7" s="59">
        <v>1</v>
      </c>
      <c r="L7" s="265">
        <v>1</v>
      </c>
      <c r="M7" s="59">
        <v>1</v>
      </c>
      <c r="N7" s="265">
        <v>1</v>
      </c>
      <c r="O7" s="266">
        <v>1</v>
      </c>
      <c r="P7" s="265">
        <v>1</v>
      </c>
      <c r="Q7" s="266"/>
      <c r="R7" s="823">
        <v>1</v>
      </c>
      <c r="S7" s="266"/>
      <c r="T7" s="823">
        <v>1</v>
      </c>
      <c r="U7" s="59"/>
      <c r="V7" s="823">
        <v>1</v>
      </c>
      <c r="W7" s="59"/>
      <c r="X7" s="823">
        <v>1</v>
      </c>
      <c r="Y7" s="59"/>
      <c r="Z7" s="265">
        <v>1</v>
      </c>
      <c r="AA7" s="266"/>
      <c r="AB7" s="265">
        <v>1</v>
      </c>
      <c r="AC7" s="266"/>
      <c r="AD7" s="256">
        <f t="shared" si="1"/>
        <v>6</v>
      </c>
      <c r="AE7" s="256">
        <f t="shared" si="2"/>
        <v>5</v>
      </c>
      <c r="AF7" s="256">
        <f t="shared" si="3"/>
        <v>-1</v>
      </c>
      <c r="AG7" s="259">
        <f t="shared" si="4"/>
        <v>0.8333333333333334</v>
      </c>
      <c r="AH7" s="259">
        <f t="shared" si="5"/>
        <v>0.4166666666666667</v>
      </c>
      <c r="AI7" s="260">
        <v>0</v>
      </c>
      <c r="AJ7" s="261">
        <v>0</v>
      </c>
      <c r="AK7" s="262" t="e">
        <f t="shared" si="6"/>
        <v>#DIV/0!</v>
      </c>
      <c r="AL7" s="1076"/>
      <c r="AM7" s="1076"/>
    </row>
    <row r="8" spans="1:39" ht="62.25" customHeight="1">
      <c r="A8" s="263" t="s">
        <v>735</v>
      </c>
      <c r="B8" s="264">
        <v>42767</v>
      </c>
      <c r="C8" s="264">
        <v>43070</v>
      </c>
      <c r="D8" s="264" t="s">
        <v>736</v>
      </c>
      <c r="E8" s="256">
        <f t="shared" si="0"/>
        <v>5</v>
      </c>
      <c r="F8" s="265"/>
      <c r="G8" s="266"/>
      <c r="H8" s="265">
        <v>1</v>
      </c>
      <c r="I8" s="266"/>
      <c r="J8" s="265"/>
      <c r="K8" s="266"/>
      <c r="L8" s="265"/>
      <c r="M8" s="59"/>
      <c r="N8" s="265"/>
      <c r="O8" s="266"/>
      <c r="P8" s="265">
        <v>1</v>
      </c>
      <c r="Q8" s="266"/>
      <c r="R8" s="823"/>
      <c r="S8" s="266"/>
      <c r="T8" s="823">
        <v>1</v>
      </c>
      <c r="U8" s="59"/>
      <c r="V8" s="823"/>
      <c r="W8" s="59"/>
      <c r="X8" s="823">
        <v>1</v>
      </c>
      <c r="Y8" s="59"/>
      <c r="Z8" s="265"/>
      <c r="AA8" s="266"/>
      <c r="AB8" s="265">
        <v>1</v>
      </c>
      <c r="AC8" s="266"/>
      <c r="AD8" s="256">
        <f t="shared" si="1"/>
        <v>2</v>
      </c>
      <c r="AE8" s="256">
        <f t="shared" si="2"/>
        <v>0</v>
      </c>
      <c r="AF8" s="256">
        <f t="shared" si="3"/>
        <v>-2</v>
      </c>
      <c r="AG8" s="259">
        <f t="shared" si="4"/>
        <v>0</v>
      </c>
      <c r="AH8" s="259">
        <f t="shared" si="5"/>
        <v>0</v>
      </c>
      <c r="AI8" s="267">
        <v>0</v>
      </c>
      <c r="AJ8" s="261">
        <v>0</v>
      </c>
      <c r="AK8" s="262" t="e">
        <f t="shared" si="6"/>
        <v>#DIV/0!</v>
      </c>
      <c r="AL8" s="1077"/>
      <c r="AM8" s="1078"/>
    </row>
    <row r="9" spans="1:39" ht="80.25" customHeight="1">
      <c r="A9" s="268" t="s">
        <v>737</v>
      </c>
      <c r="B9" s="264">
        <v>42887</v>
      </c>
      <c r="C9" s="264">
        <v>42887</v>
      </c>
      <c r="D9" s="264" t="s">
        <v>289</v>
      </c>
      <c r="E9" s="256">
        <f t="shared" si="0"/>
        <v>1</v>
      </c>
      <c r="F9" s="265"/>
      <c r="G9" s="266"/>
      <c r="H9" s="265"/>
      <c r="I9" s="266"/>
      <c r="J9" s="265"/>
      <c r="K9" s="266"/>
      <c r="L9" s="265"/>
      <c r="M9" s="266"/>
      <c r="N9" s="265"/>
      <c r="O9" s="266"/>
      <c r="P9" s="265">
        <v>1</v>
      </c>
      <c r="Q9" s="266"/>
      <c r="R9" s="823"/>
      <c r="S9" s="266"/>
      <c r="T9" s="823"/>
      <c r="U9" s="59"/>
      <c r="V9" s="823"/>
      <c r="W9" s="59"/>
      <c r="X9" s="823"/>
      <c r="Y9" s="59"/>
      <c r="Z9" s="265"/>
      <c r="AA9" s="266"/>
      <c r="AB9" s="265"/>
      <c r="AC9" s="266"/>
      <c r="AD9" s="256">
        <f t="shared" si="1"/>
        <v>1</v>
      </c>
      <c r="AE9" s="256">
        <f t="shared" si="2"/>
        <v>0</v>
      </c>
      <c r="AF9" s="256">
        <f t="shared" si="3"/>
        <v>-1</v>
      </c>
      <c r="AG9" s="259"/>
      <c r="AH9" s="259">
        <f t="shared" si="5"/>
        <v>0</v>
      </c>
      <c r="AI9" s="267">
        <v>0</v>
      </c>
      <c r="AJ9" s="261">
        <v>0</v>
      </c>
      <c r="AK9" s="262" t="e">
        <f t="shared" si="6"/>
        <v>#DIV/0!</v>
      </c>
      <c r="AL9" s="1077"/>
      <c r="AM9" s="1078"/>
    </row>
    <row r="10" spans="1:39" ht="55.5" customHeight="1">
      <c r="A10" s="254" t="s">
        <v>738</v>
      </c>
      <c r="B10" s="264">
        <v>42767</v>
      </c>
      <c r="C10" s="264">
        <v>43070</v>
      </c>
      <c r="D10" s="264" t="s">
        <v>739</v>
      </c>
      <c r="E10" s="256">
        <f t="shared" si="0"/>
        <v>5</v>
      </c>
      <c r="F10" s="265"/>
      <c r="G10" s="266"/>
      <c r="H10" s="265">
        <v>1</v>
      </c>
      <c r="I10" s="266"/>
      <c r="J10" s="265"/>
      <c r="K10" s="266"/>
      <c r="L10" s="265"/>
      <c r="M10" s="59"/>
      <c r="N10" s="265"/>
      <c r="O10" s="266"/>
      <c r="P10" s="265">
        <v>1</v>
      </c>
      <c r="Q10" s="266"/>
      <c r="R10" s="265"/>
      <c r="S10" s="266"/>
      <c r="T10" s="823">
        <v>1</v>
      </c>
      <c r="U10" s="266"/>
      <c r="V10" s="823"/>
      <c r="W10" s="266"/>
      <c r="X10" s="823">
        <v>1</v>
      </c>
      <c r="Y10" s="266"/>
      <c r="Z10" s="265"/>
      <c r="AA10" s="266"/>
      <c r="AB10" s="265">
        <v>1</v>
      </c>
      <c r="AC10" s="266"/>
      <c r="AD10" s="256">
        <f t="shared" si="1"/>
        <v>2</v>
      </c>
      <c r="AE10" s="256">
        <f t="shared" si="2"/>
        <v>0</v>
      </c>
      <c r="AF10" s="256">
        <f t="shared" si="3"/>
        <v>-2</v>
      </c>
      <c r="AG10" s="259">
        <f t="shared" si="4"/>
        <v>0</v>
      </c>
      <c r="AH10" s="259">
        <f t="shared" si="5"/>
        <v>0</v>
      </c>
      <c r="AI10" s="267">
        <v>0</v>
      </c>
      <c r="AJ10" s="261">
        <v>0</v>
      </c>
      <c r="AK10" s="262" t="e">
        <f t="shared" si="6"/>
        <v>#DIV/0!</v>
      </c>
      <c r="AL10" s="1079"/>
      <c r="AM10" s="1080"/>
    </row>
    <row r="11" spans="1:39" ht="63.75" customHeight="1">
      <c r="A11" s="75" t="s">
        <v>740</v>
      </c>
      <c r="B11" s="264" t="s">
        <v>741</v>
      </c>
      <c r="C11" s="264">
        <v>43070</v>
      </c>
      <c r="D11" s="264" t="s">
        <v>742</v>
      </c>
      <c r="E11" s="256">
        <f t="shared" si="0"/>
        <v>11</v>
      </c>
      <c r="F11" s="265"/>
      <c r="G11" s="266"/>
      <c r="H11" s="265">
        <v>1</v>
      </c>
      <c r="I11" s="266"/>
      <c r="J11" s="265">
        <v>1</v>
      </c>
      <c r="K11" s="59">
        <v>1</v>
      </c>
      <c r="L11" s="265">
        <v>1</v>
      </c>
      <c r="M11" s="59">
        <v>1</v>
      </c>
      <c r="N11" s="265">
        <v>1</v>
      </c>
      <c r="O11" s="266">
        <v>1</v>
      </c>
      <c r="P11" s="265">
        <v>1</v>
      </c>
      <c r="Q11" s="266"/>
      <c r="R11" s="823">
        <v>1</v>
      </c>
      <c r="S11" s="266"/>
      <c r="T11" s="823">
        <v>1</v>
      </c>
      <c r="U11" s="59"/>
      <c r="V11" s="823">
        <v>1</v>
      </c>
      <c r="W11" s="59"/>
      <c r="X11" s="823">
        <v>1</v>
      </c>
      <c r="Y11" s="59"/>
      <c r="Z11" s="265">
        <v>1</v>
      </c>
      <c r="AA11" s="266"/>
      <c r="AB11" s="265">
        <v>1</v>
      </c>
      <c r="AC11" s="266"/>
      <c r="AD11" s="256">
        <f t="shared" si="1"/>
        <v>5</v>
      </c>
      <c r="AE11" s="256">
        <f t="shared" si="2"/>
        <v>3</v>
      </c>
      <c r="AF11" s="256">
        <f t="shared" si="3"/>
        <v>-2</v>
      </c>
      <c r="AG11" s="259">
        <f t="shared" si="4"/>
        <v>0.6</v>
      </c>
      <c r="AH11" s="259">
        <f t="shared" si="5"/>
        <v>0.2727272727272727</v>
      </c>
      <c r="AI11" s="267">
        <v>0</v>
      </c>
      <c r="AJ11" s="261">
        <v>0</v>
      </c>
      <c r="AK11" s="262" t="e">
        <f t="shared" si="6"/>
        <v>#DIV/0!</v>
      </c>
      <c r="AL11" s="1079"/>
      <c r="AM11" s="1080"/>
    </row>
    <row r="12" spans="1:39" ht="12">
      <c r="A12" s="1060" t="s">
        <v>1</v>
      </c>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269"/>
      <c r="AE12" s="269"/>
      <c r="AF12" s="269"/>
      <c r="AG12" s="270">
        <f>AVERAGE(AG6:AG11)</f>
        <v>0.5031097804391218</v>
      </c>
      <c r="AH12" s="270">
        <f>AVERAGE(AH6:AH11)</f>
        <v>0.20096089466089465</v>
      </c>
      <c r="AI12" s="271"/>
      <c r="AJ12" s="272">
        <f>SUM(AJ6:AJ10)</f>
        <v>0</v>
      </c>
      <c r="AK12" s="270" t="e">
        <f t="shared" si="6"/>
        <v>#DIV/0!</v>
      </c>
      <c r="AL12" s="1062"/>
      <c r="AM12" s="1062"/>
    </row>
    <row r="13" spans="1:39" ht="106.5" customHeight="1">
      <c r="A13" s="822" t="s">
        <v>47</v>
      </c>
      <c r="B13" s="1067" t="s">
        <v>743</v>
      </c>
      <c r="C13" s="1068"/>
      <c r="D13" s="1068"/>
      <c r="E13" s="1068"/>
      <c r="F13" s="1068"/>
      <c r="G13" s="1068"/>
      <c r="H13" s="1068"/>
      <c r="I13" s="1068"/>
      <c r="J13" s="1068"/>
      <c r="K13" s="1068"/>
      <c r="L13" s="1068"/>
      <c r="M13" s="1068"/>
      <c r="N13" s="1068"/>
      <c r="O13" s="1068"/>
      <c r="P13" s="1068"/>
      <c r="Q13" s="1068"/>
      <c r="R13" s="1068"/>
      <c r="S13" s="1068"/>
      <c r="T13" s="1068"/>
      <c r="U13" s="1068"/>
      <c r="V13" s="1068"/>
      <c r="W13" s="1068"/>
      <c r="X13" s="1068"/>
      <c r="Y13" s="1068"/>
      <c r="Z13" s="1068"/>
      <c r="AA13" s="1068"/>
      <c r="AB13" s="1068"/>
      <c r="AC13" s="1068"/>
      <c r="AD13" s="1068"/>
      <c r="AE13" s="1069"/>
      <c r="AF13" s="1070" t="s">
        <v>45</v>
      </c>
      <c r="AG13" s="1070"/>
      <c r="AH13" s="249"/>
      <c r="AI13" s="1071" t="s">
        <v>730</v>
      </c>
      <c r="AJ13" s="1072"/>
      <c r="AK13" s="1073"/>
      <c r="AL13" s="246" t="s">
        <v>43</v>
      </c>
      <c r="AM13" s="250">
        <v>0.25</v>
      </c>
    </row>
    <row r="14" spans="1:39" ht="25.5" customHeight="1">
      <c r="A14" s="251" t="s">
        <v>42</v>
      </c>
      <c r="B14" s="814" t="s">
        <v>41</v>
      </c>
      <c r="C14" s="814" t="s">
        <v>40</v>
      </c>
      <c r="D14" s="59" t="s">
        <v>39</v>
      </c>
      <c r="E14" s="59" t="s">
        <v>38</v>
      </c>
      <c r="F14" s="44" t="s">
        <v>37</v>
      </c>
      <c r="G14" s="44" t="s">
        <v>36</v>
      </c>
      <c r="H14" s="44" t="s">
        <v>35</v>
      </c>
      <c r="I14" s="44" t="s">
        <v>34</v>
      </c>
      <c r="J14" s="44" t="s">
        <v>33</v>
      </c>
      <c r="K14" s="44" t="s">
        <v>32</v>
      </c>
      <c r="L14" s="44" t="s">
        <v>31</v>
      </c>
      <c r="M14" s="44" t="s">
        <v>30</v>
      </c>
      <c r="N14" s="44" t="s">
        <v>29</v>
      </c>
      <c r="O14" s="44" t="s">
        <v>28</v>
      </c>
      <c r="P14" s="44" t="s">
        <v>27</v>
      </c>
      <c r="Q14" s="44" t="s">
        <v>26</v>
      </c>
      <c r="R14" s="44" t="s">
        <v>25</v>
      </c>
      <c r="S14" s="44" t="s">
        <v>24</v>
      </c>
      <c r="T14" s="44" t="s">
        <v>23</v>
      </c>
      <c r="U14" s="44" t="s">
        <v>22</v>
      </c>
      <c r="V14" s="44" t="s">
        <v>21</v>
      </c>
      <c r="W14" s="44" t="s">
        <v>20</v>
      </c>
      <c r="X14" s="44" t="s">
        <v>19</v>
      </c>
      <c r="Y14" s="44" t="s">
        <v>18</v>
      </c>
      <c r="Z14" s="44" t="s">
        <v>17</v>
      </c>
      <c r="AA14" s="44" t="s">
        <v>16</v>
      </c>
      <c r="AB14" s="44" t="s">
        <v>15</v>
      </c>
      <c r="AC14" s="44" t="s">
        <v>14</v>
      </c>
      <c r="AD14" s="59" t="s">
        <v>13</v>
      </c>
      <c r="AE14" s="59" t="s">
        <v>12</v>
      </c>
      <c r="AF14" s="59" t="s">
        <v>11</v>
      </c>
      <c r="AG14" s="59" t="s">
        <v>10</v>
      </c>
      <c r="AH14" s="59" t="s">
        <v>9</v>
      </c>
      <c r="AI14" s="252" t="s">
        <v>8</v>
      </c>
      <c r="AJ14" s="253" t="s">
        <v>7</v>
      </c>
      <c r="AK14" s="814" t="s">
        <v>6</v>
      </c>
      <c r="AL14" s="1083" t="s">
        <v>5</v>
      </c>
      <c r="AM14" s="1084"/>
    </row>
    <row r="15" spans="1:39" ht="36">
      <c r="A15" s="273" t="s">
        <v>744</v>
      </c>
      <c r="B15" s="255" t="s">
        <v>745</v>
      </c>
      <c r="C15" s="255" t="s">
        <v>746</v>
      </c>
      <c r="D15" s="255" t="s">
        <v>747</v>
      </c>
      <c r="E15" s="256">
        <v>11</v>
      </c>
      <c r="F15" s="823">
        <v>11</v>
      </c>
      <c r="G15" s="59">
        <v>11</v>
      </c>
      <c r="H15" s="823"/>
      <c r="I15" s="59"/>
      <c r="J15" s="823"/>
      <c r="K15" s="59"/>
      <c r="L15" s="925"/>
      <c r="M15" s="59"/>
      <c r="N15" s="823"/>
      <c r="O15" s="59"/>
      <c r="P15" s="823"/>
      <c r="Q15" s="59"/>
      <c r="R15" s="823"/>
      <c r="S15" s="59"/>
      <c r="T15" s="823"/>
      <c r="U15" s="59"/>
      <c r="V15" s="823"/>
      <c r="W15" s="59"/>
      <c r="X15" s="823"/>
      <c r="Y15" s="59"/>
      <c r="Z15" s="823"/>
      <c r="AA15" s="59"/>
      <c r="AB15" s="258"/>
      <c r="AC15" s="256"/>
      <c r="AD15" s="256">
        <f aca="true" t="shared" si="7" ref="AD15:AD28">F15+H15+J15+L15+N15+P15</f>
        <v>11</v>
      </c>
      <c r="AE15" s="256">
        <f aca="true" t="shared" si="8" ref="AE15:AE28">G15+I15+K15+M15+O15+Q15</f>
        <v>11</v>
      </c>
      <c r="AF15" s="256">
        <f aca="true" t="shared" si="9" ref="AF15:AF28">AE15-AD15</f>
        <v>0</v>
      </c>
      <c r="AG15" s="259">
        <f>+AE15/AD15</f>
        <v>1</v>
      </c>
      <c r="AH15" s="259">
        <f aca="true" t="shared" si="10" ref="AH15:AH28">AE15/E15</f>
        <v>1</v>
      </c>
      <c r="AI15" s="267">
        <v>235989833</v>
      </c>
      <c r="AJ15" s="274">
        <v>0</v>
      </c>
      <c r="AK15" s="262" t="e">
        <v>#DIV/0!</v>
      </c>
      <c r="AL15" s="1085" t="s">
        <v>1016</v>
      </c>
      <c r="AM15" s="1086"/>
    </row>
    <row r="16" spans="1:39" ht="54.75" customHeight="1">
      <c r="A16" s="273" t="s">
        <v>748</v>
      </c>
      <c r="B16" s="255" t="s">
        <v>745</v>
      </c>
      <c r="C16" s="255" t="s">
        <v>746</v>
      </c>
      <c r="D16" s="264" t="s">
        <v>749</v>
      </c>
      <c r="E16" s="256">
        <f aca="true" t="shared" si="11" ref="E16:E28">F16+H16+J16+L16+N16+P16+R16+T16+V16+X16+Z16+AB16</f>
        <v>4</v>
      </c>
      <c r="F16" s="823">
        <v>1</v>
      </c>
      <c r="G16" s="59"/>
      <c r="H16" s="823">
        <v>1</v>
      </c>
      <c r="I16" s="59"/>
      <c r="J16" s="823">
        <v>1</v>
      </c>
      <c r="K16" s="59">
        <v>2</v>
      </c>
      <c r="L16" s="925">
        <v>1</v>
      </c>
      <c r="M16" s="59"/>
      <c r="N16" s="823"/>
      <c r="O16" s="59"/>
      <c r="P16" s="823"/>
      <c r="Q16" s="59"/>
      <c r="R16" s="823"/>
      <c r="S16" s="59"/>
      <c r="T16" s="823"/>
      <c r="U16" s="59"/>
      <c r="V16" s="823"/>
      <c r="W16" s="59"/>
      <c r="X16" s="823"/>
      <c r="Y16" s="59"/>
      <c r="Z16" s="823"/>
      <c r="AA16" s="59"/>
      <c r="AB16" s="258"/>
      <c r="AC16" s="256"/>
      <c r="AD16" s="256">
        <f t="shared" si="7"/>
        <v>4</v>
      </c>
      <c r="AE16" s="256">
        <f t="shared" si="8"/>
        <v>2</v>
      </c>
      <c r="AF16" s="256">
        <f t="shared" si="9"/>
        <v>-2</v>
      </c>
      <c r="AG16" s="259">
        <f>+AE16/AD16</f>
        <v>0.5</v>
      </c>
      <c r="AH16" s="259">
        <f t="shared" si="10"/>
        <v>0.5</v>
      </c>
      <c r="AI16" s="260">
        <v>3500000</v>
      </c>
      <c r="AJ16" s="274">
        <v>0</v>
      </c>
      <c r="AK16" s="262" t="e">
        <v>#DIV/0!</v>
      </c>
      <c r="AL16" s="1081" t="s">
        <v>750</v>
      </c>
      <c r="AM16" s="1082"/>
    </row>
    <row r="17" spans="1:39" ht="36">
      <c r="A17" s="273"/>
      <c r="B17" s="255" t="s">
        <v>745</v>
      </c>
      <c r="C17" s="255" t="s">
        <v>746</v>
      </c>
      <c r="D17" s="255" t="s">
        <v>749</v>
      </c>
      <c r="E17" s="256">
        <f t="shared" si="11"/>
        <v>22</v>
      </c>
      <c r="F17" s="275">
        <v>1</v>
      </c>
      <c r="G17" s="276"/>
      <c r="H17" s="275">
        <v>2</v>
      </c>
      <c r="I17" s="276"/>
      <c r="J17" s="275">
        <v>2</v>
      </c>
      <c r="K17" s="276">
        <v>2</v>
      </c>
      <c r="L17" s="275">
        <v>2</v>
      </c>
      <c r="M17" s="276"/>
      <c r="N17" s="275">
        <v>2</v>
      </c>
      <c r="O17" s="276"/>
      <c r="P17" s="275">
        <v>2</v>
      </c>
      <c r="Q17" s="276"/>
      <c r="R17" s="823">
        <v>2</v>
      </c>
      <c r="S17" s="276"/>
      <c r="T17" s="823">
        <v>2</v>
      </c>
      <c r="U17" s="59"/>
      <c r="V17" s="823">
        <v>2</v>
      </c>
      <c r="W17" s="59"/>
      <c r="X17" s="823">
        <v>2</v>
      </c>
      <c r="Y17" s="59"/>
      <c r="Z17" s="275">
        <v>2</v>
      </c>
      <c r="AA17" s="276"/>
      <c r="AB17" s="275">
        <v>1</v>
      </c>
      <c r="AC17" s="276"/>
      <c r="AD17" s="256">
        <f t="shared" si="7"/>
        <v>11</v>
      </c>
      <c r="AE17" s="256">
        <f t="shared" si="8"/>
        <v>2</v>
      </c>
      <c r="AF17" s="256">
        <f t="shared" si="9"/>
        <v>-9</v>
      </c>
      <c r="AG17" s="259"/>
      <c r="AH17" s="259"/>
      <c r="AI17" s="277">
        <v>30000000</v>
      </c>
      <c r="AJ17" s="274">
        <v>0</v>
      </c>
      <c r="AK17" s="278" t="e">
        <v>#DIV/0!</v>
      </c>
      <c r="AL17" s="1087"/>
      <c r="AM17" s="1088"/>
    </row>
    <row r="18" spans="1:39" ht="24">
      <c r="A18" s="273" t="s">
        <v>1018</v>
      </c>
      <c r="B18" s="255"/>
      <c r="C18" s="255"/>
      <c r="D18" s="255" t="s">
        <v>1055</v>
      </c>
      <c r="E18" s="256">
        <f t="shared" si="11"/>
        <v>2</v>
      </c>
      <c r="F18" s="275"/>
      <c r="G18" s="276"/>
      <c r="H18" s="275"/>
      <c r="I18" s="276"/>
      <c r="J18" s="275"/>
      <c r="K18" s="276"/>
      <c r="L18" s="275">
        <v>1</v>
      </c>
      <c r="M18" s="276"/>
      <c r="N18" s="275"/>
      <c r="O18" s="276"/>
      <c r="P18" s="275"/>
      <c r="Q18" s="276"/>
      <c r="R18" s="823"/>
      <c r="S18" s="276"/>
      <c r="T18" s="823"/>
      <c r="U18" s="59"/>
      <c r="V18" s="823"/>
      <c r="W18" s="59"/>
      <c r="X18" s="823"/>
      <c r="Y18" s="59"/>
      <c r="Z18" s="275"/>
      <c r="AA18" s="276"/>
      <c r="AB18" s="275">
        <v>1</v>
      </c>
      <c r="AC18" s="276"/>
      <c r="AD18" s="256">
        <f t="shared" si="7"/>
        <v>1</v>
      </c>
      <c r="AE18" s="256">
        <f t="shared" si="8"/>
        <v>0</v>
      </c>
      <c r="AF18" s="256">
        <f t="shared" si="9"/>
        <v>-1</v>
      </c>
      <c r="AG18" s="259"/>
      <c r="AH18" s="259">
        <f t="shared" si="10"/>
        <v>0</v>
      </c>
      <c r="AI18" s="277">
        <v>10000000</v>
      </c>
      <c r="AJ18" s="274">
        <v>0</v>
      </c>
      <c r="AK18" s="278"/>
      <c r="AL18" s="819"/>
      <c r="AM18" s="820"/>
    </row>
    <row r="19" spans="1:39" ht="36">
      <c r="A19" s="273" t="s">
        <v>751</v>
      </c>
      <c r="B19" s="255" t="s">
        <v>745</v>
      </c>
      <c r="C19" s="255" t="s">
        <v>746</v>
      </c>
      <c r="D19" s="255" t="s">
        <v>70</v>
      </c>
      <c r="E19" s="256" t="s">
        <v>58</v>
      </c>
      <c r="F19" s="823"/>
      <c r="G19" s="59"/>
      <c r="H19" s="823"/>
      <c r="I19" s="59"/>
      <c r="J19" s="823"/>
      <c r="K19" s="59"/>
      <c r="L19" s="925"/>
      <c r="M19" s="59">
        <v>1</v>
      </c>
      <c r="N19" s="823"/>
      <c r="O19" s="59">
        <v>1</v>
      </c>
      <c r="P19" s="823"/>
      <c r="Q19" s="59"/>
      <c r="R19" s="823"/>
      <c r="S19" s="59"/>
      <c r="T19" s="823"/>
      <c r="U19" s="59"/>
      <c r="V19" s="823"/>
      <c r="W19" s="59"/>
      <c r="X19" s="823"/>
      <c r="Y19" s="59"/>
      <c r="Z19" s="823"/>
      <c r="AA19" s="59"/>
      <c r="AB19" s="258"/>
      <c r="AC19" s="256"/>
      <c r="AD19" s="256">
        <f t="shared" si="7"/>
        <v>0</v>
      </c>
      <c r="AE19" s="256">
        <f t="shared" si="8"/>
        <v>2</v>
      </c>
      <c r="AF19" s="256">
        <f t="shared" si="9"/>
        <v>2</v>
      </c>
      <c r="AG19" s="259"/>
      <c r="AH19" s="259"/>
      <c r="AI19" s="267">
        <v>0</v>
      </c>
      <c r="AJ19" s="274">
        <v>0</v>
      </c>
      <c r="AK19" s="262" t="e">
        <v>#DIV/0!</v>
      </c>
      <c r="AL19" s="1081"/>
      <c r="AM19" s="1082"/>
    </row>
    <row r="20" spans="1:39" ht="36">
      <c r="A20" s="279" t="s">
        <v>752</v>
      </c>
      <c r="B20" s="255" t="s">
        <v>745</v>
      </c>
      <c r="C20" s="255" t="s">
        <v>746</v>
      </c>
      <c r="D20" s="264" t="s">
        <v>749</v>
      </c>
      <c r="E20" s="256">
        <f t="shared" si="11"/>
        <v>12</v>
      </c>
      <c r="F20" s="823">
        <v>1</v>
      </c>
      <c r="G20" s="59"/>
      <c r="H20" s="823">
        <v>1</v>
      </c>
      <c r="I20" s="59"/>
      <c r="J20" s="823">
        <v>1</v>
      </c>
      <c r="K20" s="59">
        <v>1</v>
      </c>
      <c r="L20" s="925">
        <v>1</v>
      </c>
      <c r="M20" s="59">
        <v>1</v>
      </c>
      <c r="N20" s="823">
        <v>1</v>
      </c>
      <c r="O20" s="59"/>
      <c r="P20" s="823">
        <v>1</v>
      </c>
      <c r="Q20" s="59"/>
      <c r="R20" s="823">
        <v>1</v>
      </c>
      <c r="S20" s="59"/>
      <c r="T20" s="823">
        <v>1</v>
      </c>
      <c r="U20" s="59"/>
      <c r="V20" s="823">
        <v>1</v>
      </c>
      <c r="W20" s="59"/>
      <c r="X20" s="823">
        <v>1</v>
      </c>
      <c r="Y20" s="59"/>
      <c r="Z20" s="823">
        <v>1</v>
      </c>
      <c r="AA20" s="59"/>
      <c r="AB20" s="258">
        <v>1</v>
      </c>
      <c r="AC20" s="256"/>
      <c r="AD20" s="256">
        <f t="shared" si="7"/>
        <v>6</v>
      </c>
      <c r="AE20" s="256">
        <f t="shared" si="8"/>
        <v>2</v>
      </c>
      <c r="AF20" s="256">
        <f t="shared" si="9"/>
        <v>-4</v>
      </c>
      <c r="AG20" s="259">
        <f>+AE20/AD20</f>
        <v>0.3333333333333333</v>
      </c>
      <c r="AH20" s="259">
        <f t="shared" si="10"/>
        <v>0.16666666666666666</v>
      </c>
      <c r="AI20" s="267">
        <v>0</v>
      </c>
      <c r="AJ20" s="274">
        <v>0</v>
      </c>
      <c r="AK20" s="262" t="e">
        <v>#DIV/0!</v>
      </c>
      <c r="AL20" s="1081"/>
      <c r="AM20" s="1082"/>
    </row>
    <row r="21" spans="1:39" ht="36">
      <c r="A21" s="273" t="s">
        <v>753</v>
      </c>
      <c r="B21" s="255" t="s">
        <v>745</v>
      </c>
      <c r="C21" s="255" t="s">
        <v>746</v>
      </c>
      <c r="D21" s="255" t="s">
        <v>70</v>
      </c>
      <c r="E21" s="256">
        <f t="shared" si="11"/>
        <v>1</v>
      </c>
      <c r="F21" s="823">
        <v>1</v>
      </c>
      <c r="G21" s="59"/>
      <c r="H21" s="823"/>
      <c r="I21" s="59"/>
      <c r="J21" s="823"/>
      <c r="K21" s="59"/>
      <c r="L21" s="925"/>
      <c r="M21" s="59"/>
      <c r="N21" s="823"/>
      <c r="O21" s="59"/>
      <c r="P21" s="823"/>
      <c r="Q21" s="59"/>
      <c r="R21" s="823"/>
      <c r="S21" s="59"/>
      <c r="T21" s="823"/>
      <c r="U21" s="59"/>
      <c r="V21" s="823"/>
      <c r="W21" s="59"/>
      <c r="X21" s="823"/>
      <c r="Y21" s="59"/>
      <c r="Z21" s="823"/>
      <c r="AA21" s="59"/>
      <c r="AB21" s="258"/>
      <c r="AC21" s="256"/>
      <c r="AD21" s="256">
        <f t="shared" si="7"/>
        <v>1</v>
      </c>
      <c r="AE21" s="256">
        <f t="shared" si="8"/>
        <v>0</v>
      </c>
      <c r="AF21" s="256">
        <f t="shared" si="9"/>
        <v>-1</v>
      </c>
      <c r="AG21" s="259">
        <f>+AE21/AD21</f>
        <v>0</v>
      </c>
      <c r="AH21" s="259">
        <f t="shared" si="10"/>
        <v>0</v>
      </c>
      <c r="AI21" s="267">
        <v>0</v>
      </c>
      <c r="AJ21" s="274">
        <v>0</v>
      </c>
      <c r="AK21" s="262" t="e">
        <v>#DIV/0!</v>
      </c>
      <c r="AL21" s="1081"/>
      <c r="AM21" s="1082"/>
    </row>
    <row r="22" spans="1:39" ht="48">
      <c r="A22" s="273" t="s">
        <v>754</v>
      </c>
      <c r="B22" s="255" t="s">
        <v>745</v>
      </c>
      <c r="C22" s="255" t="s">
        <v>746</v>
      </c>
      <c r="D22" s="255" t="s">
        <v>755</v>
      </c>
      <c r="E22" s="256">
        <f t="shared" si="11"/>
        <v>2</v>
      </c>
      <c r="F22" s="823"/>
      <c r="G22" s="59"/>
      <c r="H22" s="823"/>
      <c r="I22" s="59"/>
      <c r="J22" s="823">
        <v>1</v>
      </c>
      <c r="K22" s="59"/>
      <c r="L22" s="925"/>
      <c r="M22" s="59"/>
      <c r="N22" s="823"/>
      <c r="O22" s="59"/>
      <c r="P22" s="823"/>
      <c r="Q22" s="59"/>
      <c r="R22" s="823"/>
      <c r="S22" s="59"/>
      <c r="T22" s="823"/>
      <c r="U22" s="59"/>
      <c r="V22" s="823"/>
      <c r="W22" s="59"/>
      <c r="X22" s="823"/>
      <c r="Y22" s="59"/>
      <c r="Z22" s="823">
        <v>1</v>
      </c>
      <c r="AA22" s="59"/>
      <c r="AB22" s="258"/>
      <c r="AC22" s="256"/>
      <c r="AD22" s="256">
        <f t="shared" si="7"/>
        <v>1</v>
      </c>
      <c r="AE22" s="256">
        <f t="shared" si="8"/>
        <v>0</v>
      </c>
      <c r="AF22" s="256">
        <f t="shared" si="9"/>
        <v>-1</v>
      </c>
      <c r="AG22" s="259"/>
      <c r="AH22" s="259">
        <f t="shared" si="10"/>
        <v>0</v>
      </c>
      <c r="AI22" s="267">
        <v>0</v>
      </c>
      <c r="AJ22" s="274">
        <v>0</v>
      </c>
      <c r="AK22" s="262" t="e">
        <v>#DIV/0!</v>
      </c>
      <c r="AL22" s="1081"/>
      <c r="AM22" s="1082"/>
    </row>
    <row r="23" spans="1:39" ht="48">
      <c r="A23" s="273" t="s">
        <v>756</v>
      </c>
      <c r="B23" s="255" t="s">
        <v>745</v>
      </c>
      <c r="C23" s="255" t="s">
        <v>746</v>
      </c>
      <c r="D23" s="255" t="s">
        <v>757</v>
      </c>
      <c r="E23" s="256">
        <f t="shared" si="11"/>
        <v>6</v>
      </c>
      <c r="F23" s="823"/>
      <c r="G23" s="59"/>
      <c r="H23" s="823">
        <v>1</v>
      </c>
      <c r="I23" s="59"/>
      <c r="J23" s="823"/>
      <c r="K23" s="59"/>
      <c r="L23" s="925">
        <v>1</v>
      </c>
      <c r="M23" s="59"/>
      <c r="N23" s="823"/>
      <c r="O23" s="59"/>
      <c r="P23" s="823">
        <v>1</v>
      </c>
      <c r="Q23" s="59"/>
      <c r="R23" s="823"/>
      <c r="S23" s="59"/>
      <c r="T23" s="823">
        <v>1</v>
      </c>
      <c r="U23" s="59"/>
      <c r="V23" s="823"/>
      <c r="W23" s="59"/>
      <c r="X23" s="823">
        <v>1</v>
      </c>
      <c r="Y23" s="59"/>
      <c r="Z23" s="823"/>
      <c r="AA23" s="59"/>
      <c r="AB23" s="258">
        <v>1</v>
      </c>
      <c r="AC23" s="256"/>
      <c r="AD23" s="256">
        <f t="shared" si="7"/>
        <v>3</v>
      </c>
      <c r="AE23" s="256">
        <f t="shared" si="8"/>
        <v>0</v>
      </c>
      <c r="AF23" s="256">
        <f t="shared" si="9"/>
        <v>-3</v>
      </c>
      <c r="AG23" s="259">
        <f>+AE23/AD23</f>
        <v>0</v>
      </c>
      <c r="AH23" s="259">
        <f t="shared" si="10"/>
        <v>0</v>
      </c>
      <c r="AI23" s="260">
        <v>1368500</v>
      </c>
      <c r="AJ23" s="274">
        <v>0</v>
      </c>
      <c r="AK23" s="262" t="e">
        <v>#DIV/0!</v>
      </c>
      <c r="AL23" s="1081"/>
      <c r="AM23" s="1082"/>
    </row>
    <row r="24" spans="1:39" ht="36">
      <c r="A24" s="280" t="s">
        <v>758</v>
      </c>
      <c r="B24" s="255" t="s">
        <v>745</v>
      </c>
      <c r="C24" s="255" t="s">
        <v>746</v>
      </c>
      <c r="D24" s="255" t="s">
        <v>759</v>
      </c>
      <c r="E24" s="256">
        <f t="shared" si="11"/>
        <v>1</v>
      </c>
      <c r="F24" s="823"/>
      <c r="G24" s="59"/>
      <c r="H24" s="823"/>
      <c r="I24" s="59"/>
      <c r="J24" s="823"/>
      <c r="K24" s="59"/>
      <c r="L24" s="925"/>
      <c r="M24" s="59"/>
      <c r="N24" s="823"/>
      <c r="O24" s="59"/>
      <c r="P24" s="823"/>
      <c r="Q24" s="59"/>
      <c r="R24" s="823">
        <v>1</v>
      </c>
      <c r="S24" s="59"/>
      <c r="T24" s="823"/>
      <c r="U24" s="59"/>
      <c r="V24" s="823"/>
      <c r="W24" s="59"/>
      <c r="X24" s="823"/>
      <c r="Y24" s="59"/>
      <c r="Z24" s="823"/>
      <c r="AA24" s="59"/>
      <c r="AB24" s="258"/>
      <c r="AC24" s="256"/>
      <c r="AD24" s="256">
        <f t="shared" si="7"/>
        <v>0</v>
      </c>
      <c r="AE24" s="256">
        <f t="shared" si="8"/>
        <v>0</v>
      </c>
      <c r="AF24" s="256">
        <f t="shared" si="9"/>
        <v>0</v>
      </c>
      <c r="AG24" s="259"/>
      <c r="AH24" s="259">
        <f t="shared" si="10"/>
        <v>0</v>
      </c>
      <c r="AI24" s="267">
        <v>0</v>
      </c>
      <c r="AJ24" s="274">
        <v>0</v>
      </c>
      <c r="AK24" s="262" t="e">
        <v>#DIV/0!</v>
      </c>
      <c r="AL24" s="1081"/>
      <c r="AM24" s="1082"/>
    </row>
    <row r="25" spans="1:39" ht="36">
      <c r="A25" s="281" t="s">
        <v>760</v>
      </c>
      <c r="B25" s="255" t="s">
        <v>745</v>
      </c>
      <c r="C25" s="255" t="s">
        <v>746</v>
      </c>
      <c r="D25" s="264" t="s">
        <v>224</v>
      </c>
      <c r="E25" s="256">
        <f t="shared" si="11"/>
        <v>6</v>
      </c>
      <c r="F25" s="265"/>
      <c r="G25" s="266"/>
      <c r="H25" s="265"/>
      <c r="I25" s="266"/>
      <c r="J25" s="265">
        <v>1</v>
      </c>
      <c r="K25" s="266">
        <v>1</v>
      </c>
      <c r="L25" s="265"/>
      <c r="M25" s="266"/>
      <c r="N25" s="265">
        <v>1</v>
      </c>
      <c r="O25" s="266">
        <v>1</v>
      </c>
      <c r="P25" s="265">
        <v>1</v>
      </c>
      <c r="Q25" s="266"/>
      <c r="R25" s="823"/>
      <c r="S25" s="266"/>
      <c r="T25" s="265">
        <v>1</v>
      </c>
      <c r="U25" s="266"/>
      <c r="V25" s="265"/>
      <c r="W25" s="266"/>
      <c r="X25" s="265">
        <v>1</v>
      </c>
      <c r="Y25" s="266"/>
      <c r="Z25" s="265"/>
      <c r="AA25" s="266"/>
      <c r="AB25" s="265">
        <v>1</v>
      </c>
      <c r="AC25" s="266"/>
      <c r="AD25" s="256">
        <f t="shared" si="7"/>
        <v>3</v>
      </c>
      <c r="AE25" s="256">
        <f t="shared" si="8"/>
        <v>2</v>
      </c>
      <c r="AF25" s="256">
        <f t="shared" si="9"/>
        <v>-1</v>
      </c>
      <c r="AG25" s="259"/>
      <c r="AH25" s="259">
        <f t="shared" si="10"/>
        <v>0.3333333333333333</v>
      </c>
      <c r="AI25" s="267">
        <v>1505350</v>
      </c>
      <c r="AJ25" s="274">
        <v>0</v>
      </c>
      <c r="AK25" s="262" t="e">
        <v>#DIV/0!</v>
      </c>
      <c r="AL25" s="1076"/>
      <c r="AM25" s="1076"/>
    </row>
    <row r="26" spans="1:39" ht="36">
      <c r="A26" s="282" t="s">
        <v>761</v>
      </c>
      <c r="B26" s="255" t="s">
        <v>762</v>
      </c>
      <c r="C26" s="255" t="s">
        <v>763</v>
      </c>
      <c r="D26" s="255"/>
      <c r="E26" s="256">
        <f t="shared" si="11"/>
        <v>1</v>
      </c>
      <c r="F26" s="823"/>
      <c r="G26" s="59"/>
      <c r="H26" s="823"/>
      <c r="I26" s="59"/>
      <c r="J26" s="823"/>
      <c r="K26" s="59"/>
      <c r="L26" s="925">
        <v>1</v>
      </c>
      <c r="M26" s="59"/>
      <c r="N26" s="823"/>
      <c r="O26" s="59"/>
      <c r="P26" s="823"/>
      <c r="Q26" s="59"/>
      <c r="R26" s="823"/>
      <c r="S26" s="59"/>
      <c r="T26" s="823"/>
      <c r="U26" s="59"/>
      <c r="V26" s="823"/>
      <c r="W26" s="59"/>
      <c r="X26" s="823"/>
      <c r="Y26" s="59"/>
      <c r="Z26" s="823"/>
      <c r="AA26" s="59"/>
      <c r="AB26" s="258"/>
      <c r="AC26" s="256"/>
      <c r="AD26" s="256">
        <f t="shared" si="7"/>
        <v>1</v>
      </c>
      <c r="AE26" s="256">
        <f t="shared" si="8"/>
        <v>0</v>
      </c>
      <c r="AF26" s="256">
        <f t="shared" si="9"/>
        <v>-1</v>
      </c>
      <c r="AG26" s="259"/>
      <c r="AH26" s="259">
        <f t="shared" si="10"/>
        <v>0</v>
      </c>
      <c r="AI26" s="267">
        <v>8210000</v>
      </c>
      <c r="AJ26" s="274">
        <v>0</v>
      </c>
      <c r="AK26" s="262" t="e">
        <v>#DIV/0!</v>
      </c>
      <c r="AL26" s="817"/>
      <c r="AM26" s="818"/>
    </row>
    <row r="27" spans="1:39" ht="36">
      <c r="A27" s="273" t="s">
        <v>764</v>
      </c>
      <c r="B27" s="255" t="s">
        <v>745</v>
      </c>
      <c r="C27" s="255" t="s">
        <v>746</v>
      </c>
      <c r="D27" s="255" t="s">
        <v>70</v>
      </c>
      <c r="E27" s="283" t="s">
        <v>765</v>
      </c>
      <c r="F27" s="823"/>
      <c r="G27" s="59"/>
      <c r="H27" s="823"/>
      <c r="I27" s="59"/>
      <c r="J27" s="823"/>
      <c r="K27" s="59"/>
      <c r="L27" s="925"/>
      <c r="M27" s="59"/>
      <c r="N27" s="823"/>
      <c r="O27" s="59"/>
      <c r="P27" s="823"/>
      <c r="Q27" s="59"/>
      <c r="R27" s="823"/>
      <c r="S27" s="59"/>
      <c r="T27" s="823"/>
      <c r="U27" s="59"/>
      <c r="V27" s="823"/>
      <c r="W27" s="59"/>
      <c r="X27" s="823"/>
      <c r="Y27" s="59"/>
      <c r="Z27" s="823"/>
      <c r="AA27" s="59"/>
      <c r="AB27" s="258"/>
      <c r="AC27" s="256"/>
      <c r="AD27" s="256">
        <f t="shared" si="7"/>
        <v>0</v>
      </c>
      <c r="AE27" s="256">
        <f t="shared" si="8"/>
        <v>0</v>
      </c>
      <c r="AF27" s="256">
        <f t="shared" si="9"/>
        <v>0</v>
      </c>
      <c r="AG27" s="259"/>
      <c r="AH27" s="259"/>
      <c r="AI27" s="260">
        <v>10948000</v>
      </c>
      <c r="AJ27" s="274">
        <v>0</v>
      </c>
      <c r="AK27" s="262" t="e">
        <v>#DIV/0!</v>
      </c>
      <c r="AL27" s="1081"/>
      <c r="AM27" s="1082"/>
    </row>
    <row r="28" spans="1:39" ht="36">
      <c r="A28" s="284" t="s">
        <v>766</v>
      </c>
      <c r="B28" s="255" t="s">
        <v>745</v>
      </c>
      <c r="C28" s="255" t="s">
        <v>746</v>
      </c>
      <c r="D28" s="285"/>
      <c r="E28" s="256">
        <f t="shared" si="11"/>
        <v>1</v>
      </c>
      <c r="F28" s="285"/>
      <c r="G28" s="286"/>
      <c r="H28" s="285"/>
      <c r="I28" s="286"/>
      <c r="J28" s="287">
        <v>1</v>
      </c>
      <c r="K28" s="286"/>
      <c r="L28" s="285"/>
      <c r="M28" s="286"/>
      <c r="N28" s="285"/>
      <c r="O28" s="286"/>
      <c r="P28" s="285"/>
      <c r="Q28" s="286"/>
      <c r="R28" s="285"/>
      <c r="S28" s="286"/>
      <c r="T28" s="285"/>
      <c r="U28" s="286"/>
      <c r="V28" s="285"/>
      <c r="W28" s="286"/>
      <c r="X28" s="285"/>
      <c r="Y28" s="286"/>
      <c r="Z28" s="285"/>
      <c r="AA28" s="286"/>
      <c r="AB28" s="285"/>
      <c r="AC28" s="286"/>
      <c r="AD28" s="256">
        <f t="shared" si="7"/>
        <v>1</v>
      </c>
      <c r="AE28" s="256">
        <f t="shared" si="8"/>
        <v>0</v>
      </c>
      <c r="AF28" s="256">
        <f t="shared" si="9"/>
        <v>-1</v>
      </c>
      <c r="AG28" s="259"/>
      <c r="AH28" s="259">
        <f t="shared" si="10"/>
        <v>0</v>
      </c>
      <c r="AI28" s="288">
        <v>0</v>
      </c>
      <c r="AJ28" s="274">
        <v>0</v>
      </c>
      <c r="AK28" s="262" t="e">
        <v>#DIV/0!</v>
      </c>
      <c r="AL28" s="1089"/>
      <c r="AM28" s="1090"/>
    </row>
    <row r="29" spans="1:39" ht="12">
      <c r="A29" s="1061" t="s">
        <v>1</v>
      </c>
      <c r="B29" s="1061"/>
      <c r="C29" s="1061"/>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269"/>
      <c r="AE29" s="269"/>
      <c r="AF29" s="269"/>
      <c r="AG29" s="270">
        <f>AVERAGE(AG15:AG28)</f>
        <v>0.36666666666666664</v>
      </c>
      <c r="AH29" s="270">
        <f>AVERAGE(AH15:AH28)</f>
        <v>0.18181818181818182</v>
      </c>
      <c r="AI29" s="271">
        <f>SUM(AI15:AI28)</f>
        <v>301521683</v>
      </c>
      <c r="AJ29" s="272">
        <f>SUM(AJ15:AJ28)</f>
        <v>0</v>
      </c>
      <c r="AK29" s="270">
        <f>AJ29/AI29</f>
        <v>0</v>
      </c>
      <c r="AL29" s="1062"/>
      <c r="AM29" s="1062"/>
    </row>
    <row r="30" spans="1:39" ht="36">
      <c r="A30" s="248" t="s">
        <v>47</v>
      </c>
      <c r="B30" s="1067" t="s">
        <v>767</v>
      </c>
      <c r="C30" s="1068"/>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68"/>
      <c r="AE30" s="1069"/>
      <c r="AF30" s="1070" t="s">
        <v>45</v>
      </c>
      <c r="AG30" s="1070"/>
      <c r="AH30" s="249"/>
      <c r="AI30" s="1071" t="s">
        <v>730</v>
      </c>
      <c r="AJ30" s="1072"/>
      <c r="AK30" s="1073"/>
      <c r="AL30" s="246" t="s">
        <v>43</v>
      </c>
      <c r="AM30" s="250">
        <v>0.25</v>
      </c>
    </row>
    <row r="31" spans="1:39" ht="36">
      <c r="A31" s="248" t="s">
        <v>42</v>
      </c>
      <c r="B31" s="814" t="s">
        <v>41</v>
      </c>
      <c r="C31" s="814" t="s">
        <v>40</v>
      </c>
      <c r="D31" s="59" t="s">
        <v>39</v>
      </c>
      <c r="E31" s="59" t="s">
        <v>38</v>
      </c>
      <c r="F31" s="44" t="s">
        <v>37</v>
      </c>
      <c r="G31" s="44" t="s">
        <v>36</v>
      </c>
      <c r="H31" s="44" t="s">
        <v>35</v>
      </c>
      <c r="I31" s="44" t="s">
        <v>34</v>
      </c>
      <c r="J31" s="44" t="s">
        <v>33</v>
      </c>
      <c r="K31" s="44" t="s">
        <v>32</v>
      </c>
      <c r="L31" s="44" t="s">
        <v>31</v>
      </c>
      <c r="M31" s="44" t="s">
        <v>30</v>
      </c>
      <c r="N31" s="44" t="s">
        <v>29</v>
      </c>
      <c r="O31" s="44" t="s">
        <v>28</v>
      </c>
      <c r="P31" s="44" t="s">
        <v>27</v>
      </c>
      <c r="Q31" s="44" t="s">
        <v>26</v>
      </c>
      <c r="R31" s="44" t="s">
        <v>25</v>
      </c>
      <c r="S31" s="44" t="s">
        <v>24</v>
      </c>
      <c r="T31" s="44" t="s">
        <v>23</v>
      </c>
      <c r="U31" s="44" t="s">
        <v>22</v>
      </c>
      <c r="V31" s="44" t="s">
        <v>21</v>
      </c>
      <c r="W31" s="44" t="s">
        <v>20</v>
      </c>
      <c r="X31" s="44" t="s">
        <v>19</v>
      </c>
      <c r="Y31" s="44" t="s">
        <v>18</v>
      </c>
      <c r="Z31" s="44" t="s">
        <v>17</v>
      </c>
      <c r="AA31" s="44" t="s">
        <v>16</v>
      </c>
      <c r="AB31" s="44" t="s">
        <v>15</v>
      </c>
      <c r="AC31" s="44" t="s">
        <v>14</v>
      </c>
      <c r="AD31" s="59" t="s">
        <v>13</v>
      </c>
      <c r="AE31" s="59" t="s">
        <v>12</v>
      </c>
      <c r="AF31" s="59" t="s">
        <v>11</v>
      </c>
      <c r="AG31" s="59" t="s">
        <v>10</v>
      </c>
      <c r="AH31" s="59" t="s">
        <v>9</v>
      </c>
      <c r="AI31" s="252" t="s">
        <v>8</v>
      </c>
      <c r="AJ31" s="253" t="s">
        <v>7</v>
      </c>
      <c r="AK31" s="814" t="s">
        <v>6</v>
      </c>
      <c r="AL31" s="1074" t="s">
        <v>5</v>
      </c>
      <c r="AM31" s="1074"/>
    </row>
    <row r="32" spans="1:39" ht="36">
      <c r="A32" s="75" t="s">
        <v>768</v>
      </c>
      <c r="B32" s="255" t="s">
        <v>769</v>
      </c>
      <c r="C32" s="255" t="s">
        <v>770</v>
      </c>
      <c r="D32" s="255" t="s">
        <v>747</v>
      </c>
      <c r="E32" s="256">
        <f>F32+H32+J32+L32+N32+P32+R32+T32+V32+X32+Z32+AB32</f>
        <v>9</v>
      </c>
      <c r="F32" s="823">
        <v>9</v>
      </c>
      <c r="G32" s="59">
        <v>9</v>
      </c>
      <c r="H32" s="823"/>
      <c r="I32" s="59"/>
      <c r="J32" s="823"/>
      <c r="K32" s="59"/>
      <c r="L32" s="925"/>
      <c r="M32" s="112"/>
      <c r="N32" s="823"/>
      <c r="O32" s="59"/>
      <c r="P32" s="823"/>
      <c r="Q32" s="59"/>
      <c r="R32" s="823"/>
      <c r="S32" s="59"/>
      <c r="T32" s="823"/>
      <c r="U32" s="59"/>
      <c r="V32" s="823"/>
      <c r="W32" s="59"/>
      <c r="X32" s="823"/>
      <c r="Y32" s="59"/>
      <c r="Z32" s="823"/>
      <c r="AA32" s="59"/>
      <c r="AB32" s="258"/>
      <c r="AC32" s="256"/>
      <c r="AD32" s="256">
        <f aca="true" t="shared" si="12" ref="AD32:AE34">F32+H32+J32+L32+N32+P32</f>
        <v>9</v>
      </c>
      <c r="AE32" s="256">
        <f t="shared" si="12"/>
        <v>9</v>
      </c>
      <c r="AF32" s="256">
        <f>AE32-AD32</f>
        <v>0</v>
      </c>
      <c r="AG32" s="259">
        <f>+AE32/AD32</f>
        <v>1</v>
      </c>
      <c r="AH32" s="259">
        <f>AE32/E32</f>
        <v>1</v>
      </c>
      <c r="AI32" s="277">
        <v>581902200</v>
      </c>
      <c r="AJ32" s="261">
        <v>0</v>
      </c>
      <c r="AK32" s="262">
        <f>AJ32/AI32</f>
        <v>0</v>
      </c>
      <c r="AL32" s="1091"/>
      <c r="AM32" s="1091"/>
    </row>
    <row r="33" spans="1:39" ht="36">
      <c r="A33" s="75" t="s">
        <v>771</v>
      </c>
      <c r="B33" s="255" t="s">
        <v>772</v>
      </c>
      <c r="C33" s="255" t="s">
        <v>770</v>
      </c>
      <c r="D33" s="255" t="s">
        <v>773</v>
      </c>
      <c r="E33" s="256">
        <f>F33+H33+J33+L33+N33+P33+R33+T33+V33+X33+Z33+AB33</f>
        <v>5</v>
      </c>
      <c r="F33" s="823"/>
      <c r="G33" s="59"/>
      <c r="H33" s="823"/>
      <c r="I33" s="59"/>
      <c r="J33" s="823"/>
      <c r="K33" s="59">
        <v>1</v>
      </c>
      <c r="L33" s="925"/>
      <c r="M33" s="112">
        <v>1</v>
      </c>
      <c r="N33" s="823"/>
      <c r="O33" s="59"/>
      <c r="P33" s="823">
        <v>5</v>
      </c>
      <c r="Q33" s="59"/>
      <c r="R33" s="823"/>
      <c r="S33" s="59"/>
      <c r="T33" s="823"/>
      <c r="U33" s="59"/>
      <c r="V33" s="823"/>
      <c r="W33" s="59"/>
      <c r="X33" s="823"/>
      <c r="Y33" s="59"/>
      <c r="Z33" s="823"/>
      <c r="AA33" s="59"/>
      <c r="AB33" s="258"/>
      <c r="AC33" s="256"/>
      <c r="AD33" s="256">
        <f t="shared" si="12"/>
        <v>5</v>
      </c>
      <c r="AE33" s="256">
        <f t="shared" si="12"/>
        <v>2</v>
      </c>
      <c r="AF33" s="256">
        <f>AE33-AD33</f>
        <v>-3</v>
      </c>
      <c r="AG33" s="259"/>
      <c r="AH33" s="259">
        <f>AE33/E33</f>
        <v>0.4</v>
      </c>
      <c r="AI33" s="267">
        <v>0</v>
      </c>
      <c r="AJ33" s="261">
        <v>0</v>
      </c>
      <c r="AK33" s="262" t="e">
        <f>AJ33/AI33</f>
        <v>#DIV/0!</v>
      </c>
      <c r="AL33" s="1081" t="s">
        <v>774</v>
      </c>
      <c r="AM33" s="1082"/>
    </row>
    <row r="34" spans="1:39" ht="36">
      <c r="A34" s="289" t="s">
        <v>1017</v>
      </c>
      <c r="B34" s="264" t="s">
        <v>769</v>
      </c>
      <c r="C34" s="264" t="s">
        <v>770</v>
      </c>
      <c r="D34" s="264" t="s">
        <v>48</v>
      </c>
      <c r="E34" s="256">
        <f>F34+H34+J34+L34+N34+P34+R34+T34+V34+X34+Z34+AB34</f>
        <v>10</v>
      </c>
      <c r="F34" s="290"/>
      <c r="G34" s="59"/>
      <c r="H34" s="290">
        <v>1</v>
      </c>
      <c r="I34" s="59"/>
      <c r="J34" s="290">
        <v>1</v>
      </c>
      <c r="K34" s="59"/>
      <c r="L34" s="290">
        <v>1</v>
      </c>
      <c r="M34" s="112"/>
      <c r="N34" s="290">
        <v>1</v>
      </c>
      <c r="O34" s="59"/>
      <c r="P34" s="290">
        <v>1</v>
      </c>
      <c r="Q34" s="59"/>
      <c r="R34" s="823">
        <v>1</v>
      </c>
      <c r="S34" s="59"/>
      <c r="T34" s="290">
        <v>1</v>
      </c>
      <c r="U34" s="59"/>
      <c r="V34" s="290">
        <v>1</v>
      </c>
      <c r="W34" s="59"/>
      <c r="X34" s="290">
        <v>1</v>
      </c>
      <c r="Y34" s="59"/>
      <c r="Z34" s="290">
        <v>1</v>
      </c>
      <c r="AA34" s="59"/>
      <c r="AB34" s="290"/>
      <c r="AC34" s="59"/>
      <c r="AD34" s="256">
        <f t="shared" si="12"/>
        <v>5</v>
      </c>
      <c r="AE34" s="256">
        <f t="shared" si="12"/>
        <v>0</v>
      </c>
      <c r="AF34" s="256">
        <f>AE34-AD34</f>
        <v>-5</v>
      </c>
      <c r="AG34" s="259">
        <f>+AE34/AD34</f>
        <v>0</v>
      </c>
      <c r="AH34" s="259">
        <f>AE34/E34</f>
        <v>0</v>
      </c>
      <c r="AI34" s="260">
        <v>0</v>
      </c>
      <c r="AJ34" s="261">
        <v>0</v>
      </c>
      <c r="AK34" s="262" t="e">
        <f>AJ34/AI34</f>
        <v>#DIV/0!</v>
      </c>
      <c r="AL34" s="1079"/>
      <c r="AM34" s="1080"/>
    </row>
    <row r="35" spans="1:39" ht="12">
      <c r="A35" s="1092" t="s">
        <v>1</v>
      </c>
      <c r="B35" s="1093"/>
      <c r="C35" s="1093"/>
      <c r="D35" s="1093"/>
      <c r="E35" s="1093"/>
      <c r="F35" s="1093"/>
      <c r="G35" s="1093"/>
      <c r="H35" s="1093"/>
      <c r="I35" s="1093"/>
      <c r="J35" s="1093"/>
      <c r="K35" s="1093"/>
      <c r="L35" s="1093"/>
      <c r="M35" s="1093"/>
      <c r="N35" s="1093"/>
      <c r="O35" s="1093"/>
      <c r="P35" s="1093"/>
      <c r="Q35" s="1093"/>
      <c r="R35" s="1093"/>
      <c r="S35" s="1093"/>
      <c r="T35" s="1093"/>
      <c r="U35" s="1093"/>
      <c r="V35" s="1093"/>
      <c r="W35" s="1093"/>
      <c r="X35" s="1093"/>
      <c r="Y35" s="1093"/>
      <c r="Z35" s="1093"/>
      <c r="AA35" s="1093"/>
      <c r="AB35" s="1093"/>
      <c r="AC35" s="1093"/>
      <c r="AD35" s="291"/>
      <c r="AE35" s="291"/>
      <c r="AF35" s="291"/>
      <c r="AG35" s="270">
        <f>AVERAGE(AG32:AG34)</f>
        <v>0.5</v>
      </c>
      <c r="AH35" s="270">
        <f>AVERAGE(AH32:AH34)</f>
        <v>0.4666666666666666</v>
      </c>
      <c r="AI35" s="292">
        <f>SUM(AI32:AI34)</f>
        <v>581902200</v>
      </c>
      <c r="AJ35" s="293">
        <f>SUM(AJ32:AJ33)</f>
        <v>0</v>
      </c>
      <c r="AK35" s="294">
        <f>AJ35/AI35</f>
        <v>0</v>
      </c>
      <c r="AL35" s="1094"/>
      <c r="AM35" s="1094"/>
    </row>
    <row r="36" spans="1:39" ht="36">
      <c r="A36" s="822" t="s">
        <v>54</v>
      </c>
      <c r="B36" s="1067" t="s">
        <v>775</v>
      </c>
      <c r="C36" s="1068"/>
      <c r="D36" s="1068"/>
      <c r="E36" s="1068"/>
      <c r="F36" s="1068"/>
      <c r="G36" s="1068"/>
      <c r="H36" s="1068"/>
      <c r="I36" s="1068"/>
      <c r="J36" s="1068"/>
      <c r="K36" s="1068"/>
      <c r="L36" s="1068"/>
      <c r="M36" s="1068"/>
      <c r="N36" s="1068"/>
      <c r="O36" s="1068"/>
      <c r="P36" s="1068"/>
      <c r="Q36" s="1068"/>
      <c r="R36" s="1068"/>
      <c r="S36" s="1068"/>
      <c r="T36" s="1068"/>
      <c r="U36" s="1068"/>
      <c r="V36" s="1068"/>
      <c r="W36" s="1068"/>
      <c r="X36" s="1068"/>
      <c r="Y36" s="1068"/>
      <c r="Z36" s="1068"/>
      <c r="AA36" s="1068"/>
      <c r="AB36" s="1068"/>
      <c r="AC36" s="1068"/>
      <c r="AD36" s="1068"/>
      <c r="AE36" s="1068"/>
      <c r="AF36" s="1068"/>
      <c r="AG36" s="1068"/>
      <c r="AH36" s="1068"/>
      <c r="AI36" s="1068"/>
      <c r="AJ36" s="1068"/>
      <c r="AK36" s="1069"/>
      <c r="AL36" s="246" t="s">
        <v>43</v>
      </c>
      <c r="AM36" s="250">
        <v>0.25</v>
      </c>
    </row>
    <row r="37" spans="1:39" ht="36">
      <c r="A37" s="822" t="s">
        <v>52</v>
      </c>
      <c r="B37" s="1095" t="s">
        <v>51</v>
      </c>
      <c r="C37" s="1096"/>
      <c r="D37" s="1096"/>
      <c r="E37" s="1096"/>
      <c r="F37" s="1096"/>
      <c r="G37" s="1096"/>
      <c r="H37" s="1096"/>
      <c r="I37" s="1096"/>
      <c r="J37" s="1096"/>
      <c r="K37" s="1096"/>
      <c r="L37" s="1096"/>
      <c r="M37" s="1096"/>
      <c r="N37" s="1096"/>
      <c r="O37" s="1096"/>
      <c r="P37" s="1096"/>
      <c r="Q37" s="1096"/>
      <c r="R37" s="1096"/>
      <c r="S37" s="1096"/>
      <c r="T37" s="1096"/>
      <c r="U37" s="1096"/>
      <c r="V37" s="1096"/>
      <c r="W37" s="1096"/>
      <c r="X37" s="1096"/>
      <c r="Y37" s="1096"/>
      <c r="Z37" s="1096"/>
      <c r="AA37" s="1096"/>
      <c r="AB37" s="1096"/>
      <c r="AC37" s="1096"/>
      <c r="AD37" s="1096"/>
      <c r="AE37" s="1096"/>
      <c r="AF37" s="1096"/>
      <c r="AG37" s="1096"/>
      <c r="AH37" s="1096"/>
      <c r="AI37" s="1096"/>
      <c r="AJ37" s="1096"/>
      <c r="AK37" s="1097"/>
      <c r="AL37" s="246" t="s">
        <v>43</v>
      </c>
      <c r="AM37" s="247"/>
    </row>
    <row r="38" spans="1:39" ht="36">
      <c r="A38" s="822" t="s">
        <v>47</v>
      </c>
      <c r="B38" s="1067" t="s">
        <v>776</v>
      </c>
      <c r="C38" s="1068"/>
      <c r="D38" s="1068"/>
      <c r="E38" s="1068"/>
      <c r="F38" s="1068"/>
      <c r="G38" s="1068"/>
      <c r="H38" s="1068"/>
      <c r="I38" s="1068"/>
      <c r="J38" s="1068"/>
      <c r="K38" s="1068"/>
      <c r="L38" s="1068"/>
      <c r="M38" s="1068"/>
      <c r="N38" s="1068"/>
      <c r="O38" s="1068"/>
      <c r="P38" s="1068"/>
      <c r="Q38" s="1068"/>
      <c r="R38" s="1068"/>
      <c r="S38" s="1068"/>
      <c r="T38" s="1068"/>
      <c r="U38" s="1068"/>
      <c r="V38" s="1068"/>
      <c r="W38" s="1068"/>
      <c r="X38" s="1068"/>
      <c r="Y38" s="1068"/>
      <c r="Z38" s="1068"/>
      <c r="AA38" s="1068"/>
      <c r="AB38" s="1068"/>
      <c r="AC38" s="1068"/>
      <c r="AD38" s="1068"/>
      <c r="AE38" s="1069"/>
      <c r="AF38" s="1098" t="s">
        <v>45</v>
      </c>
      <c r="AG38" s="1098"/>
      <c r="AH38" s="295"/>
      <c r="AI38" s="1067" t="s">
        <v>730</v>
      </c>
      <c r="AJ38" s="1068"/>
      <c r="AK38" s="1069"/>
      <c r="AL38" s="246" t="s">
        <v>43</v>
      </c>
      <c r="AM38" s="247"/>
    </row>
    <row r="39" spans="1:39" ht="36">
      <c r="A39" s="822" t="s">
        <v>42</v>
      </c>
      <c r="B39" s="814" t="s">
        <v>41</v>
      </c>
      <c r="C39" s="814" t="s">
        <v>40</v>
      </c>
      <c r="D39" s="59" t="s">
        <v>39</v>
      </c>
      <c r="E39" s="59" t="s">
        <v>38</v>
      </c>
      <c r="F39" s="44" t="s">
        <v>37</v>
      </c>
      <c r="G39" s="44" t="s">
        <v>36</v>
      </c>
      <c r="H39" s="44" t="s">
        <v>35</v>
      </c>
      <c r="I39" s="44" t="s">
        <v>34</v>
      </c>
      <c r="J39" s="44" t="s">
        <v>33</v>
      </c>
      <c r="K39" s="44" t="s">
        <v>32</v>
      </c>
      <c r="L39" s="44" t="s">
        <v>31</v>
      </c>
      <c r="M39" s="44" t="s">
        <v>30</v>
      </c>
      <c r="N39" s="44" t="s">
        <v>29</v>
      </c>
      <c r="O39" s="44" t="s">
        <v>28</v>
      </c>
      <c r="P39" s="44" t="s">
        <v>27</v>
      </c>
      <c r="Q39" s="44" t="s">
        <v>26</v>
      </c>
      <c r="R39" s="44" t="s">
        <v>25</v>
      </c>
      <c r="S39" s="44" t="s">
        <v>24</v>
      </c>
      <c r="T39" s="44" t="s">
        <v>23</v>
      </c>
      <c r="U39" s="44" t="s">
        <v>22</v>
      </c>
      <c r="V39" s="44" t="s">
        <v>21</v>
      </c>
      <c r="W39" s="44" t="s">
        <v>20</v>
      </c>
      <c r="X39" s="44" t="s">
        <v>19</v>
      </c>
      <c r="Y39" s="44" t="s">
        <v>18</v>
      </c>
      <c r="Z39" s="44" t="s">
        <v>17</v>
      </c>
      <c r="AA39" s="44" t="s">
        <v>16</v>
      </c>
      <c r="AB39" s="44" t="s">
        <v>15</v>
      </c>
      <c r="AC39" s="44" t="s">
        <v>14</v>
      </c>
      <c r="AD39" s="59" t="s">
        <v>13</v>
      </c>
      <c r="AE39" s="59" t="s">
        <v>12</v>
      </c>
      <c r="AF39" s="59" t="s">
        <v>11</v>
      </c>
      <c r="AG39" s="59" t="s">
        <v>10</v>
      </c>
      <c r="AH39" s="59" t="s">
        <v>9</v>
      </c>
      <c r="AI39" s="252" t="s">
        <v>8</v>
      </c>
      <c r="AJ39" s="253" t="s">
        <v>7</v>
      </c>
      <c r="AK39" s="814" t="s">
        <v>6</v>
      </c>
      <c r="AL39" s="1074" t="s">
        <v>5</v>
      </c>
      <c r="AM39" s="1074"/>
    </row>
    <row r="40" spans="1:39" ht="36">
      <c r="A40" s="75" t="s">
        <v>777</v>
      </c>
      <c r="B40" s="255" t="s">
        <v>745</v>
      </c>
      <c r="C40" s="255" t="s">
        <v>746</v>
      </c>
      <c r="D40" s="255" t="s">
        <v>778</v>
      </c>
      <c r="E40" s="256">
        <f aca="true" t="shared" si="13" ref="E40:E46">F40+H40+J40+L40+N40+P40+R40+T40+V40+X40+Z40+AB40</f>
        <v>350</v>
      </c>
      <c r="F40" s="815">
        <v>20</v>
      </c>
      <c r="G40" s="112"/>
      <c r="H40" s="815">
        <v>30</v>
      </c>
      <c r="I40" s="112"/>
      <c r="J40" s="815">
        <v>30</v>
      </c>
      <c r="K40" s="112">
        <v>40</v>
      </c>
      <c r="L40" s="924">
        <v>30</v>
      </c>
      <c r="M40" s="112">
        <v>79</v>
      </c>
      <c r="N40" s="815">
        <v>30</v>
      </c>
      <c r="O40" s="112">
        <v>59</v>
      </c>
      <c r="P40" s="815">
        <v>30</v>
      </c>
      <c r="Q40" s="112"/>
      <c r="R40" s="815">
        <v>30</v>
      </c>
      <c r="S40" s="112"/>
      <c r="T40" s="815">
        <v>30</v>
      </c>
      <c r="U40" s="112"/>
      <c r="V40" s="815">
        <v>30</v>
      </c>
      <c r="W40" s="112"/>
      <c r="X40" s="815">
        <v>30</v>
      </c>
      <c r="Y40" s="112"/>
      <c r="Z40" s="815">
        <v>30</v>
      </c>
      <c r="AA40" s="112"/>
      <c r="AB40" s="297">
        <v>30</v>
      </c>
      <c r="AC40" s="298"/>
      <c r="AD40" s="256">
        <f aca="true" t="shared" si="14" ref="AD40:AD46">F40+H40+J40+L40+N40+P40</f>
        <v>170</v>
      </c>
      <c r="AE40" s="256">
        <f aca="true" t="shared" si="15" ref="AE40:AE46">G40+I40+K40+M40+O40+Q40</f>
        <v>178</v>
      </c>
      <c r="AF40" s="256">
        <f aca="true" t="shared" si="16" ref="AF40:AF46">AE40-AD40</f>
        <v>8</v>
      </c>
      <c r="AG40" s="259">
        <f aca="true" t="shared" si="17" ref="AG40:AG46">+AE40/AD40</f>
        <v>1.0470588235294118</v>
      </c>
      <c r="AH40" s="259">
        <f aca="true" t="shared" si="18" ref="AH40:AH46">AE40/E40</f>
        <v>0.5085714285714286</v>
      </c>
      <c r="AI40" s="267">
        <v>0</v>
      </c>
      <c r="AJ40" s="261">
        <v>0</v>
      </c>
      <c r="AK40" s="262" t="e">
        <f aca="true" t="shared" si="19" ref="AK40:AK46">AJ40/AI40</f>
        <v>#DIV/0!</v>
      </c>
      <c r="AL40" s="1099"/>
      <c r="AM40" s="1099"/>
    </row>
    <row r="41" spans="1:39" ht="36">
      <c r="A41" s="75" t="s">
        <v>779</v>
      </c>
      <c r="B41" s="264" t="s">
        <v>502</v>
      </c>
      <c r="C41" s="264" t="s">
        <v>746</v>
      </c>
      <c r="D41" s="264" t="s">
        <v>755</v>
      </c>
      <c r="E41" s="256">
        <f t="shared" si="13"/>
        <v>2</v>
      </c>
      <c r="F41" s="290"/>
      <c r="G41" s="299"/>
      <c r="H41" s="290"/>
      <c r="I41" s="299"/>
      <c r="J41" s="290"/>
      <c r="K41" s="299"/>
      <c r="L41" s="290"/>
      <c r="M41" s="299"/>
      <c r="N41" s="290"/>
      <c r="O41" s="299"/>
      <c r="P41" s="290">
        <v>2</v>
      </c>
      <c r="Q41" s="299"/>
      <c r="R41" s="815"/>
      <c r="S41" s="299"/>
      <c r="T41" s="290"/>
      <c r="U41" s="299"/>
      <c r="V41" s="290"/>
      <c r="W41" s="299"/>
      <c r="X41" s="290"/>
      <c r="Y41" s="299"/>
      <c r="Z41" s="290"/>
      <c r="AA41" s="299"/>
      <c r="AB41" s="290"/>
      <c r="AC41" s="299"/>
      <c r="AD41" s="256">
        <f t="shared" si="14"/>
        <v>2</v>
      </c>
      <c r="AE41" s="256">
        <f t="shared" si="15"/>
        <v>0</v>
      </c>
      <c r="AF41" s="256">
        <f t="shared" si="16"/>
        <v>-2</v>
      </c>
      <c r="AG41" s="259"/>
      <c r="AH41" s="259">
        <f t="shared" si="18"/>
        <v>0</v>
      </c>
      <c r="AI41" s="267">
        <v>0</v>
      </c>
      <c r="AJ41" s="261">
        <v>0</v>
      </c>
      <c r="AK41" s="262" t="e">
        <f t="shared" si="19"/>
        <v>#DIV/0!</v>
      </c>
      <c r="AL41" s="1076"/>
      <c r="AM41" s="1076"/>
    </row>
    <row r="42" spans="1:39" ht="36">
      <c r="A42" s="289" t="s">
        <v>780</v>
      </c>
      <c r="B42" s="264" t="s">
        <v>502</v>
      </c>
      <c r="C42" s="264" t="s">
        <v>746</v>
      </c>
      <c r="D42" s="264" t="s">
        <v>70</v>
      </c>
      <c r="E42" s="256">
        <f t="shared" si="13"/>
        <v>1</v>
      </c>
      <c r="F42" s="290"/>
      <c r="G42" s="299"/>
      <c r="H42" s="290"/>
      <c r="I42" s="299"/>
      <c r="J42" s="290"/>
      <c r="K42" s="299"/>
      <c r="L42" s="290"/>
      <c r="M42" s="299"/>
      <c r="N42" s="290"/>
      <c r="O42" s="299"/>
      <c r="P42" s="290"/>
      <c r="Q42" s="299"/>
      <c r="R42" s="815">
        <v>1</v>
      </c>
      <c r="S42" s="299"/>
      <c r="T42" s="290"/>
      <c r="U42" s="299"/>
      <c r="V42" s="290"/>
      <c r="W42" s="299"/>
      <c r="X42" s="290"/>
      <c r="Y42" s="299"/>
      <c r="Z42" s="290"/>
      <c r="AA42" s="299"/>
      <c r="AB42" s="290"/>
      <c r="AC42" s="299"/>
      <c r="AD42" s="256">
        <f t="shared" si="14"/>
        <v>0</v>
      </c>
      <c r="AE42" s="256">
        <f t="shared" si="15"/>
        <v>0</v>
      </c>
      <c r="AF42" s="256">
        <f t="shared" si="16"/>
        <v>0</v>
      </c>
      <c r="AG42" s="259"/>
      <c r="AH42" s="259">
        <f t="shared" si="18"/>
        <v>0</v>
      </c>
      <c r="AI42" s="260">
        <v>0</v>
      </c>
      <c r="AJ42" s="261">
        <v>0</v>
      </c>
      <c r="AK42" s="262" t="e">
        <f t="shared" si="19"/>
        <v>#DIV/0!</v>
      </c>
      <c r="AL42" s="1100"/>
      <c r="AM42" s="1076"/>
    </row>
    <row r="43" spans="1:39" ht="72">
      <c r="A43" s="289" t="s">
        <v>781</v>
      </c>
      <c r="B43" s="300" t="s">
        <v>745</v>
      </c>
      <c r="C43" s="300" t="s">
        <v>1164</v>
      </c>
      <c r="D43" s="300" t="s">
        <v>70</v>
      </c>
      <c r="E43" s="256">
        <f t="shared" si="13"/>
        <v>1</v>
      </c>
      <c r="F43" s="301">
        <v>1</v>
      </c>
      <c r="G43" s="299"/>
      <c r="H43" s="301"/>
      <c r="I43" s="299"/>
      <c r="J43" s="301"/>
      <c r="K43" s="299">
        <v>1</v>
      </c>
      <c r="L43" s="301"/>
      <c r="M43" s="299"/>
      <c r="N43" s="301"/>
      <c r="O43" s="299"/>
      <c r="P43" s="301"/>
      <c r="Q43" s="299"/>
      <c r="R43" s="97"/>
      <c r="S43" s="299"/>
      <c r="T43" s="301"/>
      <c r="U43" s="299"/>
      <c r="V43" s="301"/>
      <c r="W43" s="299"/>
      <c r="X43" s="301"/>
      <c r="Y43" s="299"/>
      <c r="Z43" s="301"/>
      <c r="AA43" s="299"/>
      <c r="AB43" s="301"/>
      <c r="AC43" s="299"/>
      <c r="AD43" s="256">
        <f t="shared" si="14"/>
        <v>1</v>
      </c>
      <c r="AE43" s="256">
        <f t="shared" si="15"/>
        <v>1</v>
      </c>
      <c r="AF43" s="256">
        <f t="shared" si="16"/>
        <v>0</v>
      </c>
      <c r="AG43" s="259">
        <f t="shared" si="17"/>
        <v>1</v>
      </c>
      <c r="AH43" s="259">
        <f t="shared" si="18"/>
        <v>1</v>
      </c>
      <c r="AI43" s="267"/>
      <c r="AJ43" s="261">
        <v>0</v>
      </c>
      <c r="AK43" s="262" t="e">
        <f t="shared" si="19"/>
        <v>#DIV/0!</v>
      </c>
      <c r="AL43" s="1101" t="s">
        <v>831</v>
      </c>
      <c r="AM43" s="1102"/>
    </row>
    <row r="44" spans="1:39" ht="92.25" customHeight="1">
      <c r="A44" s="289" t="s">
        <v>782</v>
      </c>
      <c r="B44" s="300" t="s">
        <v>1165</v>
      </c>
      <c r="C44" s="300" t="s">
        <v>1166</v>
      </c>
      <c r="D44" s="300" t="s">
        <v>70</v>
      </c>
      <c r="E44" s="256">
        <f t="shared" si="13"/>
        <v>1</v>
      </c>
      <c r="F44" s="301"/>
      <c r="G44" s="299"/>
      <c r="H44" s="301"/>
      <c r="I44" s="266"/>
      <c r="J44" s="301"/>
      <c r="K44" s="299"/>
      <c r="L44" s="301"/>
      <c r="M44" s="299"/>
      <c r="N44" s="301"/>
      <c r="O44" s="299"/>
      <c r="P44" s="301"/>
      <c r="Q44" s="299"/>
      <c r="R44" s="97"/>
      <c r="S44" s="299"/>
      <c r="T44" s="301"/>
      <c r="U44" s="299"/>
      <c r="V44" s="301"/>
      <c r="W44" s="299"/>
      <c r="X44" s="301">
        <v>1</v>
      </c>
      <c r="Y44" s="299"/>
      <c r="Z44" s="301"/>
      <c r="AA44" s="299"/>
      <c r="AB44" s="301"/>
      <c r="AC44" s="299"/>
      <c r="AD44" s="256">
        <f t="shared" si="14"/>
        <v>0</v>
      </c>
      <c r="AE44" s="256">
        <f t="shared" si="15"/>
        <v>0</v>
      </c>
      <c r="AF44" s="256">
        <f t="shared" si="16"/>
        <v>0</v>
      </c>
      <c r="AG44" s="259"/>
      <c r="AH44" s="259">
        <f t="shared" si="18"/>
        <v>0</v>
      </c>
      <c r="AI44" s="267"/>
      <c r="AJ44" s="261">
        <v>0</v>
      </c>
      <c r="AK44" s="262" t="e">
        <f t="shared" si="19"/>
        <v>#DIV/0!</v>
      </c>
      <c r="AL44" s="1103"/>
      <c r="AM44" s="1104"/>
    </row>
    <row r="45" spans="1:39" ht="85.5" customHeight="1">
      <c r="A45" s="289" t="s">
        <v>783</v>
      </c>
      <c r="B45" s="300" t="s">
        <v>745</v>
      </c>
      <c r="C45" s="300" t="s">
        <v>746</v>
      </c>
      <c r="D45" s="300" t="s">
        <v>70</v>
      </c>
      <c r="E45" s="256">
        <f t="shared" si="13"/>
        <v>3</v>
      </c>
      <c r="F45" s="301">
        <v>1</v>
      </c>
      <c r="G45" s="299"/>
      <c r="H45" s="301"/>
      <c r="I45" s="266"/>
      <c r="J45" s="301"/>
      <c r="K45" s="299"/>
      <c r="L45" s="301"/>
      <c r="M45" s="299"/>
      <c r="N45" s="301"/>
      <c r="O45" s="299"/>
      <c r="P45" s="301">
        <v>1</v>
      </c>
      <c r="Q45" s="299"/>
      <c r="R45" s="97"/>
      <c r="S45" s="299"/>
      <c r="T45" s="301"/>
      <c r="U45" s="299"/>
      <c r="V45" s="301"/>
      <c r="W45" s="299"/>
      <c r="X45" s="301"/>
      <c r="Y45" s="299"/>
      <c r="Z45" s="301">
        <v>1</v>
      </c>
      <c r="AA45" s="299"/>
      <c r="AB45" s="301"/>
      <c r="AC45" s="299"/>
      <c r="AD45" s="256">
        <f t="shared" si="14"/>
        <v>2</v>
      </c>
      <c r="AE45" s="256">
        <f t="shared" si="15"/>
        <v>0</v>
      </c>
      <c r="AF45" s="256">
        <f t="shared" si="16"/>
        <v>-2</v>
      </c>
      <c r="AG45" s="259">
        <f t="shared" si="17"/>
        <v>0</v>
      </c>
      <c r="AH45" s="259">
        <f t="shared" si="18"/>
        <v>0</v>
      </c>
      <c r="AI45" s="267"/>
      <c r="AJ45" s="261">
        <v>0</v>
      </c>
      <c r="AK45" s="262" t="e">
        <f t="shared" si="19"/>
        <v>#DIV/0!</v>
      </c>
      <c r="AL45" s="1105"/>
      <c r="AM45" s="1106"/>
    </row>
    <row r="46" spans="1:39" ht="48">
      <c r="A46" s="289" t="s">
        <v>784</v>
      </c>
      <c r="B46" s="264" t="s">
        <v>745</v>
      </c>
      <c r="C46" s="264" t="s">
        <v>746</v>
      </c>
      <c r="D46" s="300" t="s">
        <v>319</v>
      </c>
      <c r="E46" s="256">
        <f t="shared" si="13"/>
        <v>1800</v>
      </c>
      <c r="F46" s="290">
        <v>150</v>
      </c>
      <c r="G46" s="299"/>
      <c r="H46" s="290">
        <v>150</v>
      </c>
      <c r="I46" s="299"/>
      <c r="J46" s="290">
        <v>150</v>
      </c>
      <c r="K46" s="112">
        <v>174</v>
      </c>
      <c r="L46" s="290">
        <v>150</v>
      </c>
      <c r="M46" s="112">
        <v>191</v>
      </c>
      <c r="N46" s="290">
        <v>150</v>
      </c>
      <c r="O46" s="299">
        <v>297</v>
      </c>
      <c r="P46" s="290">
        <v>150</v>
      </c>
      <c r="Q46" s="299"/>
      <c r="R46" s="815">
        <v>150</v>
      </c>
      <c r="S46" s="299"/>
      <c r="T46" s="290">
        <v>150</v>
      </c>
      <c r="U46" s="299"/>
      <c r="V46" s="290">
        <v>150</v>
      </c>
      <c r="W46" s="299"/>
      <c r="X46" s="290">
        <v>150</v>
      </c>
      <c r="Y46" s="299"/>
      <c r="Z46" s="290">
        <v>150</v>
      </c>
      <c r="AA46" s="299"/>
      <c r="AB46" s="290">
        <v>150</v>
      </c>
      <c r="AC46" s="299"/>
      <c r="AD46" s="256">
        <f t="shared" si="14"/>
        <v>900</v>
      </c>
      <c r="AE46" s="256">
        <f t="shared" si="15"/>
        <v>662</v>
      </c>
      <c r="AF46" s="256">
        <f t="shared" si="16"/>
        <v>-238</v>
      </c>
      <c r="AG46" s="259">
        <f t="shared" si="17"/>
        <v>0.7355555555555555</v>
      </c>
      <c r="AH46" s="259">
        <f t="shared" si="18"/>
        <v>0.36777777777777776</v>
      </c>
      <c r="AI46" s="267">
        <v>0</v>
      </c>
      <c r="AJ46" s="261">
        <v>0</v>
      </c>
      <c r="AK46" s="262" t="e">
        <f t="shared" si="19"/>
        <v>#DIV/0!</v>
      </c>
      <c r="AL46" s="1076"/>
      <c r="AM46" s="1076"/>
    </row>
    <row r="47" spans="1:39" ht="12">
      <c r="A47" s="1060" t="s">
        <v>1</v>
      </c>
      <c r="B47" s="1061"/>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269"/>
      <c r="AE47" s="269"/>
      <c r="AF47" s="269"/>
      <c r="AG47" s="270">
        <f>AVERAGE(AG45:AG46)</f>
        <v>0.36777777777777776</v>
      </c>
      <c r="AH47" s="270">
        <f>AVERAGE(AH45:AH46)</f>
        <v>0.18388888888888888</v>
      </c>
      <c r="AI47" s="271">
        <f>SUM(AI40:AI46)</f>
        <v>0</v>
      </c>
      <c r="AJ47" s="272">
        <f>SUM(AJ40:AJ46)</f>
        <v>0</v>
      </c>
      <c r="AK47" s="270" t="e">
        <f>AJ47/AI47</f>
        <v>#DIV/0!</v>
      </c>
      <c r="AL47" s="1062"/>
      <c r="AM47" s="1062"/>
    </row>
    <row r="48" spans="1:39" ht="36">
      <c r="A48" s="822" t="s">
        <v>54</v>
      </c>
      <c r="B48" s="1095"/>
      <c r="C48" s="1096"/>
      <c r="D48" s="1096"/>
      <c r="E48" s="1096"/>
      <c r="F48" s="1096"/>
      <c r="G48" s="1096"/>
      <c r="H48" s="1096"/>
      <c r="I48" s="1096"/>
      <c r="J48" s="1096"/>
      <c r="K48" s="1096"/>
      <c r="L48" s="1096"/>
      <c r="M48" s="1096"/>
      <c r="N48" s="1096"/>
      <c r="O48" s="1096"/>
      <c r="P48" s="1096"/>
      <c r="Q48" s="1096"/>
      <c r="R48" s="1096"/>
      <c r="S48" s="1096"/>
      <c r="T48" s="1096"/>
      <c r="U48" s="1096"/>
      <c r="V48" s="1096"/>
      <c r="W48" s="1096"/>
      <c r="X48" s="1096"/>
      <c r="Y48" s="1096"/>
      <c r="Z48" s="1096"/>
      <c r="AA48" s="1096"/>
      <c r="AB48" s="1096"/>
      <c r="AC48" s="1096"/>
      <c r="AD48" s="1096"/>
      <c r="AE48" s="1096"/>
      <c r="AF48" s="1096"/>
      <c r="AG48" s="1096"/>
      <c r="AH48" s="1096"/>
      <c r="AI48" s="1096"/>
      <c r="AJ48" s="1096"/>
      <c r="AK48" s="1097"/>
      <c r="AL48" s="246" t="s">
        <v>43</v>
      </c>
      <c r="AM48" s="247"/>
    </row>
    <row r="49" spans="1:39" ht="36">
      <c r="A49" s="822" t="s">
        <v>52</v>
      </c>
      <c r="B49" s="1095"/>
      <c r="C49" s="1096"/>
      <c r="D49" s="1096"/>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c r="AI49" s="1096"/>
      <c r="AJ49" s="1096"/>
      <c r="AK49" s="1097"/>
      <c r="AL49" s="246" t="s">
        <v>43</v>
      </c>
      <c r="AM49" s="247"/>
    </row>
    <row r="50" spans="1:39" ht="36">
      <c r="A50" s="822" t="s">
        <v>47</v>
      </c>
      <c r="B50" s="1067" t="s">
        <v>292</v>
      </c>
      <c r="C50" s="1068"/>
      <c r="D50" s="1068"/>
      <c r="E50" s="1068"/>
      <c r="F50" s="1068"/>
      <c r="G50" s="1068"/>
      <c r="H50" s="1068"/>
      <c r="I50" s="1068"/>
      <c r="J50" s="1068"/>
      <c r="K50" s="1068"/>
      <c r="L50" s="1068"/>
      <c r="M50" s="1068"/>
      <c r="N50" s="1068"/>
      <c r="O50" s="1068"/>
      <c r="P50" s="1068"/>
      <c r="Q50" s="1068"/>
      <c r="R50" s="1068"/>
      <c r="S50" s="1068"/>
      <c r="T50" s="1068"/>
      <c r="U50" s="1068"/>
      <c r="V50" s="1068"/>
      <c r="W50" s="1068"/>
      <c r="X50" s="1068"/>
      <c r="Y50" s="1068"/>
      <c r="Z50" s="1068"/>
      <c r="AA50" s="1068"/>
      <c r="AB50" s="1068"/>
      <c r="AC50" s="1068"/>
      <c r="AD50" s="1068"/>
      <c r="AE50" s="1069"/>
      <c r="AF50" s="1098" t="s">
        <v>45</v>
      </c>
      <c r="AG50" s="1098"/>
      <c r="AH50" s="295"/>
      <c r="AI50" s="1095" t="s">
        <v>730</v>
      </c>
      <c r="AJ50" s="1096"/>
      <c r="AK50" s="1097"/>
      <c r="AL50" s="246" t="s">
        <v>43</v>
      </c>
      <c r="AM50" s="247"/>
    </row>
    <row r="51" spans="1:39" ht="36">
      <c r="A51" s="822" t="s">
        <v>42</v>
      </c>
      <c r="B51" s="814" t="s">
        <v>41</v>
      </c>
      <c r="C51" s="814" t="s">
        <v>40</v>
      </c>
      <c r="D51" s="59" t="s">
        <v>39</v>
      </c>
      <c r="E51" s="59" t="s">
        <v>38</v>
      </c>
      <c r="F51" s="44" t="s">
        <v>37</v>
      </c>
      <c r="G51" s="44" t="s">
        <v>36</v>
      </c>
      <c r="H51" s="44" t="s">
        <v>35</v>
      </c>
      <c r="I51" s="44" t="s">
        <v>34</v>
      </c>
      <c r="J51" s="44" t="s">
        <v>33</v>
      </c>
      <c r="K51" s="44" t="s">
        <v>32</v>
      </c>
      <c r="L51" s="44" t="s">
        <v>31</v>
      </c>
      <c r="M51" s="44" t="s">
        <v>30</v>
      </c>
      <c r="N51" s="44" t="s">
        <v>29</v>
      </c>
      <c r="O51" s="44" t="s">
        <v>28</v>
      </c>
      <c r="P51" s="44" t="s">
        <v>27</v>
      </c>
      <c r="Q51" s="44" t="s">
        <v>26</v>
      </c>
      <c r="R51" s="44" t="s">
        <v>25</v>
      </c>
      <c r="S51" s="44" t="s">
        <v>24</v>
      </c>
      <c r="T51" s="44" t="s">
        <v>23</v>
      </c>
      <c r="U51" s="44" t="s">
        <v>22</v>
      </c>
      <c r="V51" s="44" t="s">
        <v>21</v>
      </c>
      <c r="W51" s="44" t="s">
        <v>20</v>
      </c>
      <c r="X51" s="44" t="s">
        <v>19</v>
      </c>
      <c r="Y51" s="44" t="s">
        <v>18</v>
      </c>
      <c r="Z51" s="44" t="s">
        <v>17</v>
      </c>
      <c r="AA51" s="44" t="s">
        <v>16</v>
      </c>
      <c r="AB51" s="44" t="s">
        <v>15</v>
      </c>
      <c r="AC51" s="44" t="s">
        <v>14</v>
      </c>
      <c r="AD51" s="59" t="s">
        <v>13</v>
      </c>
      <c r="AE51" s="59" t="s">
        <v>12</v>
      </c>
      <c r="AF51" s="59" t="s">
        <v>11</v>
      </c>
      <c r="AG51" s="59" t="s">
        <v>10</v>
      </c>
      <c r="AH51" s="59" t="s">
        <v>9</v>
      </c>
      <c r="AI51" s="252" t="s">
        <v>8</v>
      </c>
      <c r="AJ51" s="253" t="s">
        <v>7</v>
      </c>
      <c r="AK51" s="814" t="s">
        <v>6</v>
      </c>
      <c r="AL51" s="1074" t="s">
        <v>5</v>
      </c>
      <c r="AM51" s="1074"/>
    </row>
    <row r="52" spans="1:39" ht="36">
      <c r="A52" s="302" t="s">
        <v>785</v>
      </c>
      <c r="B52" s="255" t="s">
        <v>745</v>
      </c>
      <c r="C52" s="255" t="s">
        <v>746</v>
      </c>
      <c r="D52" s="255" t="s">
        <v>786</v>
      </c>
      <c r="E52" s="256">
        <f>F52+H52+J52+L52+N52+P52+R52+T52+V52+X52+Z52+AB52</f>
        <v>12</v>
      </c>
      <c r="F52" s="823">
        <v>1</v>
      </c>
      <c r="G52" s="59"/>
      <c r="H52" s="823">
        <v>1</v>
      </c>
      <c r="I52" s="59">
        <v>1</v>
      </c>
      <c r="J52" s="823">
        <v>1</v>
      </c>
      <c r="K52" s="59">
        <v>1</v>
      </c>
      <c r="L52" s="925">
        <v>1</v>
      </c>
      <c r="M52" s="59">
        <v>1</v>
      </c>
      <c r="N52" s="823">
        <v>1</v>
      </c>
      <c r="O52" s="59">
        <v>1</v>
      </c>
      <c r="P52" s="823">
        <v>1</v>
      </c>
      <c r="Q52" s="59"/>
      <c r="R52" s="823">
        <v>1</v>
      </c>
      <c r="S52" s="59"/>
      <c r="T52" s="823">
        <v>1</v>
      </c>
      <c r="U52" s="59"/>
      <c r="V52" s="823">
        <v>1</v>
      </c>
      <c r="W52" s="59"/>
      <c r="X52" s="823">
        <v>1</v>
      </c>
      <c r="Y52" s="59"/>
      <c r="Z52" s="823">
        <v>1</v>
      </c>
      <c r="AA52" s="59"/>
      <c r="AB52" s="258">
        <v>1</v>
      </c>
      <c r="AC52" s="256"/>
      <c r="AD52" s="256">
        <f aca="true" t="shared" si="20" ref="AD52:AD90">F52+H52+J52+L52+N52+P52</f>
        <v>6</v>
      </c>
      <c r="AE52" s="256">
        <f aca="true" t="shared" si="21" ref="AE52:AE90">G52+I52+K52+M52+O52+Q52</f>
        <v>4</v>
      </c>
      <c r="AF52" s="256">
        <f aca="true" t="shared" si="22" ref="AF52:AF90">AE52-AD52</f>
        <v>-2</v>
      </c>
      <c r="AG52" s="259">
        <f aca="true" t="shared" si="23" ref="AG52:AG90">+AE52/AD52</f>
        <v>0.6666666666666666</v>
      </c>
      <c r="AH52" s="259">
        <f aca="true" t="shared" si="24" ref="AH52:AH90">AE52/E52</f>
        <v>0.3333333333333333</v>
      </c>
      <c r="AI52" s="267">
        <v>0</v>
      </c>
      <c r="AJ52" s="261">
        <v>0</v>
      </c>
      <c r="AK52" s="262" t="e">
        <f aca="true" t="shared" si="25" ref="AK52:AK90">AJ52/AI52</f>
        <v>#DIV/0!</v>
      </c>
      <c r="AL52" s="1099"/>
      <c r="AM52" s="1099"/>
    </row>
    <row r="53" spans="1:39" ht="36">
      <c r="A53" s="302" t="s">
        <v>294</v>
      </c>
      <c r="B53" s="255" t="s">
        <v>745</v>
      </c>
      <c r="C53" s="255" t="s">
        <v>746</v>
      </c>
      <c r="D53" s="255" t="s">
        <v>787</v>
      </c>
      <c r="E53" s="256">
        <f>F53+H53+J53+L53+N53+P53+R53+T53+V53+X53+Z53+AB53</f>
        <v>950</v>
      </c>
      <c r="F53" s="265">
        <v>100</v>
      </c>
      <c r="G53" s="266">
        <v>93</v>
      </c>
      <c r="H53" s="265">
        <v>100</v>
      </c>
      <c r="I53" s="266">
        <v>126</v>
      </c>
      <c r="J53" s="265">
        <v>50</v>
      </c>
      <c r="K53" s="59">
        <v>108</v>
      </c>
      <c r="L53" s="265">
        <v>50</v>
      </c>
      <c r="M53" s="59">
        <v>143</v>
      </c>
      <c r="N53" s="265">
        <v>50</v>
      </c>
      <c r="O53" s="266">
        <v>123</v>
      </c>
      <c r="P53" s="265">
        <v>100</v>
      </c>
      <c r="Q53" s="266"/>
      <c r="R53" s="823">
        <v>100</v>
      </c>
      <c r="S53" s="266"/>
      <c r="T53" s="265">
        <v>100</v>
      </c>
      <c r="U53" s="266"/>
      <c r="V53" s="265">
        <v>100</v>
      </c>
      <c r="W53" s="266"/>
      <c r="X53" s="265">
        <v>50</v>
      </c>
      <c r="Y53" s="266"/>
      <c r="Z53" s="265">
        <v>100</v>
      </c>
      <c r="AA53" s="266"/>
      <c r="AB53" s="265">
        <v>50</v>
      </c>
      <c r="AC53" s="266"/>
      <c r="AD53" s="256">
        <f t="shared" si="20"/>
        <v>450</v>
      </c>
      <c r="AE53" s="256">
        <f t="shared" si="21"/>
        <v>593</v>
      </c>
      <c r="AF53" s="256">
        <f t="shared" si="22"/>
        <v>143</v>
      </c>
      <c r="AG53" s="259">
        <f t="shared" si="23"/>
        <v>1.3177777777777777</v>
      </c>
      <c r="AH53" s="259">
        <f t="shared" si="24"/>
        <v>0.6242105263157894</v>
      </c>
      <c r="AI53" s="267">
        <v>0</v>
      </c>
      <c r="AJ53" s="261">
        <v>0</v>
      </c>
      <c r="AK53" s="262" t="e">
        <f t="shared" si="25"/>
        <v>#DIV/0!</v>
      </c>
      <c r="AL53" s="1076"/>
      <c r="AM53" s="1076"/>
    </row>
    <row r="54" spans="1:39" ht="36">
      <c r="A54" s="75" t="s">
        <v>788</v>
      </c>
      <c r="B54" s="255" t="s">
        <v>745</v>
      </c>
      <c r="C54" s="255" t="s">
        <v>746</v>
      </c>
      <c r="D54" s="255" t="s">
        <v>732</v>
      </c>
      <c r="E54" s="283" t="s">
        <v>604</v>
      </c>
      <c r="F54" s="303"/>
      <c r="G54" s="304"/>
      <c r="H54" s="303"/>
      <c r="I54" s="304"/>
      <c r="J54" s="303"/>
      <c r="K54" s="59"/>
      <c r="L54" s="303"/>
      <c r="M54" s="304"/>
      <c r="N54" s="303"/>
      <c r="O54" s="304"/>
      <c r="P54" s="303"/>
      <c r="Q54" s="304"/>
      <c r="R54" s="305"/>
      <c r="S54" s="304"/>
      <c r="T54" s="303"/>
      <c r="U54" s="304"/>
      <c r="V54" s="303"/>
      <c r="W54" s="304"/>
      <c r="X54" s="303"/>
      <c r="Y54" s="304"/>
      <c r="Z54" s="303"/>
      <c r="AA54" s="304"/>
      <c r="AB54" s="303"/>
      <c r="AC54" s="304"/>
      <c r="AD54" s="256">
        <f t="shared" si="20"/>
        <v>0</v>
      </c>
      <c r="AE54" s="256">
        <f t="shared" si="21"/>
        <v>0</v>
      </c>
      <c r="AF54" s="256">
        <f t="shared" si="22"/>
        <v>0</v>
      </c>
      <c r="AG54" s="259"/>
      <c r="AH54" s="259"/>
      <c r="AI54" s="267"/>
      <c r="AJ54" s="261">
        <v>0</v>
      </c>
      <c r="AK54" s="262" t="e">
        <f t="shared" si="25"/>
        <v>#DIV/0!</v>
      </c>
      <c r="AL54" s="1076"/>
      <c r="AM54" s="1076"/>
    </row>
    <row r="55" spans="1:39" ht="36">
      <c r="A55" s="302" t="s">
        <v>789</v>
      </c>
      <c r="B55" s="255" t="s">
        <v>745</v>
      </c>
      <c r="C55" s="255" t="s">
        <v>746</v>
      </c>
      <c r="D55" s="255" t="s">
        <v>790</v>
      </c>
      <c r="E55" s="256">
        <f aca="true" t="shared" si="26" ref="E55:E69">F55+H55+J55+L55+N55+P55+R55+T55+V55+X55+Z55+AB55</f>
        <v>12500</v>
      </c>
      <c r="F55" s="265">
        <v>900</v>
      </c>
      <c r="G55" s="304">
        <v>972</v>
      </c>
      <c r="H55" s="265">
        <v>1000</v>
      </c>
      <c r="I55" s="304">
        <v>1063</v>
      </c>
      <c r="J55" s="265">
        <v>1000</v>
      </c>
      <c r="K55" s="59">
        <v>894</v>
      </c>
      <c r="L55" s="265">
        <v>1200</v>
      </c>
      <c r="M55" s="59">
        <v>1299</v>
      </c>
      <c r="N55" s="265">
        <v>1000</v>
      </c>
      <c r="O55" s="304">
        <v>1355</v>
      </c>
      <c r="P55" s="265">
        <v>1400</v>
      </c>
      <c r="Q55" s="304"/>
      <c r="R55" s="306">
        <v>1500</v>
      </c>
      <c r="S55" s="307"/>
      <c r="T55" s="306">
        <v>1100</v>
      </c>
      <c r="U55" s="307"/>
      <c r="V55" s="306">
        <v>1000</v>
      </c>
      <c r="W55" s="307"/>
      <c r="X55" s="306">
        <v>1000</v>
      </c>
      <c r="Y55" s="307"/>
      <c r="Z55" s="306">
        <v>800</v>
      </c>
      <c r="AA55" s="308"/>
      <c r="AB55" s="309">
        <v>600</v>
      </c>
      <c r="AC55" s="308"/>
      <c r="AD55" s="256">
        <f t="shared" si="20"/>
        <v>6500</v>
      </c>
      <c r="AE55" s="256">
        <f t="shared" si="21"/>
        <v>5583</v>
      </c>
      <c r="AF55" s="256">
        <f t="shared" si="22"/>
        <v>-917</v>
      </c>
      <c r="AG55" s="259">
        <f t="shared" si="23"/>
        <v>0.8589230769230769</v>
      </c>
      <c r="AH55" s="259">
        <f t="shared" si="24"/>
        <v>0.44664</v>
      </c>
      <c r="AI55" s="267">
        <v>0</v>
      </c>
      <c r="AJ55" s="261">
        <v>0</v>
      </c>
      <c r="AK55" s="262" t="e">
        <f t="shared" si="25"/>
        <v>#DIV/0!</v>
      </c>
      <c r="AL55" s="1076"/>
      <c r="AM55" s="1076"/>
    </row>
    <row r="56" spans="1:39" ht="36">
      <c r="A56" s="302" t="s">
        <v>791</v>
      </c>
      <c r="B56" s="255" t="s">
        <v>745</v>
      </c>
      <c r="C56" s="255" t="s">
        <v>746</v>
      </c>
      <c r="D56" s="255" t="s">
        <v>792</v>
      </c>
      <c r="E56" s="256">
        <f t="shared" si="26"/>
        <v>70</v>
      </c>
      <c r="F56" s="310">
        <v>1</v>
      </c>
      <c r="G56" s="304">
        <v>11</v>
      </c>
      <c r="H56" s="311">
        <v>4</v>
      </c>
      <c r="I56" s="304">
        <v>9</v>
      </c>
      <c r="J56" s="311">
        <v>10</v>
      </c>
      <c r="K56" s="59">
        <v>6</v>
      </c>
      <c r="L56" s="311">
        <v>4</v>
      </c>
      <c r="M56" s="59">
        <v>10</v>
      </c>
      <c r="N56" s="311">
        <v>8</v>
      </c>
      <c r="O56" s="304">
        <v>9</v>
      </c>
      <c r="P56" s="311">
        <v>6</v>
      </c>
      <c r="Q56" s="304"/>
      <c r="R56" s="311">
        <v>11</v>
      </c>
      <c r="S56" s="312"/>
      <c r="T56" s="310">
        <v>8</v>
      </c>
      <c r="U56" s="312"/>
      <c r="V56" s="310">
        <v>4</v>
      </c>
      <c r="W56" s="312"/>
      <c r="X56" s="310">
        <v>3</v>
      </c>
      <c r="Y56" s="312"/>
      <c r="Z56" s="310">
        <v>3</v>
      </c>
      <c r="AA56" s="266"/>
      <c r="AB56" s="265">
        <v>8</v>
      </c>
      <c r="AC56" s="266"/>
      <c r="AD56" s="256">
        <f t="shared" si="20"/>
        <v>33</v>
      </c>
      <c r="AE56" s="256">
        <f t="shared" si="21"/>
        <v>45</v>
      </c>
      <c r="AF56" s="256">
        <f t="shared" si="22"/>
        <v>12</v>
      </c>
      <c r="AG56" s="259">
        <f t="shared" si="23"/>
        <v>1.3636363636363635</v>
      </c>
      <c r="AH56" s="259">
        <f t="shared" si="24"/>
        <v>0.6428571428571429</v>
      </c>
      <c r="AI56" s="267">
        <v>0</v>
      </c>
      <c r="AJ56" s="261">
        <v>0</v>
      </c>
      <c r="AK56" s="262" t="e">
        <f t="shared" si="25"/>
        <v>#DIV/0!</v>
      </c>
      <c r="AL56" s="1076"/>
      <c r="AM56" s="1076"/>
    </row>
    <row r="57" spans="1:39" ht="36">
      <c r="A57" s="302" t="s">
        <v>1167</v>
      </c>
      <c r="B57" s="255" t="s">
        <v>745</v>
      </c>
      <c r="C57" s="255" t="s">
        <v>746</v>
      </c>
      <c r="D57" s="255" t="s">
        <v>301</v>
      </c>
      <c r="E57" s="256">
        <f t="shared" si="26"/>
        <v>3800</v>
      </c>
      <c r="F57" s="823">
        <v>200</v>
      </c>
      <c r="G57" s="59">
        <v>432</v>
      </c>
      <c r="H57" s="823">
        <v>300</v>
      </c>
      <c r="I57" s="59">
        <v>467</v>
      </c>
      <c r="J57" s="823">
        <v>300</v>
      </c>
      <c r="K57" s="59">
        <v>343</v>
      </c>
      <c r="L57" s="925">
        <v>400</v>
      </c>
      <c r="M57" s="59">
        <v>472</v>
      </c>
      <c r="N57" s="823">
        <v>350</v>
      </c>
      <c r="O57" s="59">
        <v>508</v>
      </c>
      <c r="P57" s="823">
        <v>330</v>
      </c>
      <c r="Q57" s="59"/>
      <c r="R57" s="823">
        <v>340</v>
      </c>
      <c r="S57" s="59"/>
      <c r="T57" s="823">
        <v>360</v>
      </c>
      <c r="U57" s="59"/>
      <c r="V57" s="823">
        <v>350</v>
      </c>
      <c r="W57" s="59"/>
      <c r="X57" s="823">
        <v>300</v>
      </c>
      <c r="Y57" s="59"/>
      <c r="Z57" s="823">
        <v>350</v>
      </c>
      <c r="AA57" s="59"/>
      <c r="AB57" s="258">
        <v>220</v>
      </c>
      <c r="AC57" s="256"/>
      <c r="AD57" s="256">
        <f t="shared" si="20"/>
        <v>1880</v>
      </c>
      <c r="AE57" s="256">
        <f t="shared" si="21"/>
        <v>2222</v>
      </c>
      <c r="AF57" s="256">
        <f t="shared" si="22"/>
        <v>342</v>
      </c>
      <c r="AG57" s="259">
        <f t="shared" si="23"/>
        <v>1.1819148936170212</v>
      </c>
      <c r="AH57" s="259">
        <f t="shared" si="24"/>
        <v>0.5847368421052631</v>
      </c>
      <c r="AI57" s="267">
        <v>0</v>
      </c>
      <c r="AJ57" s="261">
        <v>0</v>
      </c>
      <c r="AK57" s="262" t="e">
        <f t="shared" si="25"/>
        <v>#DIV/0!</v>
      </c>
      <c r="AL57" s="1099"/>
      <c r="AM57" s="1099"/>
    </row>
    <row r="58" spans="1:40" ht="38.25">
      <c r="A58" s="6" t="s">
        <v>1168</v>
      </c>
      <c r="B58" s="29" t="s">
        <v>1169</v>
      </c>
      <c r="C58" s="29" t="s">
        <v>746</v>
      </c>
      <c r="D58" s="29" t="s">
        <v>1170</v>
      </c>
      <c r="E58" s="754">
        <f t="shared" si="26"/>
        <v>11500</v>
      </c>
      <c r="F58" s="753">
        <v>800</v>
      </c>
      <c r="G58" s="836">
        <v>752</v>
      </c>
      <c r="H58" s="753">
        <v>900</v>
      </c>
      <c r="I58" s="836"/>
      <c r="J58" s="753">
        <v>900</v>
      </c>
      <c r="K58" s="836">
        <v>832</v>
      </c>
      <c r="L58" s="753">
        <v>1000</v>
      </c>
      <c r="M58" s="836"/>
      <c r="N58" s="753">
        <v>1100</v>
      </c>
      <c r="O58" s="836"/>
      <c r="P58" s="753">
        <v>1100</v>
      </c>
      <c r="Q58" s="836"/>
      <c r="R58" s="845">
        <v>1000</v>
      </c>
      <c r="S58" s="846"/>
      <c r="T58" s="845">
        <v>1100</v>
      </c>
      <c r="U58" s="846"/>
      <c r="V58" s="845">
        <v>1100</v>
      </c>
      <c r="W58" s="846"/>
      <c r="X58" s="845">
        <v>1100</v>
      </c>
      <c r="Y58" s="846"/>
      <c r="Z58" s="845">
        <v>800</v>
      </c>
      <c r="AA58" s="846"/>
      <c r="AB58" s="845">
        <v>600</v>
      </c>
      <c r="AC58" s="753"/>
      <c r="AD58" s="256">
        <f t="shared" si="20"/>
        <v>5800</v>
      </c>
      <c r="AE58" s="256">
        <f t="shared" si="21"/>
        <v>1584</v>
      </c>
      <c r="AF58" s="754"/>
      <c r="AG58" s="259">
        <f>+AE58/AD58</f>
        <v>0.2731034482758621</v>
      </c>
      <c r="AH58" s="259">
        <f>AE58/E58</f>
        <v>0.13773913043478261</v>
      </c>
      <c r="AI58" s="756"/>
      <c r="AJ58" s="757"/>
      <c r="AK58" s="1107"/>
      <c r="AL58" s="1107"/>
      <c r="AM58" s="805"/>
      <c r="AN58" s="787" t="s">
        <v>1171</v>
      </c>
    </row>
    <row r="59" spans="1:39" ht="36">
      <c r="A59" s="302" t="s">
        <v>793</v>
      </c>
      <c r="B59" s="255" t="s">
        <v>745</v>
      </c>
      <c r="C59" s="255" t="s">
        <v>746</v>
      </c>
      <c r="D59" s="255" t="s">
        <v>312</v>
      </c>
      <c r="E59" s="256">
        <f t="shared" si="26"/>
        <v>2100</v>
      </c>
      <c r="F59" s="265">
        <v>110</v>
      </c>
      <c r="G59" s="266">
        <v>134</v>
      </c>
      <c r="H59" s="265">
        <v>170</v>
      </c>
      <c r="I59" s="266">
        <v>176</v>
      </c>
      <c r="J59" s="265">
        <v>170</v>
      </c>
      <c r="K59" s="59">
        <v>148</v>
      </c>
      <c r="L59" s="265">
        <v>230</v>
      </c>
      <c r="M59" s="59">
        <v>188</v>
      </c>
      <c r="N59" s="265">
        <v>190</v>
      </c>
      <c r="O59" s="266">
        <v>197</v>
      </c>
      <c r="P59" s="265">
        <v>190</v>
      </c>
      <c r="Q59" s="266"/>
      <c r="R59" s="823">
        <v>180</v>
      </c>
      <c r="S59" s="266"/>
      <c r="T59" s="265">
        <v>200</v>
      </c>
      <c r="U59" s="266"/>
      <c r="V59" s="265">
        <v>200</v>
      </c>
      <c r="W59" s="266"/>
      <c r="X59" s="265">
        <v>170</v>
      </c>
      <c r="Y59" s="266"/>
      <c r="Z59" s="265">
        <v>200</v>
      </c>
      <c r="AA59" s="266"/>
      <c r="AB59" s="265">
        <v>90</v>
      </c>
      <c r="AC59" s="266"/>
      <c r="AD59" s="256">
        <f t="shared" si="20"/>
        <v>1060</v>
      </c>
      <c r="AE59" s="256">
        <f t="shared" si="21"/>
        <v>843</v>
      </c>
      <c r="AF59" s="256">
        <f t="shared" si="22"/>
        <v>-217</v>
      </c>
      <c r="AG59" s="259">
        <f t="shared" si="23"/>
        <v>0.7952830188679245</v>
      </c>
      <c r="AH59" s="259">
        <f t="shared" si="24"/>
        <v>0.4014285714285714</v>
      </c>
      <c r="AI59" s="267">
        <v>0</v>
      </c>
      <c r="AJ59" s="261">
        <v>0</v>
      </c>
      <c r="AK59" s="262" t="e">
        <f t="shared" si="25"/>
        <v>#DIV/0!</v>
      </c>
      <c r="AL59" s="1076"/>
      <c r="AM59" s="1076"/>
    </row>
    <row r="60" spans="1:39" ht="36">
      <c r="A60" s="75" t="s">
        <v>794</v>
      </c>
      <c r="B60" s="255" t="s">
        <v>745</v>
      </c>
      <c r="C60" s="255" t="s">
        <v>746</v>
      </c>
      <c r="D60" s="255" t="s">
        <v>312</v>
      </c>
      <c r="E60" s="256">
        <f t="shared" si="26"/>
        <v>120</v>
      </c>
      <c r="F60" s="265">
        <v>10</v>
      </c>
      <c r="G60" s="266">
        <v>3</v>
      </c>
      <c r="H60" s="265">
        <v>10</v>
      </c>
      <c r="I60" s="266">
        <v>17</v>
      </c>
      <c r="J60" s="265">
        <v>10</v>
      </c>
      <c r="K60" s="59">
        <v>6</v>
      </c>
      <c r="L60" s="265">
        <v>10</v>
      </c>
      <c r="M60" s="59">
        <v>10</v>
      </c>
      <c r="N60" s="265">
        <v>10</v>
      </c>
      <c r="O60" s="266">
        <v>26</v>
      </c>
      <c r="P60" s="265">
        <v>10</v>
      </c>
      <c r="Q60" s="266"/>
      <c r="R60" s="823">
        <v>10</v>
      </c>
      <c r="S60" s="266"/>
      <c r="T60" s="265">
        <v>10</v>
      </c>
      <c r="U60" s="266"/>
      <c r="V60" s="265">
        <v>10</v>
      </c>
      <c r="W60" s="266"/>
      <c r="X60" s="265">
        <v>10</v>
      </c>
      <c r="Y60" s="266"/>
      <c r="Z60" s="265">
        <v>10</v>
      </c>
      <c r="AA60" s="266"/>
      <c r="AB60" s="265">
        <v>10</v>
      </c>
      <c r="AC60" s="266"/>
      <c r="AD60" s="256">
        <f t="shared" si="20"/>
        <v>60</v>
      </c>
      <c r="AE60" s="256">
        <f t="shared" si="21"/>
        <v>62</v>
      </c>
      <c r="AF60" s="256">
        <f t="shared" si="22"/>
        <v>2</v>
      </c>
      <c r="AG60" s="259">
        <f t="shared" si="23"/>
        <v>1.0333333333333334</v>
      </c>
      <c r="AH60" s="259">
        <f t="shared" si="24"/>
        <v>0.5166666666666667</v>
      </c>
      <c r="AI60" s="267">
        <v>0</v>
      </c>
      <c r="AJ60" s="261">
        <v>0</v>
      </c>
      <c r="AK60" s="262" t="e">
        <f t="shared" si="25"/>
        <v>#DIV/0!</v>
      </c>
      <c r="AL60" s="1076"/>
      <c r="AM60" s="1076"/>
    </row>
    <row r="61" spans="1:39" ht="36">
      <c r="A61" s="75" t="s">
        <v>795</v>
      </c>
      <c r="B61" s="255" t="s">
        <v>745</v>
      </c>
      <c r="C61" s="255" t="s">
        <v>746</v>
      </c>
      <c r="D61" s="255" t="s">
        <v>312</v>
      </c>
      <c r="E61" s="256">
        <f t="shared" si="26"/>
        <v>15</v>
      </c>
      <c r="F61" s="265">
        <v>2</v>
      </c>
      <c r="G61" s="266"/>
      <c r="H61" s="265">
        <v>1</v>
      </c>
      <c r="I61" s="266">
        <v>1</v>
      </c>
      <c r="J61" s="265">
        <v>2</v>
      </c>
      <c r="K61" s="59"/>
      <c r="L61" s="265">
        <v>2</v>
      </c>
      <c r="M61" s="59"/>
      <c r="N61" s="265">
        <v>1</v>
      </c>
      <c r="O61" s="266"/>
      <c r="P61" s="265">
        <v>1</v>
      </c>
      <c r="Q61" s="266"/>
      <c r="R61" s="823">
        <v>1</v>
      </c>
      <c r="S61" s="266"/>
      <c r="T61" s="265">
        <v>1</v>
      </c>
      <c r="U61" s="266"/>
      <c r="V61" s="265">
        <v>1</v>
      </c>
      <c r="W61" s="266"/>
      <c r="X61" s="265">
        <v>1</v>
      </c>
      <c r="Y61" s="266"/>
      <c r="Z61" s="265">
        <v>1</v>
      </c>
      <c r="AA61" s="266"/>
      <c r="AB61" s="265">
        <v>1</v>
      </c>
      <c r="AC61" s="266"/>
      <c r="AD61" s="256">
        <f t="shared" si="20"/>
        <v>9</v>
      </c>
      <c r="AE61" s="256">
        <f t="shared" si="21"/>
        <v>1</v>
      </c>
      <c r="AF61" s="256">
        <f t="shared" si="22"/>
        <v>-8</v>
      </c>
      <c r="AG61" s="259">
        <f t="shared" si="23"/>
        <v>0.1111111111111111</v>
      </c>
      <c r="AH61" s="259">
        <f t="shared" si="24"/>
        <v>0.06666666666666667</v>
      </c>
      <c r="AI61" s="267">
        <v>0</v>
      </c>
      <c r="AJ61" s="261">
        <v>0</v>
      </c>
      <c r="AK61" s="262" t="e">
        <f t="shared" si="25"/>
        <v>#DIV/0!</v>
      </c>
      <c r="AL61" s="1076"/>
      <c r="AM61" s="1076"/>
    </row>
    <row r="62" spans="1:39" ht="36">
      <c r="A62" s="75" t="s">
        <v>796</v>
      </c>
      <c r="B62" s="255" t="s">
        <v>745</v>
      </c>
      <c r="C62" s="255" t="s">
        <v>746</v>
      </c>
      <c r="D62" s="255" t="s">
        <v>797</v>
      </c>
      <c r="E62" s="256">
        <f t="shared" si="26"/>
        <v>110</v>
      </c>
      <c r="F62" s="823">
        <v>5</v>
      </c>
      <c r="G62" s="59">
        <v>9</v>
      </c>
      <c r="H62" s="823">
        <v>5</v>
      </c>
      <c r="I62" s="59">
        <v>8</v>
      </c>
      <c r="J62" s="823">
        <v>10</v>
      </c>
      <c r="K62" s="59">
        <v>4</v>
      </c>
      <c r="L62" s="925">
        <v>10</v>
      </c>
      <c r="M62" s="59">
        <v>1</v>
      </c>
      <c r="N62" s="823">
        <v>10</v>
      </c>
      <c r="O62" s="59">
        <v>12</v>
      </c>
      <c r="P62" s="823">
        <v>10</v>
      </c>
      <c r="Q62" s="59"/>
      <c r="R62" s="823">
        <v>10</v>
      </c>
      <c r="S62" s="59"/>
      <c r="T62" s="823">
        <v>10</v>
      </c>
      <c r="U62" s="59"/>
      <c r="V62" s="823">
        <v>10</v>
      </c>
      <c r="W62" s="59"/>
      <c r="X62" s="823">
        <v>10</v>
      </c>
      <c r="Y62" s="59"/>
      <c r="Z62" s="823">
        <v>10</v>
      </c>
      <c r="AA62" s="59"/>
      <c r="AB62" s="258">
        <v>10</v>
      </c>
      <c r="AC62" s="256"/>
      <c r="AD62" s="256">
        <f t="shared" si="20"/>
        <v>50</v>
      </c>
      <c r="AE62" s="256">
        <f t="shared" si="21"/>
        <v>34</v>
      </c>
      <c r="AF62" s="256">
        <f t="shared" si="22"/>
        <v>-16</v>
      </c>
      <c r="AG62" s="259">
        <f t="shared" si="23"/>
        <v>0.68</v>
      </c>
      <c r="AH62" s="259">
        <f t="shared" si="24"/>
        <v>0.3090909090909091</v>
      </c>
      <c r="AI62" s="267">
        <v>0</v>
      </c>
      <c r="AJ62" s="261">
        <v>0</v>
      </c>
      <c r="AK62" s="262" t="e">
        <f t="shared" si="25"/>
        <v>#DIV/0!</v>
      </c>
      <c r="AL62" s="1099"/>
      <c r="AM62" s="1099"/>
    </row>
    <row r="63" spans="1:39" ht="36">
      <c r="A63" s="302" t="s">
        <v>798</v>
      </c>
      <c r="B63" s="255" t="s">
        <v>745</v>
      </c>
      <c r="C63" s="255" t="s">
        <v>746</v>
      </c>
      <c r="D63" s="255" t="s">
        <v>799</v>
      </c>
      <c r="E63" s="256">
        <f t="shared" si="26"/>
        <v>100</v>
      </c>
      <c r="F63" s="265">
        <v>5</v>
      </c>
      <c r="G63" s="266">
        <v>12</v>
      </c>
      <c r="H63" s="265">
        <v>7</v>
      </c>
      <c r="I63" s="266">
        <v>7</v>
      </c>
      <c r="J63" s="265">
        <v>5</v>
      </c>
      <c r="K63" s="59">
        <v>3</v>
      </c>
      <c r="L63" s="265">
        <v>5</v>
      </c>
      <c r="M63" s="59">
        <v>9</v>
      </c>
      <c r="N63" s="265">
        <v>10</v>
      </c>
      <c r="O63" s="266">
        <v>6</v>
      </c>
      <c r="P63" s="265">
        <v>10</v>
      </c>
      <c r="Q63" s="266"/>
      <c r="R63" s="823">
        <v>8</v>
      </c>
      <c r="S63" s="266"/>
      <c r="T63" s="265">
        <v>10</v>
      </c>
      <c r="U63" s="266"/>
      <c r="V63" s="265">
        <v>10</v>
      </c>
      <c r="W63" s="266"/>
      <c r="X63" s="265">
        <v>10</v>
      </c>
      <c r="Y63" s="266"/>
      <c r="Z63" s="265">
        <v>10</v>
      </c>
      <c r="AA63" s="266"/>
      <c r="AB63" s="265">
        <v>10</v>
      </c>
      <c r="AC63" s="266"/>
      <c r="AD63" s="256">
        <f t="shared" si="20"/>
        <v>42</v>
      </c>
      <c r="AE63" s="256">
        <f t="shared" si="21"/>
        <v>37</v>
      </c>
      <c r="AF63" s="256">
        <f t="shared" si="22"/>
        <v>-5</v>
      </c>
      <c r="AG63" s="259">
        <f t="shared" si="23"/>
        <v>0.8809523809523809</v>
      </c>
      <c r="AH63" s="259">
        <f t="shared" si="24"/>
        <v>0.37</v>
      </c>
      <c r="AI63" s="267">
        <v>0</v>
      </c>
      <c r="AJ63" s="261">
        <v>0</v>
      </c>
      <c r="AK63" s="262" t="e">
        <f t="shared" si="25"/>
        <v>#DIV/0!</v>
      </c>
      <c r="AL63" s="1076"/>
      <c r="AM63" s="1076"/>
    </row>
    <row r="64" spans="1:39" ht="36">
      <c r="A64" s="302" t="s">
        <v>800</v>
      </c>
      <c r="B64" s="255" t="s">
        <v>745</v>
      </c>
      <c r="C64" s="255" t="s">
        <v>746</v>
      </c>
      <c r="D64" s="255" t="s">
        <v>801</v>
      </c>
      <c r="E64" s="256">
        <f t="shared" si="26"/>
        <v>1500</v>
      </c>
      <c r="F64" s="265">
        <v>130</v>
      </c>
      <c r="G64" s="266">
        <v>127</v>
      </c>
      <c r="H64" s="265">
        <v>130</v>
      </c>
      <c r="I64" s="266">
        <v>135</v>
      </c>
      <c r="J64" s="265">
        <v>190</v>
      </c>
      <c r="K64" s="59">
        <v>79</v>
      </c>
      <c r="L64" s="265">
        <v>150</v>
      </c>
      <c r="M64" s="59">
        <v>106</v>
      </c>
      <c r="N64" s="265">
        <v>120</v>
      </c>
      <c r="O64" s="266">
        <v>152</v>
      </c>
      <c r="P64" s="265">
        <v>120</v>
      </c>
      <c r="Q64" s="266"/>
      <c r="R64" s="823">
        <v>130</v>
      </c>
      <c r="S64" s="266"/>
      <c r="T64" s="265">
        <v>120</v>
      </c>
      <c r="U64" s="266"/>
      <c r="V64" s="265">
        <v>120</v>
      </c>
      <c r="W64" s="266"/>
      <c r="X64" s="265">
        <v>100</v>
      </c>
      <c r="Y64" s="266"/>
      <c r="Z64" s="265">
        <v>100</v>
      </c>
      <c r="AA64" s="266"/>
      <c r="AB64" s="265">
        <v>90</v>
      </c>
      <c r="AC64" s="266"/>
      <c r="AD64" s="256">
        <f t="shared" si="20"/>
        <v>840</v>
      </c>
      <c r="AE64" s="256">
        <f t="shared" si="21"/>
        <v>599</v>
      </c>
      <c r="AF64" s="256">
        <f t="shared" si="22"/>
        <v>-241</v>
      </c>
      <c r="AG64" s="259">
        <f t="shared" si="23"/>
        <v>0.7130952380952381</v>
      </c>
      <c r="AH64" s="259">
        <f t="shared" si="24"/>
        <v>0.3993333333333333</v>
      </c>
      <c r="AI64" s="267">
        <v>0</v>
      </c>
      <c r="AJ64" s="261">
        <v>0</v>
      </c>
      <c r="AK64" s="262" t="e">
        <f t="shared" si="25"/>
        <v>#DIV/0!</v>
      </c>
      <c r="AL64" s="1076"/>
      <c r="AM64" s="1076"/>
    </row>
    <row r="65" spans="1:39" ht="38.25">
      <c r="A65" s="847" t="s">
        <v>1172</v>
      </c>
      <c r="B65" s="848" t="s">
        <v>745</v>
      </c>
      <c r="C65" s="848" t="s">
        <v>746</v>
      </c>
      <c r="D65" s="848" t="s">
        <v>790</v>
      </c>
      <c r="E65" s="849">
        <f t="shared" si="26"/>
        <v>240</v>
      </c>
      <c r="F65" s="850">
        <v>15</v>
      </c>
      <c r="G65" s="850">
        <v>54</v>
      </c>
      <c r="H65" s="850">
        <v>20</v>
      </c>
      <c r="I65" s="850">
        <v>46</v>
      </c>
      <c r="J65" s="850">
        <v>20</v>
      </c>
      <c r="K65" s="850">
        <v>40</v>
      </c>
      <c r="L65" s="850">
        <v>20</v>
      </c>
      <c r="M65" s="850">
        <v>79</v>
      </c>
      <c r="N65" s="850">
        <v>20</v>
      </c>
      <c r="O65" s="850">
        <v>59</v>
      </c>
      <c r="P65" s="850">
        <v>20</v>
      </c>
      <c r="Q65" s="850"/>
      <c r="R65" s="851">
        <v>25</v>
      </c>
      <c r="S65" s="850"/>
      <c r="T65" s="850">
        <v>25</v>
      </c>
      <c r="U65" s="850"/>
      <c r="V65" s="850">
        <v>20</v>
      </c>
      <c r="W65" s="850"/>
      <c r="X65" s="850">
        <v>20</v>
      </c>
      <c r="Y65" s="850"/>
      <c r="Z65" s="850">
        <v>20</v>
      </c>
      <c r="AA65" s="850"/>
      <c r="AB65" s="850">
        <v>15</v>
      </c>
      <c r="AC65" s="850"/>
      <c r="AD65" s="256">
        <f t="shared" si="20"/>
        <v>115</v>
      </c>
      <c r="AE65" s="256">
        <f t="shared" si="21"/>
        <v>278</v>
      </c>
      <c r="AF65" s="849">
        <f>AE65-AD65</f>
        <v>163</v>
      </c>
      <c r="AG65" s="259">
        <f>+AE65/AD65</f>
        <v>2.417391304347826</v>
      </c>
      <c r="AH65" s="259">
        <f>AE65/E65</f>
        <v>1.1583333333333334</v>
      </c>
      <c r="AI65" s="267"/>
      <c r="AJ65" s="261"/>
      <c r="AK65" s="262"/>
      <c r="AL65" s="816"/>
      <c r="AM65" s="816"/>
    </row>
    <row r="66" spans="1:39" ht="36">
      <c r="A66" s="302" t="s">
        <v>802</v>
      </c>
      <c r="B66" s="255" t="s">
        <v>745</v>
      </c>
      <c r="C66" s="255" t="s">
        <v>746</v>
      </c>
      <c r="D66" s="255" t="s">
        <v>319</v>
      </c>
      <c r="E66" s="256">
        <f t="shared" si="26"/>
        <v>17600</v>
      </c>
      <c r="F66" s="265">
        <v>1000</v>
      </c>
      <c r="G66" s="266">
        <v>1414</v>
      </c>
      <c r="H66" s="265">
        <v>1500</v>
      </c>
      <c r="I66" s="266">
        <v>1813</v>
      </c>
      <c r="J66" s="265">
        <v>1250</v>
      </c>
      <c r="K66" s="59">
        <v>2410</v>
      </c>
      <c r="L66" s="265">
        <v>1500</v>
      </c>
      <c r="M66" s="59">
        <v>3703</v>
      </c>
      <c r="N66" s="265">
        <v>1300</v>
      </c>
      <c r="O66" s="266">
        <v>4484</v>
      </c>
      <c r="P66" s="265">
        <v>1600</v>
      </c>
      <c r="Q66" s="266"/>
      <c r="R66" s="823">
        <v>1800</v>
      </c>
      <c r="S66" s="266"/>
      <c r="T66" s="265">
        <v>2000</v>
      </c>
      <c r="U66" s="266"/>
      <c r="V66" s="265">
        <v>1500</v>
      </c>
      <c r="W66" s="266"/>
      <c r="X66" s="265">
        <v>1600</v>
      </c>
      <c r="Y66" s="266"/>
      <c r="Z66" s="265">
        <v>1750</v>
      </c>
      <c r="AA66" s="266"/>
      <c r="AB66" s="265">
        <v>800</v>
      </c>
      <c r="AC66" s="266"/>
      <c r="AD66" s="256">
        <f t="shared" si="20"/>
        <v>8150</v>
      </c>
      <c r="AE66" s="256">
        <f t="shared" si="21"/>
        <v>13824</v>
      </c>
      <c r="AF66" s="256">
        <f t="shared" si="22"/>
        <v>5674</v>
      </c>
      <c r="AG66" s="259">
        <f t="shared" si="23"/>
        <v>1.6961963190184048</v>
      </c>
      <c r="AH66" s="259">
        <f t="shared" si="24"/>
        <v>0.7854545454545454</v>
      </c>
      <c r="AI66" s="267">
        <v>0</v>
      </c>
      <c r="AJ66" s="261">
        <v>0</v>
      </c>
      <c r="AK66" s="262" t="e">
        <f t="shared" si="25"/>
        <v>#DIV/0!</v>
      </c>
      <c r="AL66" s="1076"/>
      <c r="AM66" s="1076"/>
    </row>
    <row r="67" spans="1:39" ht="36">
      <c r="A67" s="302" t="s">
        <v>803</v>
      </c>
      <c r="B67" s="255" t="s">
        <v>769</v>
      </c>
      <c r="C67" s="255" t="s">
        <v>770</v>
      </c>
      <c r="D67" s="255" t="s">
        <v>804</v>
      </c>
      <c r="E67" s="256">
        <f t="shared" si="26"/>
        <v>24</v>
      </c>
      <c r="F67" s="265">
        <v>2</v>
      </c>
      <c r="G67" s="266"/>
      <c r="H67" s="265">
        <v>2</v>
      </c>
      <c r="I67" s="266">
        <v>1</v>
      </c>
      <c r="J67" s="265">
        <v>2</v>
      </c>
      <c r="K67" s="59">
        <v>3</v>
      </c>
      <c r="L67" s="265">
        <v>2</v>
      </c>
      <c r="M67" s="59">
        <v>1</v>
      </c>
      <c r="N67" s="265">
        <v>2</v>
      </c>
      <c r="O67" s="266">
        <v>3</v>
      </c>
      <c r="P67" s="265">
        <v>2</v>
      </c>
      <c r="Q67" s="266"/>
      <c r="R67" s="823">
        <v>2</v>
      </c>
      <c r="S67" s="266"/>
      <c r="T67" s="265">
        <v>2</v>
      </c>
      <c r="U67" s="266"/>
      <c r="V67" s="265">
        <v>2</v>
      </c>
      <c r="W67" s="266"/>
      <c r="X67" s="265">
        <v>2</v>
      </c>
      <c r="Y67" s="266"/>
      <c r="Z67" s="265">
        <v>2</v>
      </c>
      <c r="AA67" s="266"/>
      <c r="AB67" s="265">
        <v>2</v>
      </c>
      <c r="AC67" s="266"/>
      <c r="AD67" s="256">
        <f t="shared" si="20"/>
        <v>12</v>
      </c>
      <c r="AE67" s="256">
        <f t="shared" si="21"/>
        <v>8</v>
      </c>
      <c r="AF67" s="256">
        <f t="shared" si="22"/>
        <v>-4</v>
      </c>
      <c r="AG67" s="259">
        <f t="shared" si="23"/>
        <v>0.6666666666666666</v>
      </c>
      <c r="AH67" s="259">
        <f t="shared" si="24"/>
        <v>0.3333333333333333</v>
      </c>
      <c r="AI67" s="267">
        <v>0</v>
      </c>
      <c r="AJ67" s="261">
        <v>0</v>
      </c>
      <c r="AK67" s="262" t="e">
        <f t="shared" si="25"/>
        <v>#DIV/0!</v>
      </c>
      <c r="AL67" s="1076"/>
      <c r="AM67" s="1076"/>
    </row>
    <row r="68" spans="1:39" ht="36">
      <c r="A68" s="75" t="s">
        <v>805</v>
      </c>
      <c r="B68" s="255" t="s">
        <v>745</v>
      </c>
      <c r="C68" s="255" t="s">
        <v>746</v>
      </c>
      <c r="D68" s="255" t="s">
        <v>797</v>
      </c>
      <c r="E68" s="256">
        <f t="shared" si="26"/>
        <v>40</v>
      </c>
      <c r="F68" s="823">
        <v>2</v>
      </c>
      <c r="G68" s="59">
        <v>9</v>
      </c>
      <c r="H68" s="823">
        <v>2</v>
      </c>
      <c r="I68" s="59">
        <v>29</v>
      </c>
      <c r="J68" s="823">
        <v>5</v>
      </c>
      <c r="K68" s="59">
        <v>31</v>
      </c>
      <c r="L68" s="925">
        <v>3</v>
      </c>
      <c r="M68" s="59">
        <v>29</v>
      </c>
      <c r="N68" s="823">
        <v>3</v>
      </c>
      <c r="O68" s="59">
        <v>16</v>
      </c>
      <c r="P68" s="823">
        <v>4</v>
      </c>
      <c r="Q68" s="59"/>
      <c r="R68" s="823">
        <v>4</v>
      </c>
      <c r="S68" s="59"/>
      <c r="T68" s="823">
        <v>3</v>
      </c>
      <c r="U68" s="59"/>
      <c r="V68" s="823">
        <v>5</v>
      </c>
      <c r="W68" s="59"/>
      <c r="X68" s="823">
        <v>3</v>
      </c>
      <c r="Y68" s="59"/>
      <c r="Z68" s="823">
        <v>3</v>
      </c>
      <c r="AA68" s="59"/>
      <c r="AB68" s="258">
        <v>3</v>
      </c>
      <c r="AC68" s="256"/>
      <c r="AD68" s="256">
        <f t="shared" si="20"/>
        <v>19</v>
      </c>
      <c r="AE68" s="256">
        <f t="shared" si="21"/>
        <v>114</v>
      </c>
      <c r="AF68" s="256">
        <f t="shared" si="22"/>
        <v>95</v>
      </c>
      <c r="AG68" s="259">
        <f t="shared" si="23"/>
        <v>6</v>
      </c>
      <c r="AH68" s="259">
        <f t="shared" si="24"/>
        <v>2.85</v>
      </c>
      <c r="AI68" s="267">
        <v>0</v>
      </c>
      <c r="AJ68" s="261">
        <v>0</v>
      </c>
      <c r="AK68" s="262" t="e">
        <f t="shared" si="25"/>
        <v>#DIV/0!</v>
      </c>
      <c r="AL68" s="1099"/>
      <c r="AM68" s="1099"/>
    </row>
    <row r="69" spans="1:39" ht="36">
      <c r="A69" s="75" t="s">
        <v>806</v>
      </c>
      <c r="B69" s="255" t="s">
        <v>745</v>
      </c>
      <c r="C69" s="255" t="s">
        <v>746</v>
      </c>
      <c r="D69" s="255" t="s">
        <v>807</v>
      </c>
      <c r="E69" s="256">
        <f t="shared" si="26"/>
        <v>130</v>
      </c>
      <c r="F69" s="265">
        <v>3</v>
      </c>
      <c r="G69" s="266">
        <v>15</v>
      </c>
      <c r="H69" s="265">
        <v>10</v>
      </c>
      <c r="I69" s="266">
        <v>23</v>
      </c>
      <c r="J69" s="265">
        <v>4</v>
      </c>
      <c r="K69" s="59">
        <v>12</v>
      </c>
      <c r="L69" s="265">
        <v>9</v>
      </c>
      <c r="M69" s="59">
        <v>12</v>
      </c>
      <c r="N69" s="265">
        <v>10</v>
      </c>
      <c r="O69" s="266">
        <v>12</v>
      </c>
      <c r="P69" s="265">
        <v>12</v>
      </c>
      <c r="Q69" s="266"/>
      <c r="R69" s="823">
        <v>10</v>
      </c>
      <c r="S69" s="266"/>
      <c r="T69" s="265">
        <v>20</v>
      </c>
      <c r="U69" s="266"/>
      <c r="V69" s="265">
        <v>15</v>
      </c>
      <c r="W69" s="266"/>
      <c r="X69" s="265">
        <v>16</v>
      </c>
      <c r="Y69" s="266"/>
      <c r="Z69" s="265">
        <v>16</v>
      </c>
      <c r="AA69" s="266"/>
      <c r="AB69" s="265">
        <v>5</v>
      </c>
      <c r="AC69" s="266"/>
      <c r="AD69" s="256">
        <f t="shared" si="20"/>
        <v>48</v>
      </c>
      <c r="AE69" s="256">
        <f t="shared" si="21"/>
        <v>74</v>
      </c>
      <c r="AF69" s="256">
        <f t="shared" si="22"/>
        <v>26</v>
      </c>
      <c r="AG69" s="259">
        <f t="shared" si="23"/>
        <v>1.5416666666666667</v>
      </c>
      <c r="AH69" s="259">
        <f t="shared" si="24"/>
        <v>0.5692307692307692</v>
      </c>
      <c r="AI69" s="267">
        <v>0</v>
      </c>
      <c r="AJ69" s="261">
        <v>0</v>
      </c>
      <c r="AK69" s="262" t="e">
        <f t="shared" si="25"/>
        <v>#DIV/0!</v>
      </c>
      <c r="AL69" s="1076"/>
      <c r="AM69" s="1076"/>
    </row>
    <row r="70" spans="1:39" ht="36">
      <c r="A70" s="75" t="s">
        <v>1173</v>
      </c>
      <c r="B70" s="255" t="s">
        <v>745</v>
      </c>
      <c r="C70" s="255" t="s">
        <v>746</v>
      </c>
      <c r="D70" s="255" t="s">
        <v>312</v>
      </c>
      <c r="E70" s="283" t="s">
        <v>604</v>
      </c>
      <c r="F70" s="265"/>
      <c r="G70" s="266"/>
      <c r="H70" s="265"/>
      <c r="I70" s="266"/>
      <c r="J70" s="265"/>
      <c r="K70" s="59"/>
      <c r="L70" s="265"/>
      <c r="M70" s="59">
        <v>1</v>
      </c>
      <c r="N70" s="265"/>
      <c r="O70" s="266">
        <v>1</v>
      </c>
      <c r="P70" s="265"/>
      <c r="Q70" s="266"/>
      <c r="R70" s="823"/>
      <c r="S70" s="266"/>
      <c r="T70" s="265"/>
      <c r="U70" s="266"/>
      <c r="V70" s="265"/>
      <c r="W70" s="266"/>
      <c r="X70" s="265"/>
      <c r="Y70" s="266"/>
      <c r="Z70" s="265"/>
      <c r="AA70" s="266"/>
      <c r="AB70" s="265"/>
      <c r="AC70" s="266"/>
      <c r="AD70" s="256">
        <f t="shared" si="20"/>
        <v>0</v>
      </c>
      <c r="AE70" s="256">
        <f t="shared" si="21"/>
        <v>2</v>
      </c>
      <c r="AF70" s="256"/>
      <c r="AG70" s="259"/>
      <c r="AH70" s="259"/>
      <c r="AI70" s="267"/>
      <c r="AJ70" s="261"/>
      <c r="AK70" s="262"/>
      <c r="AL70" s="816"/>
      <c r="AM70" s="816"/>
    </row>
    <row r="71" spans="1:39" ht="36">
      <c r="A71" s="302" t="s">
        <v>808</v>
      </c>
      <c r="B71" s="255" t="s">
        <v>745</v>
      </c>
      <c r="C71" s="255" t="s">
        <v>746</v>
      </c>
      <c r="D71" s="255" t="s">
        <v>312</v>
      </c>
      <c r="E71" s="283" t="s">
        <v>604</v>
      </c>
      <c r="F71" s="265"/>
      <c r="G71" s="266"/>
      <c r="H71" s="265"/>
      <c r="I71" s="266"/>
      <c r="J71" s="265"/>
      <c r="K71" s="59"/>
      <c r="L71" s="265"/>
      <c r="M71" s="266"/>
      <c r="N71" s="265"/>
      <c r="O71" s="266"/>
      <c r="P71" s="265"/>
      <c r="Q71" s="266"/>
      <c r="R71" s="823"/>
      <c r="S71" s="266"/>
      <c r="T71" s="265"/>
      <c r="U71" s="266"/>
      <c r="V71" s="265"/>
      <c r="W71" s="266"/>
      <c r="X71" s="265"/>
      <c r="Y71" s="266"/>
      <c r="Z71" s="265"/>
      <c r="AA71" s="266"/>
      <c r="AB71" s="265"/>
      <c r="AC71" s="266"/>
      <c r="AD71" s="256">
        <f t="shared" si="20"/>
        <v>0</v>
      </c>
      <c r="AE71" s="256">
        <f t="shared" si="21"/>
        <v>0</v>
      </c>
      <c r="AF71" s="256">
        <f t="shared" si="22"/>
        <v>0</v>
      </c>
      <c r="AG71" s="259"/>
      <c r="AH71" s="259"/>
      <c r="AI71" s="267">
        <v>0</v>
      </c>
      <c r="AJ71" s="261">
        <v>0</v>
      </c>
      <c r="AK71" s="262" t="e">
        <f t="shared" si="25"/>
        <v>#DIV/0!</v>
      </c>
      <c r="AL71" s="1076"/>
      <c r="AM71" s="1076"/>
    </row>
    <row r="72" spans="1:39" ht="36">
      <c r="A72" s="75" t="s">
        <v>809</v>
      </c>
      <c r="B72" s="255" t="s">
        <v>745</v>
      </c>
      <c r="C72" s="255" t="s">
        <v>746</v>
      </c>
      <c r="D72" s="255" t="s">
        <v>312</v>
      </c>
      <c r="E72" s="256">
        <f aca="true" t="shared" si="27" ref="E72:E80">F72+H72+J72+L72+N72+P72+R72+T72+V72+X72+Z72+AB72</f>
        <v>200</v>
      </c>
      <c r="F72" s="265">
        <v>18</v>
      </c>
      <c r="G72" s="266">
        <v>34</v>
      </c>
      <c r="H72" s="265">
        <v>20</v>
      </c>
      <c r="I72" s="266">
        <v>35</v>
      </c>
      <c r="J72" s="265">
        <v>15</v>
      </c>
      <c r="K72" s="59">
        <v>18</v>
      </c>
      <c r="L72" s="265">
        <v>10</v>
      </c>
      <c r="M72" s="59">
        <v>2</v>
      </c>
      <c r="N72" s="265">
        <v>20</v>
      </c>
      <c r="O72" s="266">
        <v>32</v>
      </c>
      <c r="P72" s="265">
        <v>10</v>
      </c>
      <c r="Q72" s="266"/>
      <c r="R72" s="823">
        <v>15</v>
      </c>
      <c r="S72" s="266"/>
      <c r="T72" s="265">
        <v>20</v>
      </c>
      <c r="U72" s="266"/>
      <c r="V72" s="265">
        <v>20</v>
      </c>
      <c r="W72" s="266"/>
      <c r="X72" s="265">
        <v>20</v>
      </c>
      <c r="Y72" s="266"/>
      <c r="Z72" s="265">
        <v>20</v>
      </c>
      <c r="AA72" s="266"/>
      <c r="AB72" s="265">
        <v>12</v>
      </c>
      <c r="AC72" s="256"/>
      <c r="AD72" s="256">
        <f t="shared" si="20"/>
        <v>93</v>
      </c>
      <c r="AE72" s="256">
        <f t="shared" si="21"/>
        <v>121</v>
      </c>
      <c r="AF72" s="256">
        <f t="shared" si="22"/>
        <v>28</v>
      </c>
      <c r="AG72" s="259">
        <f t="shared" si="23"/>
        <v>1.3010752688172043</v>
      </c>
      <c r="AH72" s="259">
        <f t="shared" si="24"/>
        <v>0.605</v>
      </c>
      <c r="AI72" s="267">
        <v>0</v>
      </c>
      <c r="AJ72" s="261">
        <v>0</v>
      </c>
      <c r="AK72" s="262" t="e">
        <f t="shared" si="25"/>
        <v>#DIV/0!</v>
      </c>
      <c r="AL72" s="1099"/>
      <c r="AM72" s="1099"/>
    </row>
    <row r="73" spans="1:39" ht="36">
      <c r="A73" s="302" t="s">
        <v>810</v>
      </c>
      <c r="B73" s="255" t="s">
        <v>745</v>
      </c>
      <c r="C73" s="255" t="s">
        <v>746</v>
      </c>
      <c r="D73" s="255" t="s">
        <v>312</v>
      </c>
      <c r="E73" s="256">
        <f t="shared" si="27"/>
        <v>60</v>
      </c>
      <c r="F73" s="265">
        <v>2</v>
      </c>
      <c r="G73" s="266">
        <v>6</v>
      </c>
      <c r="H73" s="265">
        <v>10</v>
      </c>
      <c r="I73" s="266">
        <v>21</v>
      </c>
      <c r="J73" s="265">
        <v>8</v>
      </c>
      <c r="K73" s="59">
        <v>13</v>
      </c>
      <c r="L73" s="265">
        <v>8</v>
      </c>
      <c r="M73" s="59">
        <v>9</v>
      </c>
      <c r="N73" s="265">
        <v>10</v>
      </c>
      <c r="O73" s="266">
        <v>32</v>
      </c>
      <c r="P73" s="265">
        <v>6</v>
      </c>
      <c r="Q73" s="266"/>
      <c r="R73" s="823">
        <v>2</v>
      </c>
      <c r="S73" s="266"/>
      <c r="T73" s="265">
        <v>2</v>
      </c>
      <c r="U73" s="266"/>
      <c r="V73" s="265">
        <v>4</v>
      </c>
      <c r="W73" s="266"/>
      <c r="X73" s="265">
        <v>4</v>
      </c>
      <c r="Y73" s="266"/>
      <c r="Z73" s="265">
        <v>3</v>
      </c>
      <c r="AA73" s="266"/>
      <c r="AB73" s="265">
        <v>1</v>
      </c>
      <c r="AC73" s="266"/>
      <c r="AD73" s="256">
        <f t="shared" si="20"/>
        <v>44</v>
      </c>
      <c r="AE73" s="256">
        <f t="shared" si="21"/>
        <v>81</v>
      </c>
      <c r="AF73" s="256">
        <f t="shared" si="22"/>
        <v>37</v>
      </c>
      <c r="AG73" s="259">
        <f t="shared" si="23"/>
        <v>1.8409090909090908</v>
      </c>
      <c r="AH73" s="259">
        <f t="shared" si="24"/>
        <v>1.35</v>
      </c>
      <c r="AI73" s="267">
        <v>0</v>
      </c>
      <c r="AJ73" s="261">
        <v>0</v>
      </c>
      <c r="AK73" s="262" t="e">
        <f t="shared" si="25"/>
        <v>#DIV/0!</v>
      </c>
      <c r="AL73" s="1076"/>
      <c r="AM73" s="1076"/>
    </row>
    <row r="74" spans="1:39" ht="36">
      <c r="A74" s="302" t="s">
        <v>811</v>
      </c>
      <c r="B74" s="255" t="s">
        <v>745</v>
      </c>
      <c r="C74" s="255" t="s">
        <v>746</v>
      </c>
      <c r="D74" s="255" t="s">
        <v>312</v>
      </c>
      <c r="E74" s="256">
        <f t="shared" si="27"/>
        <v>420</v>
      </c>
      <c r="F74" s="265">
        <v>24</v>
      </c>
      <c r="G74" s="266">
        <v>51</v>
      </c>
      <c r="H74" s="265">
        <v>35</v>
      </c>
      <c r="I74" s="266">
        <v>19</v>
      </c>
      <c r="J74" s="265">
        <v>24</v>
      </c>
      <c r="K74" s="59">
        <v>38</v>
      </c>
      <c r="L74" s="265">
        <v>34</v>
      </c>
      <c r="M74" s="59">
        <v>39</v>
      </c>
      <c r="N74" s="265">
        <v>34</v>
      </c>
      <c r="O74" s="266">
        <v>43</v>
      </c>
      <c r="P74" s="265">
        <v>32</v>
      </c>
      <c r="Q74" s="266"/>
      <c r="R74" s="823">
        <v>16</v>
      </c>
      <c r="S74" s="266"/>
      <c r="T74" s="265">
        <v>35</v>
      </c>
      <c r="U74" s="266"/>
      <c r="V74" s="265">
        <v>25</v>
      </c>
      <c r="W74" s="266"/>
      <c r="X74" s="265">
        <v>72</v>
      </c>
      <c r="Y74" s="266"/>
      <c r="Z74" s="265">
        <v>61</v>
      </c>
      <c r="AA74" s="266"/>
      <c r="AB74" s="265">
        <v>28</v>
      </c>
      <c r="AC74" s="266"/>
      <c r="AD74" s="256">
        <f t="shared" si="20"/>
        <v>183</v>
      </c>
      <c r="AE74" s="256">
        <f t="shared" si="21"/>
        <v>190</v>
      </c>
      <c r="AF74" s="256">
        <f t="shared" si="22"/>
        <v>7</v>
      </c>
      <c r="AG74" s="259">
        <f t="shared" si="23"/>
        <v>1.0382513661202186</v>
      </c>
      <c r="AH74" s="259">
        <f t="shared" si="24"/>
        <v>0.4523809523809524</v>
      </c>
      <c r="AI74" s="267">
        <v>0</v>
      </c>
      <c r="AJ74" s="261">
        <v>0</v>
      </c>
      <c r="AK74" s="262" t="e">
        <f t="shared" si="25"/>
        <v>#DIV/0!</v>
      </c>
      <c r="AL74" s="1076"/>
      <c r="AM74" s="1076"/>
    </row>
    <row r="75" spans="1:39" ht="36">
      <c r="A75" s="75" t="s">
        <v>812</v>
      </c>
      <c r="B75" s="255" t="s">
        <v>745</v>
      </c>
      <c r="C75" s="255" t="s">
        <v>746</v>
      </c>
      <c r="D75" s="255" t="s">
        <v>813</v>
      </c>
      <c r="E75" s="256">
        <f t="shared" si="27"/>
        <v>10</v>
      </c>
      <c r="F75" s="823">
        <v>1</v>
      </c>
      <c r="G75" s="59"/>
      <c r="H75" s="823">
        <v>1</v>
      </c>
      <c r="I75" s="59"/>
      <c r="J75" s="823">
        <v>1</v>
      </c>
      <c r="K75" s="59">
        <v>2</v>
      </c>
      <c r="L75" s="925">
        <v>1</v>
      </c>
      <c r="M75" s="59">
        <v>1</v>
      </c>
      <c r="N75" s="823">
        <v>1</v>
      </c>
      <c r="O75" s="59"/>
      <c r="P75" s="823">
        <v>1</v>
      </c>
      <c r="Q75" s="59"/>
      <c r="R75" s="823">
        <v>0</v>
      </c>
      <c r="S75" s="59"/>
      <c r="T75" s="823">
        <v>1</v>
      </c>
      <c r="U75" s="59"/>
      <c r="V75" s="823">
        <v>1</v>
      </c>
      <c r="W75" s="59"/>
      <c r="X75" s="823">
        <v>1</v>
      </c>
      <c r="Y75" s="59"/>
      <c r="Z75" s="823">
        <v>0</v>
      </c>
      <c r="AA75" s="59"/>
      <c r="AB75" s="258">
        <v>1</v>
      </c>
      <c r="AC75" s="256"/>
      <c r="AD75" s="256">
        <f t="shared" si="20"/>
        <v>6</v>
      </c>
      <c r="AE75" s="256">
        <f t="shared" si="21"/>
        <v>3</v>
      </c>
      <c r="AF75" s="256">
        <f t="shared" si="22"/>
        <v>-3</v>
      </c>
      <c r="AG75" s="259">
        <f t="shared" si="23"/>
        <v>0.5</v>
      </c>
      <c r="AH75" s="259">
        <f t="shared" si="24"/>
        <v>0.3</v>
      </c>
      <c r="AI75" s="267">
        <v>0</v>
      </c>
      <c r="AJ75" s="261">
        <v>0</v>
      </c>
      <c r="AK75" s="262" t="e">
        <f t="shared" si="25"/>
        <v>#DIV/0!</v>
      </c>
      <c r="AL75" s="1099"/>
      <c r="AM75" s="1099"/>
    </row>
    <row r="76" spans="1:39" ht="36">
      <c r="A76" s="75" t="s">
        <v>1174</v>
      </c>
      <c r="B76" s="255" t="s">
        <v>745</v>
      </c>
      <c r="C76" s="255" t="s">
        <v>746</v>
      </c>
      <c r="D76" s="255" t="s">
        <v>814</v>
      </c>
      <c r="E76" s="256">
        <f t="shared" si="27"/>
        <v>1000</v>
      </c>
      <c r="F76" s="265">
        <v>45</v>
      </c>
      <c r="G76" s="266">
        <v>71</v>
      </c>
      <c r="H76" s="265">
        <v>95</v>
      </c>
      <c r="I76" s="266">
        <v>79</v>
      </c>
      <c r="J76" s="265">
        <v>90</v>
      </c>
      <c r="K76" s="59">
        <v>76</v>
      </c>
      <c r="L76" s="265">
        <v>90</v>
      </c>
      <c r="M76" s="59">
        <v>118</v>
      </c>
      <c r="N76" s="265">
        <v>90</v>
      </c>
      <c r="O76" s="266">
        <v>122</v>
      </c>
      <c r="P76" s="265">
        <v>80</v>
      </c>
      <c r="Q76" s="266"/>
      <c r="R76" s="823">
        <v>90</v>
      </c>
      <c r="S76" s="266"/>
      <c r="T76" s="265">
        <v>90</v>
      </c>
      <c r="U76" s="266"/>
      <c r="V76" s="265">
        <v>90</v>
      </c>
      <c r="W76" s="266"/>
      <c r="X76" s="265">
        <v>100</v>
      </c>
      <c r="Y76" s="266"/>
      <c r="Z76" s="265">
        <v>90</v>
      </c>
      <c r="AA76" s="266"/>
      <c r="AB76" s="265">
        <v>50</v>
      </c>
      <c r="AC76" s="266"/>
      <c r="AD76" s="256">
        <f t="shared" si="20"/>
        <v>490</v>
      </c>
      <c r="AE76" s="256">
        <f t="shared" si="21"/>
        <v>466</v>
      </c>
      <c r="AF76" s="256">
        <f t="shared" si="22"/>
        <v>-24</v>
      </c>
      <c r="AG76" s="259">
        <f t="shared" si="23"/>
        <v>0.9510204081632653</v>
      </c>
      <c r="AH76" s="259">
        <f t="shared" si="24"/>
        <v>0.466</v>
      </c>
      <c r="AI76" s="267">
        <v>0</v>
      </c>
      <c r="AJ76" s="261">
        <v>0</v>
      </c>
      <c r="AK76" s="262" t="e">
        <f t="shared" si="25"/>
        <v>#DIV/0!</v>
      </c>
      <c r="AL76" s="1076"/>
      <c r="AM76" s="1076"/>
    </row>
    <row r="77" spans="1:39" ht="36">
      <c r="A77" s="75" t="s">
        <v>815</v>
      </c>
      <c r="B77" s="255" t="s">
        <v>745</v>
      </c>
      <c r="C77" s="255" t="s">
        <v>746</v>
      </c>
      <c r="D77" s="255" t="s">
        <v>613</v>
      </c>
      <c r="E77" s="256">
        <f t="shared" si="27"/>
        <v>480</v>
      </c>
      <c r="F77" s="265">
        <v>40</v>
      </c>
      <c r="G77" s="266">
        <v>48</v>
      </c>
      <c r="H77" s="265">
        <v>40</v>
      </c>
      <c r="I77" s="266">
        <v>32</v>
      </c>
      <c r="J77" s="265">
        <v>40</v>
      </c>
      <c r="K77" s="59">
        <v>18</v>
      </c>
      <c r="L77" s="265">
        <v>40</v>
      </c>
      <c r="M77" s="59">
        <v>31</v>
      </c>
      <c r="N77" s="265">
        <v>40</v>
      </c>
      <c r="O77" s="266">
        <v>33</v>
      </c>
      <c r="P77" s="265">
        <v>40</v>
      </c>
      <c r="Q77" s="266"/>
      <c r="R77" s="823">
        <v>40</v>
      </c>
      <c r="S77" s="266"/>
      <c r="T77" s="265">
        <v>40</v>
      </c>
      <c r="U77" s="266"/>
      <c r="V77" s="265">
        <v>40</v>
      </c>
      <c r="W77" s="266"/>
      <c r="X77" s="265">
        <v>40</v>
      </c>
      <c r="Y77" s="266"/>
      <c r="Z77" s="265">
        <v>40</v>
      </c>
      <c r="AA77" s="266"/>
      <c r="AB77" s="265">
        <v>40</v>
      </c>
      <c r="AC77" s="266"/>
      <c r="AD77" s="256">
        <f t="shared" si="20"/>
        <v>240</v>
      </c>
      <c r="AE77" s="256">
        <f t="shared" si="21"/>
        <v>162</v>
      </c>
      <c r="AF77" s="256">
        <f t="shared" si="22"/>
        <v>-78</v>
      </c>
      <c r="AG77" s="259">
        <f t="shared" si="23"/>
        <v>0.675</v>
      </c>
      <c r="AH77" s="259">
        <f t="shared" si="24"/>
        <v>0.3375</v>
      </c>
      <c r="AI77" s="267">
        <v>0</v>
      </c>
      <c r="AJ77" s="261">
        <v>0</v>
      </c>
      <c r="AK77" s="262" t="e">
        <f t="shared" si="25"/>
        <v>#DIV/0!</v>
      </c>
      <c r="AL77" s="1076"/>
      <c r="AM77" s="1076"/>
    </row>
    <row r="78" spans="1:39" ht="36">
      <c r="A78" s="75" t="s">
        <v>816</v>
      </c>
      <c r="B78" s="255" t="s">
        <v>745</v>
      </c>
      <c r="C78" s="255" t="s">
        <v>746</v>
      </c>
      <c r="D78" s="255" t="s">
        <v>817</v>
      </c>
      <c r="E78" s="283" t="s">
        <v>604</v>
      </c>
      <c r="F78" s="265"/>
      <c r="G78" s="266"/>
      <c r="H78" s="265"/>
      <c r="I78" s="266"/>
      <c r="J78" s="265">
        <v>0</v>
      </c>
      <c r="K78" s="59"/>
      <c r="L78" s="265"/>
      <c r="M78" s="59"/>
      <c r="N78" s="265">
        <v>0</v>
      </c>
      <c r="O78" s="266"/>
      <c r="P78" s="265">
        <v>0</v>
      </c>
      <c r="Q78" s="266"/>
      <c r="R78" s="823">
        <v>0</v>
      </c>
      <c r="S78" s="266"/>
      <c r="T78" s="265">
        <v>1</v>
      </c>
      <c r="U78" s="266"/>
      <c r="V78" s="265">
        <v>1</v>
      </c>
      <c r="W78" s="266"/>
      <c r="X78" s="265">
        <v>1</v>
      </c>
      <c r="Y78" s="266"/>
      <c r="Z78" s="265">
        <v>0</v>
      </c>
      <c r="AA78" s="266"/>
      <c r="AB78" s="265">
        <v>0</v>
      </c>
      <c r="AC78" s="266"/>
      <c r="AD78" s="256">
        <f t="shared" si="20"/>
        <v>0</v>
      </c>
      <c r="AE78" s="256">
        <f t="shared" si="21"/>
        <v>0</v>
      </c>
      <c r="AF78" s="256">
        <f t="shared" si="22"/>
        <v>0</v>
      </c>
      <c r="AG78" s="259"/>
      <c r="AH78" s="259"/>
      <c r="AI78" s="267">
        <v>0</v>
      </c>
      <c r="AJ78" s="261">
        <v>0</v>
      </c>
      <c r="AK78" s="262" t="e">
        <f t="shared" si="25"/>
        <v>#DIV/0!</v>
      </c>
      <c r="AL78" s="1076"/>
      <c r="AM78" s="1076"/>
    </row>
    <row r="79" spans="1:39" ht="36">
      <c r="A79" s="302" t="s">
        <v>818</v>
      </c>
      <c r="B79" s="255" t="s">
        <v>745</v>
      </c>
      <c r="C79" s="255" t="s">
        <v>746</v>
      </c>
      <c r="D79" s="255" t="s">
        <v>817</v>
      </c>
      <c r="E79" s="283" t="s">
        <v>604</v>
      </c>
      <c r="F79" s="265"/>
      <c r="G79" s="266"/>
      <c r="H79" s="265"/>
      <c r="I79" s="266">
        <v>2</v>
      </c>
      <c r="J79" s="265">
        <v>2</v>
      </c>
      <c r="K79" s="59">
        <v>2</v>
      </c>
      <c r="L79" s="265"/>
      <c r="M79" s="59">
        <v>2</v>
      </c>
      <c r="N79" s="265">
        <v>1</v>
      </c>
      <c r="O79" s="266">
        <v>1</v>
      </c>
      <c r="P79" s="265">
        <v>1</v>
      </c>
      <c r="Q79" s="266"/>
      <c r="R79" s="823">
        <v>2</v>
      </c>
      <c r="S79" s="266"/>
      <c r="T79" s="265">
        <v>2</v>
      </c>
      <c r="U79" s="266"/>
      <c r="V79" s="265">
        <v>0</v>
      </c>
      <c r="W79" s="266"/>
      <c r="X79" s="265">
        <v>2</v>
      </c>
      <c r="Y79" s="266"/>
      <c r="Z79" s="265">
        <v>1</v>
      </c>
      <c r="AA79" s="266"/>
      <c r="AB79" s="265">
        <v>1</v>
      </c>
      <c r="AC79" s="266"/>
      <c r="AD79" s="256">
        <f t="shared" si="20"/>
        <v>4</v>
      </c>
      <c r="AE79" s="256">
        <f t="shared" si="21"/>
        <v>7</v>
      </c>
      <c r="AF79" s="256">
        <f>AE79-AD79</f>
        <v>3</v>
      </c>
      <c r="AG79" s="259">
        <v>1</v>
      </c>
      <c r="AH79" s="259">
        <v>1</v>
      </c>
      <c r="AI79" s="267">
        <v>0</v>
      </c>
      <c r="AJ79" s="261">
        <v>0</v>
      </c>
      <c r="AK79" s="262" t="e">
        <f t="shared" si="25"/>
        <v>#DIV/0!</v>
      </c>
      <c r="AL79" s="1076"/>
      <c r="AM79" s="1076"/>
    </row>
    <row r="80" spans="1:39" ht="36">
      <c r="A80" s="302" t="s">
        <v>819</v>
      </c>
      <c r="B80" s="255" t="s">
        <v>745</v>
      </c>
      <c r="C80" s="255" t="s">
        <v>746</v>
      </c>
      <c r="D80" s="255" t="s">
        <v>820</v>
      </c>
      <c r="E80" s="256">
        <f t="shared" si="27"/>
        <v>65</v>
      </c>
      <c r="F80" s="823">
        <v>2</v>
      </c>
      <c r="G80" s="59">
        <v>3</v>
      </c>
      <c r="H80" s="823">
        <v>3</v>
      </c>
      <c r="I80" s="59">
        <v>2</v>
      </c>
      <c r="J80" s="823">
        <v>4</v>
      </c>
      <c r="K80" s="59">
        <v>5</v>
      </c>
      <c r="L80" s="925">
        <v>2</v>
      </c>
      <c r="M80" s="59">
        <v>7</v>
      </c>
      <c r="N80" s="823">
        <v>4</v>
      </c>
      <c r="O80" s="59">
        <v>6</v>
      </c>
      <c r="P80" s="823">
        <v>7</v>
      </c>
      <c r="Q80" s="59"/>
      <c r="R80" s="823">
        <v>8</v>
      </c>
      <c r="S80" s="59"/>
      <c r="T80" s="823">
        <v>9</v>
      </c>
      <c r="U80" s="59"/>
      <c r="V80" s="823">
        <v>5</v>
      </c>
      <c r="W80" s="59"/>
      <c r="X80" s="823">
        <v>10</v>
      </c>
      <c r="Y80" s="59"/>
      <c r="Z80" s="823">
        <v>6</v>
      </c>
      <c r="AA80" s="59"/>
      <c r="AB80" s="258">
        <v>5</v>
      </c>
      <c r="AC80" s="256"/>
      <c r="AD80" s="256">
        <f t="shared" si="20"/>
        <v>22</v>
      </c>
      <c r="AE80" s="256">
        <f t="shared" si="21"/>
        <v>23</v>
      </c>
      <c r="AF80" s="256">
        <f t="shared" si="22"/>
        <v>1</v>
      </c>
      <c r="AG80" s="259">
        <f t="shared" si="23"/>
        <v>1.0454545454545454</v>
      </c>
      <c r="AH80" s="259">
        <f t="shared" si="24"/>
        <v>0.35384615384615387</v>
      </c>
      <c r="AI80" s="267">
        <v>0</v>
      </c>
      <c r="AJ80" s="261">
        <v>0</v>
      </c>
      <c r="AK80" s="262" t="e">
        <f t="shared" si="25"/>
        <v>#DIV/0!</v>
      </c>
      <c r="AL80" s="1099"/>
      <c r="AM80" s="1099"/>
    </row>
    <row r="81" spans="1:39" ht="36">
      <c r="A81" s="302" t="s">
        <v>821</v>
      </c>
      <c r="B81" s="255" t="s">
        <v>745</v>
      </c>
      <c r="C81" s="255" t="s">
        <v>746</v>
      </c>
      <c r="D81" s="255" t="s">
        <v>822</v>
      </c>
      <c r="E81" s="283" t="s">
        <v>604</v>
      </c>
      <c r="F81" s="265"/>
      <c r="G81" s="266">
        <v>7</v>
      </c>
      <c r="H81" s="265"/>
      <c r="I81" s="266">
        <v>5</v>
      </c>
      <c r="J81" s="265"/>
      <c r="K81" s="59">
        <v>7</v>
      </c>
      <c r="L81" s="265"/>
      <c r="M81" s="266">
        <v>10</v>
      </c>
      <c r="N81" s="265"/>
      <c r="O81" s="266">
        <v>10</v>
      </c>
      <c r="P81" s="265"/>
      <c r="Q81" s="266"/>
      <c r="R81" s="823"/>
      <c r="S81" s="266"/>
      <c r="T81" s="265"/>
      <c r="U81" s="266"/>
      <c r="V81" s="265"/>
      <c r="W81" s="266"/>
      <c r="X81" s="265"/>
      <c r="Y81" s="266"/>
      <c r="Z81" s="265"/>
      <c r="AA81" s="266"/>
      <c r="AB81" s="265"/>
      <c r="AC81" s="266"/>
      <c r="AD81" s="256">
        <f t="shared" si="20"/>
        <v>0</v>
      </c>
      <c r="AE81" s="256">
        <f t="shared" si="21"/>
        <v>39</v>
      </c>
      <c r="AF81" s="256">
        <f t="shared" si="22"/>
        <v>39</v>
      </c>
      <c r="AG81" s="259">
        <v>1</v>
      </c>
      <c r="AH81" s="259">
        <v>1</v>
      </c>
      <c r="AI81" s="267">
        <v>0</v>
      </c>
      <c r="AJ81" s="261">
        <v>0</v>
      </c>
      <c r="AK81" s="262" t="e">
        <f t="shared" si="25"/>
        <v>#DIV/0!</v>
      </c>
      <c r="AL81" s="1076"/>
      <c r="AM81" s="1076"/>
    </row>
    <row r="82" spans="1:40" s="852" customFormat="1" ht="36">
      <c r="A82" s="75" t="s">
        <v>823</v>
      </c>
      <c r="B82" s="255" t="s">
        <v>745</v>
      </c>
      <c r="C82" s="255" t="s">
        <v>746</v>
      </c>
      <c r="D82" s="255" t="s">
        <v>312</v>
      </c>
      <c r="E82" s="283" t="s">
        <v>604</v>
      </c>
      <c r="F82" s="265"/>
      <c r="G82" s="266"/>
      <c r="H82" s="265"/>
      <c r="I82" s="266"/>
      <c r="J82" s="265">
        <v>4</v>
      </c>
      <c r="K82" s="59"/>
      <c r="L82" s="265">
        <v>4</v>
      </c>
      <c r="M82" s="59"/>
      <c r="N82" s="265">
        <v>3</v>
      </c>
      <c r="O82" s="266">
        <v>7</v>
      </c>
      <c r="P82" s="265">
        <v>5</v>
      </c>
      <c r="Q82" s="266"/>
      <c r="R82" s="823">
        <v>7</v>
      </c>
      <c r="S82" s="266"/>
      <c r="T82" s="265">
        <v>3</v>
      </c>
      <c r="U82" s="266"/>
      <c r="V82" s="265">
        <v>4</v>
      </c>
      <c r="W82" s="266"/>
      <c r="X82" s="265">
        <v>6</v>
      </c>
      <c r="Y82" s="266"/>
      <c r="Z82" s="265">
        <v>2</v>
      </c>
      <c r="AA82" s="266"/>
      <c r="AB82" s="265">
        <v>6</v>
      </c>
      <c r="AC82" s="266"/>
      <c r="AD82" s="256">
        <f t="shared" si="20"/>
        <v>16</v>
      </c>
      <c r="AE82" s="256">
        <f t="shared" si="21"/>
        <v>7</v>
      </c>
      <c r="AF82" s="256">
        <f t="shared" si="22"/>
        <v>-9</v>
      </c>
      <c r="AG82" s="259"/>
      <c r="AH82" s="259"/>
      <c r="AI82" s="267">
        <v>0</v>
      </c>
      <c r="AJ82" s="261">
        <v>0</v>
      </c>
      <c r="AK82" s="262" t="e">
        <f t="shared" si="25"/>
        <v>#DIV/0!</v>
      </c>
      <c r="AL82" s="1076"/>
      <c r="AM82" s="1076"/>
      <c r="AN82" s="245"/>
    </row>
    <row r="83" spans="1:40" s="852" customFormat="1" ht="38.25">
      <c r="A83" s="847" t="s">
        <v>1175</v>
      </c>
      <c r="B83" s="848" t="s">
        <v>745</v>
      </c>
      <c r="C83" s="848" t="s">
        <v>746</v>
      </c>
      <c r="D83" s="848" t="s">
        <v>319</v>
      </c>
      <c r="E83" s="849">
        <f>F83+H83+J83+L83+N83+P83+R83+T83+V83+X83+Z83+AB83</f>
        <v>900</v>
      </c>
      <c r="F83" s="850">
        <v>50</v>
      </c>
      <c r="G83" s="850">
        <v>55</v>
      </c>
      <c r="H83" s="850">
        <v>60</v>
      </c>
      <c r="I83" s="850">
        <v>39</v>
      </c>
      <c r="J83" s="850">
        <v>60</v>
      </c>
      <c r="K83" s="850">
        <v>95</v>
      </c>
      <c r="L83" s="850">
        <v>70</v>
      </c>
      <c r="M83" s="850">
        <v>199</v>
      </c>
      <c r="N83" s="850">
        <v>70</v>
      </c>
      <c r="O83" s="850">
        <v>147</v>
      </c>
      <c r="P83" s="850">
        <v>70</v>
      </c>
      <c r="Q83" s="850"/>
      <c r="R83" s="851">
        <v>70</v>
      </c>
      <c r="S83" s="850"/>
      <c r="T83" s="850">
        <v>80</v>
      </c>
      <c r="U83" s="850"/>
      <c r="V83" s="850">
        <v>90</v>
      </c>
      <c r="W83" s="850"/>
      <c r="X83" s="850">
        <v>90</v>
      </c>
      <c r="Y83" s="850"/>
      <c r="Z83" s="850">
        <v>90</v>
      </c>
      <c r="AA83" s="850"/>
      <c r="AB83" s="850">
        <v>100</v>
      </c>
      <c r="AC83" s="850"/>
      <c r="AD83" s="256">
        <f t="shared" si="20"/>
        <v>380</v>
      </c>
      <c r="AE83" s="256">
        <f t="shared" si="21"/>
        <v>535</v>
      </c>
      <c r="AF83" s="849">
        <f>AE83-AD83</f>
        <v>155</v>
      </c>
      <c r="AG83" s="259">
        <f>+AE83/AD83</f>
        <v>1.4078947368421053</v>
      </c>
      <c r="AH83" s="259">
        <f>AE83/E83</f>
        <v>0.5944444444444444</v>
      </c>
      <c r="AI83" s="853">
        <v>0</v>
      </c>
      <c r="AJ83" s="854">
        <f>AI83/AH83</f>
        <v>0</v>
      </c>
      <c r="AK83" s="1108"/>
      <c r="AL83" s="1108"/>
      <c r="AM83" s="855"/>
      <c r="AN83" s="856" t="s">
        <v>1171</v>
      </c>
    </row>
    <row r="84" spans="1:40" ht="38.25">
      <c r="A84" s="847" t="s">
        <v>1176</v>
      </c>
      <c r="B84" s="848" t="s">
        <v>745</v>
      </c>
      <c r="C84" s="848" t="s">
        <v>746</v>
      </c>
      <c r="D84" s="848" t="s">
        <v>732</v>
      </c>
      <c r="E84" s="283" t="s">
        <v>604</v>
      </c>
      <c r="F84" s="850"/>
      <c r="G84" s="850">
        <v>152</v>
      </c>
      <c r="H84" s="850"/>
      <c r="I84" s="850">
        <v>174</v>
      </c>
      <c r="J84" s="850"/>
      <c r="K84" s="850">
        <v>174</v>
      </c>
      <c r="L84" s="850"/>
      <c r="M84" s="850">
        <v>191</v>
      </c>
      <c r="N84" s="850"/>
      <c r="O84" s="850">
        <v>297</v>
      </c>
      <c r="P84" s="850"/>
      <c r="Q84" s="850"/>
      <c r="R84" s="851"/>
      <c r="S84" s="850"/>
      <c r="T84" s="850"/>
      <c r="U84" s="850"/>
      <c r="V84" s="850"/>
      <c r="W84" s="850"/>
      <c r="X84" s="850"/>
      <c r="Y84" s="850"/>
      <c r="Z84" s="850"/>
      <c r="AA84" s="850"/>
      <c r="AB84" s="850"/>
      <c r="AC84" s="850"/>
      <c r="AD84" s="256">
        <f t="shared" si="20"/>
        <v>0</v>
      </c>
      <c r="AE84" s="256">
        <f t="shared" si="21"/>
        <v>988</v>
      </c>
      <c r="AF84" s="849">
        <f>AE84-AD84</f>
        <v>988</v>
      </c>
      <c r="AG84" s="259">
        <v>1</v>
      </c>
      <c r="AH84" s="259">
        <v>1</v>
      </c>
      <c r="AI84" s="853">
        <v>0</v>
      </c>
      <c r="AJ84" s="854">
        <f>AI84/AH84</f>
        <v>0</v>
      </c>
      <c r="AK84" s="1108"/>
      <c r="AL84" s="1108"/>
      <c r="AM84" s="855"/>
      <c r="AN84" s="856" t="s">
        <v>1171</v>
      </c>
    </row>
    <row r="85" spans="1:39" ht="36">
      <c r="A85" s="313" t="s">
        <v>824</v>
      </c>
      <c r="B85" s="255" t="s">
        <v>745</v>
      </c>
      <c r="C85" s="255" t="s">
        <v>746</v>
      </c>
      <c r="D85" s="255" t="s">
        <v>319</v>
      </c>
      <c r="E85" s="283" t="s">
        <v>604</v>
      </c>
      <c r="F85" s="265"/>
      <c r="G85" s="266">
        <v>436</v>
      </c>
      <c r="H85" s="265"/>
      <c r="I85" s="266">
        <v>480</v>
      </c>
      <c r="J85" s="265"/>
      <c r="K85" s="59">
        <v>299</v>
      </c>
      <c r="L85" s="265"/>
      <c r="M85" s="59">
        <v>391</v>
      </c>
      <c r="N85" s="265"/>
      <c r="O85" s="266">
        <v>367</v>
      </c>
      <c r="P85" s="265"/>
      <c r="Q85" s="266"/>
      <c r="R85" s="265"/>
      <c r="S85" s="266"/>
      <c r="T85" s="265"/>
      <c r="U85" s="266"/>
      <c r="V85" s="265"/>
      <c r="W85" s="266"/>
      <c r="X85" s="265"/>
      <c r="Y85" s="266"/>
      <c r="Z85" s="265"/>
      <c r="AA85" s="266"/>
      <c r="AB85" s="265"/>
      <c r="AC85" s="266"/>
      <c r="AD85" s="256">
        <f t="shared" si="20"/>
        <v>0</v>
      </c>
      <c r="AE85" s="256">
        <f t="shared" si="21"/>
        <v>1973</v>
      </c>
      <c r="AF85" s="256">
        <f t="shared" si="22"/>
        <v>1973</v>
      </c>
      <c r="AG85" s="259">
        <v>1</v>
      </c>
      <c r="AH85" s="259">
        <v>1</v>
      </c>
      <c r="AI85" s="267">
        <v>0</v>
      </c>
      <c r="AJ85" s="261">
        <v>0</v>
      </c>
      <c r="AK85" s="262" t="e">
        <f t="shared" si="25"/>
        <v>#DIV/0!</v>
      </c>
      <c r="AL85" s="1076"/>
      <c r="AM85" s="1076"/>
    </row>
    <row r="86" spans="1:39" ht="36">
      <c r="A86" s="313" t="s">
        <v>825</v>
      </c>
      <c r="B86" s="255" t="s">
        <v>745</v>
      </c>
      <c r="C86" s="255" t="s">
        <v>746</v>
      </c>
      <c r="D86" s="255" t="s">
        <v>319</v>
      </c>
      <c r="E86" s="283" t="s">
        <v>604</v>
      </c>
      <c r="F86" s="265"/>
      <c r="G86" s="266">
        <v>49</v>
      </c>
      <c r="H86" s="265"/>
      <c r="I86" s="266">
        <v>103</v>
      </c>
      <c r="J86" s="265"/>
      <c r="K86" s="59">
        <v>50</v>
      </c>
      <c r="L86" s="265"/>
      <c r="M86" s="59">
        <v>50</v>
      </c>
      <c r="N86" s="265"/>
      <c r="O86" s="266">
        <v>140</v>
      </c>
      <c r="P86" s="265"/>
      <c r="Q86" s="266"/>
      <c r="R86" s="823"/>
      <c r="S86" s="266"/>
      <c r="T86" s="265"/>
      <c r="U86" s="266"/>
      <c r="V86" s="265"/>
      <c r="W86" s="266"/>
      <c r="X86" s="265"/>
      <c r="Y86" s="266"/>
      <c r="Z86" s="265"/>
      <c r="AA86" s="266"/>
      <c r="AB86" s="265"/>
      <c r="AC86" s="266"/>
      <c r="AD86" s="256">
        <f t="shared" si="20"/>
        <v>0</v>
      </c>
      <c r="AE86" s="256">
        <f t="shared" si="21"/>
        <v>392</v>
      </c>
      <c r="AF86" s="256">
        <f t="shared" si="22"/>
        <v>392</v>
      </c>
      <c r="AG86" s="259">
        <v>1</v>
      </c>
      <c r="AH86" s="259">
        <v>1</v>
      </c>
      <c r="AI86" s="267">
        <v>0</v>
      </c>
      <c r="AJ86" s="261">
        <v>0</v>
      </c>
      <c r="AK86" s="262" t="e">
        <f t="shared" si="25"/>
        <v>#DIV/0!</v>
      </c>
      <c r="AL86" s="1076"/>
      <c r="AM86" s="1076"/>
    </row>
    <row r="87" spans="1:39" ht="36">
      <c r="A87" s="313" t="s">
        <v>826</v>
      </c>
      <c r="B87" s="255" t="s">
        <v>745</v>
      </c>
      <c r="C87" s="255" t="s">
        <v>746</v>
      </c>
      <c r="D87" s="255" t="s">
        <v>319</v>
      </c>
      <c r="E87" s="283" t="s">
        <v>604</v>
      </c>
      <c r="F87" s="265"/>
      <c r="G87" s="266">
        <v>414</v>
      </c>
      <c r="H87" s="265"/>
      <c r="I87" s="266">
        <v>442</v>
      </c>
      <c r="J87" s="265"/>
      <c r="K87" s="59">
        <v>424</v>
      </c>
      <c r="L87" s="265"/>
      <c r="M87" s="59">
        <v>783</v>
      </c>
      <c r="N87" s="265"/>
      <c r="O87" s="266">
        <v>589</v>
      </c>
      <c r="P87" s="265"/>
      <c r="Q87" s="266"/>
      <c r="R87" s="265"/>
      <c r="S87" s="266"/>
      <c r="T87" s="265"/>
      <c r="U87" s="266"/>
      <c r="V87" s="265"/>
      <c r="W87" s="266"/>
      <c r="X87" s="265"/>
      <c r="Y87" s="266"/>
      <c r="Z87" s="265"/>
      <c r="AA87" s="266"/>
      <c r="AB87" s="265"/>
      <c r="AC87" s="266"/>
      <c r="AD87" s="256">
        <f t="shared" si="20"/>
        <v>0</v>
      </c>
      <c r="AE87" s="256">
        <f t="shared" si="21"/>
        <v>2652</v>
      </c>
      <c r="AF87" s="256">
        <f t="shared" si="22"/>
        <v>2652</v>
      </c>
      <c r="AG87" s="259">
        <v>1</v>
      </c>
      <c r="AH87" s="259">
        <v>1</v>
      </c>
      <c r="AI87" s="267">
        <v>0</v>
      </c>
      <c r="AJ87" s="261">
        <v>0</v>
      </c>
      <c r="AK87" s="262" t="e">
        <f t="shared" si="25"/>
        <v>#DIV/0!</v>
      </c>
      <c r="AL87" s="1076"/>
      <c r="AM87" s="1076"/>
    </row>
    <row r="88" spans="1:39" ht="36">
      <c r="A88" s="313" t="s">
        <v>827</v>
      </c>
      <c r="B88" s="255" t="s">
        <v>745</v>
      </c>
      <c r="C88" s="255" t="s">
        <v>746</v>
      </c>
      <c r="D88" s="255" t="s">
        <v>319</v>
      </c>
      <c r="E88" s="283" t="s">
        <v>604</v>
      </c>
      <c r="F88" s="265"/>
      <c r="G88" s="266">
        <v>83</v>
      </c>
      <c r="H88" s="265"/>
      <c r="I88" s="266">
        <v>89</v>
      </c>
      <c r="J88" s="265"/>
      <c r="K88" s="59">
        <v>69</v>
      </c>
      <c r="L88" s="265"/>
      <c r="M88" s="59"/>
      <c r="N88" s="265"/>
      <c r="O88" s="266">
        <v>113</v>
      </c>
      <c r="P88" s="265"/>
      <c r="Q88" s="266"/>
      <c r="R88" s="265"/>
      <c r="S88" s="266"/>
      <c r="T88" s="265"/>
      <c r="U88" s="266"/>
      <c r="V88" s="265"/>
      <c r="W88" s="266"/>
      <c r="X88" s="265"/>
      <c r="Y88" s="266"/>
      <c r="Z88" s="265"/>
      <c r="AA88" s="266"/>
      <c r="AB88" s="265"/>
      <c r="AC88" s="266"/>
      <c r="AD88" s="256">
        <f t="shared" si="20"/>
        <v>0</v>
      </c>
      <c r="AE88" s="256">
        <f t="shared" si="21"/>
        <v>354</v>
      </c>
      <c r="AF88" s="256">
        <f t="shared" si="22"/>
        <v>354</v>
      </c>
      <c r="AG88" s="259">
        <v>1</v>
      </c>
      <c r="AH88" s="259">
        <v>1</v>
      </c>
      <c r="AI88" s="267">
        <v>0</v>
      </c>
      <c r="AJ88" s="261">
        <v>0</v>
      </c>
      <c r="AK88" s="262" t="e">
        <f>AJ88/AI88</f>
        <v>#DIV/0!</v>
      </c>
      <c r="AL88" s="1076"/>
      <c r="AM88" s="1076"/>
    </row>
    <row r="89" spans="1:39" ht="36">
      <c r="A89" s="314" t="s">
        <v>318</v>
      </c>
      <c r="B89" s="255" t="s">
        <v>745</v>
      </c>
      <c r="C89" s="255" t="s">
        <v>746</v>
      </c>
      <c r="D89" s="255" t="s">
        <v>319</v>
      </c>
      <c r="E89" s="283" t="s">
        <v>604</v>
      </c>
      <c r="F89" s="265"/>
      <c r="G89" s="266">
        <v>823</v>
      </c>
      <c r="H89" s="265"/>
      <c r="I89" s="266">
        <v>741</v>
      </c>
      <c r="J89" s="265"/>
      <c r="K89" s="59">
        <v>687</v>
      </c>
      <c r="L89" s="265"/>
      <c r="M89" s="59">
        <v>862</v>
      </c>
      <c r="N89" s="265"/>
      <c r="O89" s="266">
        <v>713</v>
      </c>
      <c r="P89" s="265"/>
      <c r="Q89" s="266"/>
      <c r="R89" s="265"/>
      <c r="S89" s="266"/>
      <c r="T89" s="265"/>
      <c r="U89" s="266"/>
      <c r="V89" s="265"/>
      <c r="W89" s="266"/>
      <c r="X89" s="265"/>
      <c r="Y89" s="266"/>
      <c r="Z89" s="265"/>
      <c r="AA89" s="266"/>
      <c r="AB89" s="265"/>
      <c r="AC89" s="266"/>
      <c r="AD89" s="256">
        <f t="shared" si="20"/>
        <v>0</v>
      </c>
      <c r="AE89" s="256">
        <f t="shared" si="21"/>
        <v>3826</v>
      </c>
      <c r="AF89" s="256">
        <f t="shared" si="22"/>
        <v>3826</v>
      </c>
      <c r="AG89" s="259">
        <v>1</v>
      </c>
      <c r="AH89" s="259">
        <v>1</v>
      </c>
      <c r="AI89" s="267">
        <v>0</v>
      </c>
      <c r="AJ89" s="261">
        <v>0</v>
      </c>
      <c r="AK89" s="262" t="e">
        <f>AJ89/AI89</f>
        <v>#DIV/0!</v>
      </c>
      <c r="AL89" s="1076"/>
      <c r="AM89" s="1076"/>
    </row>
    <row r="90" spans="1:39" ht="36">
      <c r="A90" s="314" t="s">
        <v>828</v>
      </c>
      <c r="B90" s="264" t="s">
        <v>745</v>
      </c>
      <c r="C90" s="264" t="s">
        <v>746</v>
      </c>
      <c r="D90" s="264" t="s">
        <v>829</v>
      </c>
      <c r="E90" s="256">
        <f>F90+H90+J90+L90+N90+P90+R90+T90+V90+X90+Z90+AB90</f>
        <v>6</v>
      </c>
      <c r="F90" s="265"/>
      <c r="G90" s="266"/>
      <c r="H90" s="265">
        <v>1</v>
      </c>
      <c r="I90" s="266">
        <v>1</v>
      </c>
      <c r="J90" s="265"/>
      <c r="K90" s="266"/>
      <c r="L90" s="265">
        <v>1</v>
      </c>
      <c r="M90" s="59">
        <v>1</v>
      </c>
      <c r="N90" s="265"/>
      <c r="O90" s="266"/>
      <c r="P90" s="265">
        <v>1</v>
      </c>
      <c r="Q90" s="266"/>
      <c r="R90" s="823"/>
      <c r="S90" s="266"/>
      <c r="T90" s="265">
        <v>1</v>
      </c>
      <c r="U90" s="266"/>
      <c r="V90" s="265"/>
      <c r="W90" s="266"/>
      <c r="X90" s="265">
        <v>1</v>
      </c>
      <c r="Y90" s="266"/>
      <c r="Z90" s="265"/>
      <c r="AA90" s="266"/>
      <c r="AB90" s="265">
        <v>1</v>
      </c>
      <c r="AC90" s="266"/>
      <c r="AD90" s="256">
        <f t="shared" si="20"/>
        <v>3</v>
      </c>
      <c r="AE90" s="256">
        <f t="shared" si="21"/>
        <v>2</v>
      </c>
      <c r="AF90" s="256">
        <f t="shared" si="22"/>
        <v>-1</v>
      </c>
      <c r="AG90" s="259">
        <f t="shared" si="23"/>
        <v>0.6666666666666666</v>
      </c>
      <c r="AH90" s="259">
        <f t="shared" si="24"/>
        <v>0.3333333333333333</v>
      </c>
      <c r="AI90" s="267">
        <v>0</v>
      </c>
      <c r="AJ90" s="261">
        <v>0</v>
      </c>
      <c r="AK90" s="262" t="e">
        <f t="shared" si="25"/>
        <v>#DIV/0!</v>
      </c>
      <c r="AL90" s="1076"/>
      <c r="AM90" s="1076"/>
    </row>
    <row r="91" spans="1:39" ht="12">
      <c r="A91" s="1060" t="s">
        <v>1</v>
      </c>
      <c r="B91" s="1061"/>
      <c r="C91" s="1061"/>
      <c r="D91" s="1061"/>
      <c r="E91" s="1061"/>
      <c r="F91" s="1061"/>
      <c r="G91" s="1061"/>
      <c r="H91" s="1061"/>
      <c r="I91" s="1061"/>
      <c r="J91" s="1061"/>
      <c r="K91" s="1061"/>
      <c r="L91" s="1061"/>
      <c r="M91" s="1061"/>
      <c r="N91" s="1061"/>
      <c r="O91" s="1061"/>
      <c r="P91" s="1061"/>
      <c r="Q91" s="1061"/>
      <c r="R91" s="1061"/>
      <c r="S91" s="1061"/>
      <c r="T91" s="1061"/>
      <c r="U91" s="1061"/>
      <c r="V91" s="1061"/>
      <c r="W91" s="1061"/>
      <c r="X91" s="1061"/>
      <c r="Y91" s="1061"/>
      <c r="Z91" s="1061"/>
      <c r="AA91" s="1061"/>
      <c r="AB91" s="1061"/>
      <c r="AC91" s="1061"/>
      <c r="AD91" s="269"/>
      <c r="AE91" s="269"/>
      <c r="AF91" s="269" t="s">
        <v>1177</v>
      </c>
      <c r="AG91" s="270">
        <f>AVERAGE(AG52:AG90)</f>
        <v>1.1654114808508653</v>
      </c>
      <c r="AH91" s="270">
        <f>AVERAGE(AH52:AH90)</f>
        <v>0.6859282349290978</v>
      </c>
      <c r="AI91" s="271">
        <f>AI29+AI35+AI47</f>
        <v>883423883</v>
      </c>
      <c r="AJ91" s="272">
        <f>SUM(AJ86:AJ90)</f>
        <v>0</v>
      </c>
      <c r="AK91" s="270">
        <f>AJ91/AI91</f>
        <v>0</v>
      </c>
      <c r="AL91" s="1062"/>
      <c r="AM91" s="1062"/>
    </row>
    <row r="92" spans="32:34" ht="15">
      <c r="AF92" s="245" t="s">
        <v>1178</v>
      </c>
      <c r="AG92" s="857">
        <f>(AG12+AG29+AG35+AG47+AG91)/5</f>
        <v>0.5805931411468863</v>
      </c>
      <c r="AH92" s="857">
        <f>(AH12+AH29+AH35+AH47+AH91)/5</f>
        <v>0.343852573392746</v>
      </c>
    </row>
    <row r="93" ht="68.25" customHeight="1" hidden="1"/>
    <row r="94" ht="12" hidden="1"/>
    <row r="95" ht="12" hidden="1"/>
    <row r="96" ht="12" hidden="1"/>
    <row r="97" ht="12" hidden="1">
      <c r="AI97" s="315">
        <f>AI91-AI32</f>
        <v>301521683</v>
      </c>
    </row>
    <row r="98" ht="12" hidden="1"/>
    <row r="99" ht="12" hidden="1"/>
    <row r="100" ht="12" hidden="1">
      <c r="AI100" s="315">
        <v>95303600</v>
      </c>
    </row>
    <row r="101" ht="12" hidden="1"/>
    <row r="102" ht="12" hidden="1">
      <c r="AI102" s="315">
        <f>AI91-AI100</f>
        <v>788120283</v>
      </c>
    </row>
    <row r="103" ht="12" hidden="1"/>
    <row r="104" spans="32:34" ht="15">
      <c r="AF104" s="245" t="s">
        <v>1179</v>
      </c>
      <c r="AG104" s="857">
        <f>(AG12+AG29+AG35+AG47)/4</f>
        <v>0.43438855622089156</v>
      </c>
      <c r="AH104" s="857">
        <f>(AH12+AH29+AH35+AH47)/4</f>
        <v>0.25833365800865804</v>
      </c>
    </row>
    <row r="109" ht="12"/>
    <row r="110" ht="12"/>
    <row r="111" ht="12"/>
    <row r="112" ht="12"/>
    <row r="113" ht="12"/>
    <row r="114" ht="12"/>
    <row r="115" ht="12"/>
    <row r="116" ht="12"/>
    <row r="117" ht="12"/>
  </sheetData>
  <sheetProtection/>
  <mergeCells count="101">
    <mergeCell ref="AL80:AM80"/>
    <mergeCell ref="AL81:AM81"/>
    <mergeCell ref="AL82:AM82"/>
    <mergeCell ref="AK83:AL83"/>
    <mergeCell ref="AK84:AL84"/>
    <mergeCell ref="AL74:AM74"/>
    <mergeCell ref="AL75:AM75"/>
    <mergeCell ref="AL78:AM78"/>
    <mergeCell ref="AL79:AM79"/>
    <mergeCell ref="AL76:AM76"/>
    <mergeCell ref="AL90:AM90"/>
    <mergeCell ref="AL85:AM85"/>
    <mergeCell ref="AL86:AM86"/>
    <mergeCell ref="AL87:AM87"/>
    <mergeCell ref="AL88:AM88"/>
    <mergeCell ref="AL89:AM89"/>
    <mergeCell ref="AL77:AM77"/>
    <mergeCell ref="AL64:AM64"/>
    <mergeCell ref="AL66:AM66"/>
    <mergeCell ref="AL67:AM67"/>
    <mergeCell ref="AL68:AM68"/>
    <mergeCell ref="AL69:AM69"/>
    <mergeCell ref="AL71:AM71"/>
    <mergeCell ref="AL72:AM72"/>
    <mergeCell ref="AL73:AM73"/>
    <mergeCell ref="AL59:AM59"/>
    <mergeCell ref="AL60:AM60"/>
    <mergeCell ref="AL61:AM61"/>
    <mergeCell ref="AL62:AM62"/>
    <mergeCell ref="AL63:AM63"/>
    <mergeCell ref="AK58:AL58"/>
    <mergeCell ref="AL52:AM52"/>
    <mergeCell ref="AL53:AM53"/>
    <mergeCell ref="AL54:AM54"/>
    <mergeCell ref="AL55:AM55"/>
    <mergeCell ref="AL56:AM56"/>
    <mergeCell ref="AL57:AM57"/>
    <mergeCell ref="B48:AK48"/>
    <mergeCell ref="B49:AK49"/>
    <mergeCell ref="B50:AE50"/>
    <mergeCell ref="AF50:AG50"/>
    <mergeCell ref="AI50:AK50"/>
    <mergeCell ref="AL51:AM51"/>
    <mergeCell ref="AL40:AM40"/>
    <mergeCell ref="AL41:AM41"/>
    <mergeCell ref="AL42:AM42"/>
    <mergeCell ref="AL46:AM46"/>
    <mergeCell ref="A47:AC47"/>
    <mergeCell ref="AL47:AM47"/>
    <mergeCell ref="AL43:AM45"/>
    <mergeCell ref="B36:AK36"/>
    <mergeCell ref="B37:AK37"/>
    <mergeCell ref="B38:AE38"/>
    <mergeCell ref="AF38:AG38"/>
    <mergeCell ref="AI38:AK38"/>
    <mergeCell ref="AL39:AM39"/>
    <mergeCell ref="AL31:AM31"/>
    <mergeCell ref="AL32:AM32"/>
    <mergeCell ref="AL33:AM33"/>
    <mergeCell ref="AL34:AM34"/>
    <mergeCell ref="A35:AC35"/>
    <mergeCell ref="AL35:AM35"/>
    <mergeCell ref="AL28:AM28"/>
    <mergeCell ref="A29:AC29"/>
    <mergeCell ref="AL29:AM29"/>
    <mergeCell ref="B30:AE30"/>
    <mergeCell ref="AF30:AG30"/>
    <mergeCell ref="AI30:AK30"/>
    <mergeCell ref="AL22:AM22"/>
    <mergeCell ref="AL23:AM23"/>
    <mergeCell ref="AL24:AM24"/>
    <mergeCell ref="AL25:AM25"/>
    <mergeCell ref="AL27:AM27"/>
    <mergeCell ref="AL15:AM15"/>
    <mergeCell ref="AL16:AM16"/>
    <mergeCell ref="AL17:AM17"/>
    <mergeCell ref="AL19:AM19"/>
    <mergeCell ref="AL20:AM20"/>
    <mergeCell ref="A12:AC12"/>
    <mergeCell ref="AL12:AM12"/>
    <mergeCell ref="B13:AE13"/>
    <mergeCell ref="AF13:AG13"/>
    <mergeCell ref="AI13:AK13"/>
    <mergeCell ref="AL14:AM14"/>
    <mergeCell ref="AL6:AM6"/>
    <mergeCell ref="AL7:AM7"/>
    <mergeCell ref="AL8:AM8"/>
    <mergeCell ref="AL9:AM9"/>
    <mergeCell ref="AL10:AM10"/>
    <mergeCell ref="AL21:AM21"/>
    <mergeCell ref="AL11:AM11"/>
    <mergeCell ref="A91:AC91"/>
    <mergeCell ref="AL91:AM91"/>
    <mergeCell ref="B1:AK1"/>
    <mergeCell ref="AL1:AM1"/>
    <mergeCell ref="B2:AK2"/>
    <mergeCell ref="B3:AK3"/>
    <mergeCell ref="B4:AE4"/>
    <mergeCell ref="AF4:AG4"/>
    <mergeCell ref="AI4:AK4"/>
    <mergeCell ref="AL5:AM5"/>
  </mergeCells>
  <printOptions horizontalCentered="1"/>
  <pageMargins left="0.1968503937007874" right="0.1968503937007874" top="0.7480314960629921" bottom="0.7480314960629921" header="0.31496062992125984" footer="0.31496062992125984"/>
  <pageSetup horizontalDpi="600" verticalDpi="600" orientation="portrait" scale="80"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AM116"/>
  <sheetViews>
    <sheetView zoomScalePageLayoutView="0" workbookViewId="0" topLeftCell="B43">
      <selection activeCell="Q7" sqref="Q7"/>
    </sheetView>
  </sheetViews>
  <sheetFormatPr defaultColWidth="11.421875" defaultRowHeight="15"/>
  <cols>
    <col min="1" max="1" width="43.421875" style="23" customWidth="1"/>
    <col min="2" max="3" width="11.421875" style="23" customWidth="1"/>
    <col min="4" max="4" width="17.8515625" style="23" customWidth="1"/>
    <col min="5" max="5" width="11.421875" style="967" customWidth="1"/>
    <col min="6" max="6" width="6.28125" style="23" customWidth="1"/>
    <col min="7" max="7" width="4.8515625" style="23" customWidth="1"/>
    <col min="8" max="8" width="5.7109375" style="23" customWidth="1"/>
    <col min="9" max="9" width="6.00390625" style="23" customWidth="1"/>
    <col min="10" max="10" width="6.421875" style="960" customWidth="1"/>
    <col min="11" max="11" width="6.8515625" style="968" customWidth="1"/>
    <col min="12" max="12" width="6.140625" style="23" customWidth="1"/>
    <col min="13" max="14" width="4.8515625" style="23" customWidth="1"/>
    <col min="15" max="15" width="6.421875" style="23" customWidth="1"/>
    <col min="16" max="16" width="6.28125" style="960" customWidth="1"/>
    <col min="17" max="17" width="7.28125" style="23" customWidth="1"/>
    <col min="18" max="18" width="5.421875" style="23" hidden="1" customWidth="1"/>
    <col min="19" max="29" width="4.8515625" style="23" hidden="1" customWidth="1"/>
    <col min="30" max="34" width="12.8515625" style="23" customWidth="1"/>
    <col min="35" max="35" width="13.8515625" style="969" bestFit="1" customWidth="1"/>
    <col min="36" max="36" width="11.00390625" style="970" bestFit="1" customWidth="1"/>
    <col min="37" max="37" width="11.00390625" style="23" bestFit="1" customWidth="1"/>
    <col min="38" max="38" width="18.28125" style="23" customWidth="1"/>
    <col min="39" max="39" width="12.140625" style="23" customWidth="1"/>
    <col min="40" max="16384" width="11.421875" style="23" customWidth="1"/>
  </cols>
  <sheetData>
    <row r="1" spans="1:39" ht="95.25" customHeight="1">
      <c r="A1" s="954"/>
      <c r="B1" s="1109" t="s">
        <v>55</v>
      </c>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c r="AD1" s="1110"/>
      <c r="AE1" s="1110"/>
      <c r="AF1" s="1110"/>
      <c r="AG1" s="1110"/>
      <c r="AH1" s="1110"/>
      <c r="AI1" s="1110"/>
      <c r="AJ1" s="1110"/>
      <c r="AK1" s="1111"/>
      <c r="AL1" s="1112" t="s">
        <v>1067</v>
      </c>
      <c r="AM1" s="1112"/>
    </row>
    <row r="2" spans="1:39" ht="25.5">
      <c r="A2" s="207" t="s">
        <v>54</v>
      </c>
      <c r="B2" s="1114" t="s">
        <v>1191</v>
      </c>
      <c r="C2" s="1114"/>
      <c r="D2" s="1114"/>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c r="AD2" s="1114"/>
      <c r="AE2" s="1114"/>
      <c r="AF2" s="1114"/>
      <c r="AG2" s="1114"/>
      <c r="AH2" s="1114"/>
      <c r="AI2" s="1114"/>
      <c r="AJ2" s="1114"/>
      <c r="AK2" s="1114"/>
      <c r="AL2" s="947" t="s">
        <v>43</v>
      </c>
      <c r="AM2" s="26"/>
    </row>
    <row r="3" spans="1:39" ht="25.5">
      <c r="A3" s="207" t="s">
        <v>52</v>
      </c>
      <c r="B3" s="1115" t="s">
        <v>73</v>
      </c>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16"/>
      <c r="AA3" s="1116"/>
      <c r="AB3" s="1116"/>
      <c r="AC3" s="1116"/>
      <c r="AD3" s="1116"/>
      <c r="AE3" s="1116"/>
      <c r="AF3" s="1116"/>
      <c r="AG3" s="1116"/>
      <c r="AH3" s="1116"/>
      <c r="AI3" s="1116"/>
      <c r="AJ3" s="1116"/>
      <c r="AK3" s="1117"/>
      <c r="AL3" s="947" t="s">
        <v>43</v>
      </c>
      <c r="AM3" s="26"/>
    </row>
    <row r="4" spans="1:39" ht="51.75" customHeight="1">
      <c r="A4" s="207" t="s">
        <v>47</v>
      </c>
      <c r="B4" s="1115" t="s">
        <v>277</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9"/>
      <c r="AF4" s="1120" t="s">
        <v>117</v>
      </c>
      <c r="AG4" s="1121"/>
      <c r="AH4" s="1122"/>
      <c r="AI4" s="1115" t="s">
        <v>1192</v>
      </c>
      <c r="AJ4" s="1118"/>
      <c r="AK4" s="1119"/>
      <c r="AL4" s="947" t="s">
        <v>43</v>
      </c>
      <c r="AM4" s="26"/>
    </row>
    <row r="5" spans="1:39" s="955" customFormat="1" ht="44.25" customHeight="1">
      <c r="A5" s="948" t="s">
        <v>42</v>
      </c>
      <c r="B5" s="943" t="s">
        <v>41</v>
      </c>
      <c r="C5" s="943" t="s">
        <v>40</v>
      </c>
      <c r="D5" s="943" t="s">
        <v>118</v>
      </c>
      <c r="E5" s="161" t="s">
        <v>38</v>
      </c>
      <c r="F5" s="949" t="s">
        <v>37</v>
      </c>
      <c r="G5" s="949" t="s">
        <v>36</v>
      </c>
      <c r="H5" s="949" t="s">
        <v>35</v>
      </c>
      <c r="I5" s="949" t="s">
        <v>34</v>
      </c>
      <c r="J5" s="949" t="s">
        <v>33</v>
      </c>
      <c r="K5" s="943" t="s">
        <v>32</v>
      </c>
      <c r="L5" s="949" t="s">
        <v>31</v>
      </c>
      <c r="M5" s="949" t="s">
        <v>30</v>
      </c>
      <c r="N5" s="949" t="s">
        <v>29</v>
      </c>
      <c r="O5" s="949" t="s">
        <v>28</v>
      </c>
      <c r="P5" s="949" t="s">
        <v>27</v>
      </c>
      <c r="Q5" s="949" t="s">
        <v>26</v>
      </c>
      <c r="R5" s="949" t="s">
        <v>25</v>
      </c>
      <c r="S5" s="949" t="s">
        <v>24</v>
      </c>
      <c r="T5" s="949" t="s">
        <v>23</v>
      </c>
      <c r="U5" s="949" t="s">
        <v>22</v>
      </c>
      <c r="V5" s="949" t="s">
        <v>21</v>
      </c>
      <c r="W5" s="949" t="s">
        <v>20</v>
      </c>
      <c r="X5" s="949" t="s">
        <v>19</v>
      </c>
      <c r="Y5" s="949" t="s">
        <v>18</v>
      </c>
      <c r="Z5" s="949" t="s">
        <v>17</v>
      </c>
      <c r="AA5" s="949" t="s">
        <v>16</v>
      </c>
      <c r="AB5" s="949" t="s">
        <v>15</v>
      </c>
      <c r="AC5" s="949" t="s">
        <v>14</v>
      </c>
      <c r="AD5" s="161" t="s">
        <v>13</v>
      </c>
      <c r="AE5" s="161" t="s">
        <v>12</v>
      </c>
      <c r="AF5" s="161" t="s">
        <v>11</v>
      </c>
      <c r="AG5" s="161" t="s">
        <v>10</v>
      </c>
      <c r="AH5" s="161" t="s">
        <v>9</v>
      </c>
      <c r="AI5" s="156" t="s">
        <v>8</v>
      </c>
      <c r="AJ5" s="118" t="s">
        <v>7</v>
      </c>
      <c r="AK5" s="943" t="s">
        <v>6</v>
      </c>
      <c r="AL5" s="1113" t="s">
        <v>5</v>
      </c>
      <c r="AM5" s="1113"/>
    </row>
    <row r="6" spans="1:39" s="960" customFormat="1" ht="84.75" customHeight="1">
      <c r="A6" s="6" t="s">
        <v>1022</v>
      </c>
      <c r="B6" s="29">
        <v>43101</v>
      </c>
      <c r="C6" s="29">
        <v>43435</v>
      </c>
      <c r="D6" s="29" t="s">
        <v>1023</v>
      </c>
      <c r="E6" s="956">
        <f>F6+H6+J6+L6+N6+P6+R6+T6+V6+X6+Z6+AB6</f>
        <v>1</v>
      </c>
      <c r="F6" s="30"/>
      <c r="G6" s="27"/>
      <c r="H6" s="30"/>
      <c r="I6" s="27"/>
      <c r="J6" s="30"/>
      <c r="K6" s="27"/>
      <c r="L6" s="30"/>
      <c r="M6" s="27"/>
      <c r="N6" s="30"/>
      <c r="O6" s="27"/>
      <c r="P6" s="30"/>
      <c r="Q6" s="27"/>
      <c r="R6" s="32"/>
      <c r="S6" s="27"/>
      <c r="T6" s="30"/>
      <c r="U6" s="27"/>
      <c r="V6" s="30"/>
      <c r="W6" s="27"/>
      <c r="X6" s="30"/>
      <c r="Y6" s="27"/>
      <c r="Z6" s="32">
        <v>1</v>
      </c>
      <c r="AA6" s="27"/>
      <c r="AB6" s="30"/>
      <c r="AC6" s="27"/>
      <c r="AD6" s="209">
        <f aca="true" t="shared" si="0" ref="AD6:AE11">F6+H6+J6+L6+N6+P6</f>
        <v>0</v>
      </c>
      <c r="AE6" s="209">
        <f t="shared" si="0"/>
        <v>0</v>
      </c>
      <c r="AF6" s="956">
        <f>AE6-AD6</f>
        <v>0</v>
      </c>
      <c r="AG6" s="957" t="e">
        <f>+AE6/AD6</f>
        <v>#DIV/0!</v>
      </c>
      <c r="AH6" s="957">
        <f>AE6/E6</f>
        <v>0</v>
      </c>
      <c r="AI6" s="958">
        <v>21000000</v>
      </c>
      <c r="AJ6" s="959">
        <v>0</v>
      </c>
      <c r="AK6" s="757">
        <f>AJ6/AI6</f>
        <v>0</v>
      </c>
      <c r="AL6" s="1107"/>
      <c r="AM6" s="1107"/>
    </row>
    <row r="7" spans="1:39" s="960" customFormat="1" ht="63.75" customHeight="1">
      <c r="A7" s="6" t="s">
        <v>1024</v>
      </c>
      <c r="B7" s="29">
        <v>43101</v>
      </c>
      <c r="C7" s="29">
        <v>43252</v>
      </c>
      <c r="D7" s="29" t="s">
        <v>3</v>
      </c>
      <c r="E7" s="956">
        <f>F7+H7+J7+L7+N7+P7+R7+T7+V7+X7+Z7+AB7</f>
        <v>2</v>
      </c>
      <c r="F7" s="30"/>
      <c r="G7" s="27"/>
      <c r="H7" s="961"/>
      <c r="I7" s="27"/>
      <c r="J7" s="32">
        <v>1</v>
      </c>
      <c r="K7" s="14"/>
      <c r="L7" s="32"/>
      <c r="M7" s="14"/>
      <c r="N7" s="35"/>
      <c r="O7" s="14"/>
      <c r="P7" s="32"/>
      <c r="Q7" s="14"/>
      <c r="R7" s="32"/>
      <c r="S7" s="14"/>
      <c r="T7" s="32">
        <v>1</v>
      </c>
      <c r="U7" s="14"/>
      <c r="V7" s="35"/>
      <c r="W7" s="14"/>
      <c r="X7" s="32"/>
      <c r="Y7" s="14"/>
      <c r="Z7" s="32"/>
      <c r="AA7" s="14"/>
      <c r="AB7" s="35"/>
      <c r="AC7" s="27"/>
      <c r="AD7" s="209">
        <f t="shared" si="0"/>
        <v>1</v>
      </c>
      <c r="AE7" s="209">
        <f t="shared" si="0"/>
        <v>0</v>
      </c>
      <c r="AF7" s="956">
        <f>AE7-AD7</f>
        <v>-1</v>
      </c>
      <c r="AG7" s="957">
        <f>+AE7/AD7</f>
        <v>0</v>
      </c>
      <c r="AH7" s="957">
        <f>AE7/E7</f>
        <v>0</v>
      </c>
      <c r="AI7" s="958"/>
      <c r="AJ7" s="959">
        <v>0</v>
      </c>
      <c r="AK7" s="757" t="e">
        <f>AJ7/AI7</f>
        <v>#DIV/0!</v>
      </c>
      <c r="AL7" s="1107"/>
      <c r="AM7" s="1107"/>
    </row>
    <row r="8" spans="1:39" s="960" customFormat="1" ht="33" customHeight="1">
      <c r="A8" s="6" t="s">
        <v>1189</v>
      </c>
      <c r="B8" s="29">
        <v>43101</v>
      </c>
      <c r="C8" s="29">
        <v>43435</v>
      </c>
      <c r="D8" s="29" t="s">
        <v>70</v>
      </c>
      <c r="E8" s="956">
        <v>11</v>
      </c>
      <c r="F8" s="202"/>
      <c r="G8" s="139"/>
      <c r="H8" s="202">
        <v>1</v>
      </c>
      <c r="I8" s="139">
        <v>1</v>
      </c>
      <c r="J8" s="32">
        <v>1</v>
      </c>
      <c r="K8" s="14"/>
      <c r="L8" s="32">
        <v>1</v>
      </c>
      <c r="M8" s="14">
        <v>1</v>
      </c>
      <c r="N8" s="32">
        <v>1</v>
      </c>
      <c r="O8" s="14">
        <v>1</v>
      </c>
      <c r="P8" s="32">
        <v>1</v>
      </c>
      <c r="Q8" s="14">
        <v>1</v>
      </c>
      <c r="R8" s="32">
        <v>1</v>
      </c>
      <c r="S8" s="14"/>
      <c r="T8" s="32">
        <v>1</v>
      </c>
      <c r="U8" s="14"/>
      <c r="V8" s="32">
        <v>1</v>
      </c>
      <c r="W8" s="14"/>
      <c r="X8" s="32">
        <v>1</v>
      </c>
      <c r="Y8" s="14"/>
      <c r="Z8" s="32">
        <v>1</v>
      </c>
      <c r="AA8" s="14"/>
      <c r="AB8" s="32">
        <v>1</v>
      </c>
      <c r="AC8" s="139"/>
      <c r="AD8" s="209">
        <f t="shared" si="0"/>
        <v>5</v>
      </c>
      <c r="AE8" s="209">
        <f t="shared" si="0"/>
        <v>4</v>
      </c>
      <c r="AF8" s="956">
        <f>AE8-AD8</f>
        <v>-1</v>
      </c>
      <c r="AG8" s="957">
        <f>+AE8/AD8</f>
        <v>0.8</v>
      </c>
      <c r="AH8" s="957">
        <f>AE8/E8</f>
        <v>0.36363636363636365</v>
      </c>
      <c r="AI8" s="958"/>
      <c r="AJ8" s="959">
        <v>0</v>
      </c>
      <c r="AK8" s="757" t="e">
        <f>AJ8/AI8</f>
        <v>#DIV/0!</v>
      </c>
      <c r="AL8" s="1107"/>
      <c r="AM8" s="1107"/>
    </row>
    <row r="9" spans="1:39" s="960" customFormat="1" ht="65.25" customHeight="1">
      <c r="A9" s="6" t="s">
        <v>278</v>
      </c>
      <c r="B9" s="29">
        <v>43101</v>
      </c>
      <c r="C9" s="29">
        <v>43435</v>
      </c>
      <c r="D9" s="29" t="s">
        <v>1193</v>
      </c>
      <c r="E9" s="956">
        <f>F9+H9+J9+L9+N9+P9+R9+T9+V9+X9+Z9+AB9</f>
        <v>4</v>
      </c>
      <c r="F9" s="202"/>
      <c r="G9" s="139"/>
      <c r="H9" s="202"/>
      <c r="I9" s="139"/>
      <c r="J9" s="32"/>
      <c r="K9" s="14"/>
      <c r="L9" s="32"/>
      <c r="M9" s="14"/>
      <c r="N9" s="32">
        <v>1</v>
      </c>
      <c r="O9" s="14">
        <v>1</v>
      </c>
      <c r="P9" s="32"/>
      <c r="Q9" s="14"/>
      <c r="R9" s="32"/>
      <c r="S9" s="14"/>
      <c r="T9" s="32">
        <v>1</v>
      </c>
      <c r="U9" s="14"/>
      <c r="V9" s="32">
        <v>1</v>
      </c>
      <c r="W9" s="14"/>
      <c r="X9" s="32"/>
      <c r="Y9" s="14"/>
      <c r="Z9" s="32"/>
      <c r="AA9" s="14"/>
      <c r="AB9" s="32">
        <v>1</v>
      </c>
      <c r="AC9" s="139"/>
      <c r="AD9" s="209">
        <f t="shared" si="0"/>
        <v>1</v>
      </c>
      <c r="AE9" s="209">
        <f t="shared" si="0"/>
        <v>1</v>
      </c>
      <c r="AF9" s="956">
        <f>AE9-AD9</f>
        <v>0</v>
      </c>
      <c r="AG9" s="957">
        <f>+AE9/AD9</f>
        <v>1</v>
      </c>
      <c r="AH9" s="957">
        <f>AE9/E9</f>
        <v>0.25</v>
      </c>
      <c r="AI9" s="958">
        <v>9000000</v>
      </c>
      <c r="AJ9" s="959"/>
      <c r="AK9" s="757"/>
      <c r="AL9" s="1107"/>
      <c r="AM9" s="1107"/>
    </row>
    <row r="10" spans="1:39" s="960" customFormat="1" ht="65.25" customHeight="1">
      <c r="A10" s="6" t="s">
        <v>1194</v>
      </c>
      <c r="B10" s="29">
        <v>43101</v>
      </c>
      <c r="C10" s="29">
        <v>43435</v>
      </c>
      <c r="D10" s="29" t="s">
        <v>3</v>
      </c>
      <c r="E10" s="956">
        <v>5</v>
      </c>
      <c r="F10" s="202"/>
      <c r="G10" s="139"/>
      <c r="H10" s="202"/>
      <c r="I10" s="139"/>
      <c r="J10" s="32">
        <v>1</v>
      </c>
      <c r="K10" s="14">
        <v>1</v>
      </c>
      <c r="L10" s="32"/>
      <c r="M10" s="14"/>
      <c r="N10" s="32">
        <v>1</v>
      </c>
      <c r="O10" s="14">
        <v>1</v>
      </c>
      <c r="P10" s="32"/>
      <c r="Q10" s="14"/>
      <c r="R10" s="32">
        <v>1</v>
      </c>
      <c r="S10" s="14"/>
      <c r="T10" s="32"/>
      <c r="U10" s="14"/>
      <c r="V10" s="32">
        <v>1</v>
      </c>
      <c r="W10" s="14"/>
      <c r="X10" s="32"/>
      <c r="Y10" s="14"/>
      <c r="Z10" s="32">
        <v>1</v>
      </c>
      <c r="AA10" s="14"/>
      <c r="AB10" s="32"/>
      <c r="AC10" s="139"/>
      <c r="AD10" s="209">
        <f t="shared" si="0"/>
        <v>2</v>
      </c>
      <c r="AE10" s="209">
        <f t="shared" si="0"/>
        <v>2</v>
      </c>
      <c r="AF10" s="956"/>
      <c r="AG10" s="957"/>
      <c r="AH10" s="957"/>
      <c r="AI10" s="958">
        <v>5000000</v>
      </c>
      <c r="AJ10" s="959"/>
      <c r="AK10" s="757"/>
      <c r="AL10" s="942"/>
      <c r="AM10" s="942"/>
    </row>
    <row r="11" spans="1:39" s="960" customFormat="1" ht="69" customHeight="1">
      <c r="A11" s="6" t="s">
        <v>279</v>
      </c>
      <c r="B11" s="962">
        <v>43101</v>
      </c>
      <c r="C11" s="962">
        <v>43435</v>
      </c>
      <c r="D11" s="787" t="s">
        <v>829</v>
      </c>
      <c r="E11" s="956">
        <f>F11+H11+J11+L11+N11+P11+R11+T11+V11+X11+Z11+AB11</f>
        <v>6</v>
      </c>
      <c r="F11" s="32"/>
      <c r="G11" s="14"/>
      <c r="H11" s="32">
        <v>1</v>
      </c>
      <c r="I11" s="139">
        <v>1</v>
      </c>
      <c r="J11" s="32"/>
      <c r="K11" s="14"/>
      <c r="L11" s="32">
        <v>1</v>
      </c>
      <c r="M11" s="14"/>
      <c r="N11" s="32"/>
      <c r="O11" s="14"/>
      <c r="P11" s="32">
        <v>1</v>
      </c>
      <c r="Q11" s="14">
        <v>1</v>
      </c>
      <c r="R11" s="32"/>
      <c r="S11" s="14"/>
      <c r="T11" s="32">
        <v>1</v>
      </c>
      <c r="U11" s="14"/>
      <c r="V11" s="32">
        <v>1</v>
      </c>
      <c r="W11" s="14"/>
      <c r="X11" s="32">
        <v>1</v>
      </c>
      <c r="Y11" s="14"/>
      <c r="Z11" s="32"/>
      <c r="AA11" s="139"/>
      <c r="AB11" s="202"/>
      <c r="AC11" s="139"/>
      <c r="AD11" s="209">
        <f t="shared" si="0"/>
        <v>3</v>
      </c>
      <c r="AE11" s="209">
        <f t="shared" si="0"/>
        <v>2</v>
      </c>
      <c r="AF11" s="956">
        <f>AE11-AD11</f>
        <v>-1</v>
      </c>
      <c r="AG11" s="957">
        <f>+AE11/AD11</f>
        <v>0.6666666666666666</v>
      </c>
      <c r="AH11" s="957">
        <f>AE11/E11</f>
        <v>0.3333333333333333</v>
      </c>
      <c r="AI11" s="958">
        <v>5000000</v>
      </c>
      <c r="AJ11" s="959">
        <v>0</v>
      </c>
      <c r="AK11" s="757">
        <f>AJ11/AI11</f>
        <v>0</v>
      </c>
      <c r="AL11" s="1107"/>
      <c r="AM11" s="1107"/>
    </row>
    <row r="12" spans="1:39" ht="28.5" customHeight="1">
      <c r="A12" s="1123" t="s">
        <v>1</v>
      </c>
      <c r="B12" s="1124"/>
      <c r="C12" s="1124"/>
      <c r="D12" s="1124"/>
      <c r="E12" s="1124"/>
      <c r="F12" s="1124"/>
      <c r="G12" s="1124"/>
      <c r="H12" s="1124"/>
      <c r="I12" s="1124"/>
      <c r="J12" s="1124"/>
      <c r="K12" s="1124"/>
      <c r="L12" s="1124"/>
      <c r="M12" s="1124"/>
      <c r="N12" s="1124"/>
      <c r="O12" s="1124"/>
      <c r="P12" s="1124"/>
      <c r="Q12" s="1124"/>
      <c r="R12" s="1124"/>
      <c r="S12" s="1124"/>
      <c r="T12" s="1124"/>
      <c r="U12" s="1124"/>
      <c r="V12" s="1124"/>
      <c r="W12" s="1124"/>
      <c r="X12" s="1124"/>
      <c r="Y12" s="1124"/>
      <c r="Z12" s="1124"/>
      <c r="AA12" s="1124"/>
      <c r="AB12" s="1124"/>
      <c r="AC12" s="1125"/>
      <c r="AD12" s="209"/>
      <c r="AE12" s="209"/>
      <c r="AF12" s="209"/>
      <c r="AG12" s="195" t="e">
        <f>AVERAGE(AG3:AG6)</f>
        <v>#DIV/0!</v>
      </c>
      <c r="AH12" s="195">
        <f>AVERAGE(AH3:AH6)</f>
        <v>0</v>
      </c>
      <c r="AI12" s="49">
        <f>SUM(AI6:AI11)</f>
        <v>40000000</v>
      </c>
      <c r="AJ12" s="48"/>
      <c r="AK12" s="195"/>
      <c r="AL12" s="1107"/>
      <c r="AM12" s="1107"/>
    </row>
    <row r="13" spans="1:39" ht="47.25" customHeight="1">
      <c r="A13" s="207" t="s">
        <v>47</v>
      </c>
      <c r="B13" s="1115" t="s">
        <v>280</v>
      </c>
      <c r="C13" s="1116"/>
      <c r="D13" s="1116"/>
      <c r="E13" s="1116"/>
      <c r="F13" s="1116"/>
      <c r="G13" s="1116"/>
      <c r="H13" s="1116"/>
      <c r="I13" s="1116"/>
      <c r="J13" s="1116"/>
      <c r="K13" s="1116"/>
      <c r="L13" s="1116"/>
      <c r="M13" s="1116"/>
      <c r="N13" s="1116"/>
      <c r="O13" s="1116"/>
      <c r="P13" s="1116"/>
      <c r="Q13" s="1116"/>
      <c r="R13" s="1116"/>
      <c r="S13" s="1116"/>
      <c r="T13" s="1116"/>
      <c r="U13" s="1116"/>
      <c r="V13" s="1116"/>
      <c r="W13" s="1116"/>
      <c r="X13" s="1116"/>
      <c r="Y13" s="1116"/>
      <c r="Z13" s="1116"/>
      <c r="AA13" s="1116"/>
      <c r="AB13" s="1116"/>
      <c r="AC13" s="1116"/>
      <c r="AD13" s="1116"/>
      <c r="AE13" s="1117"/>
      <c r="AF13" s="1120" t="s">
        <v>117</v>
      </c>
      <c r="AG13" s="1121"/>
      <c r="AH13" s="1122"/>
      <c r="AI13" s="1115" t="s">
        <v>1192</v>
      </c>
      <c r="AJ13" s="1118"/>
      <c r="AK13" s="1119"/>
      <c r="AL13" s="947" t="s">
        <v>43</v>
      </c>
      <c r="AM13" s="26"/>
    </row>
    <row r="14" spans="1:39" s="955" customFormat="1" ht="22.5">
      <c r="A14" s="948" t="s">
        <v>42</v>
      </c>
      <c r="B14" s="943" t="s">
        <v>41</v>
      </c>
      <c r="C14" s="943" t="s">
        <v>40</v>
      </c>
      <c r="D14" s="943" t="s">
        <v>118</v>
      </c>
      <c r="E14" s="161" t="s">
        <v>38</v>
      </c>
      <c r="F14" s="949" t="s">
        <v>37</v>
      </c>
      <c r="G14" s="949" t="s">
        <v>36</v>
      </c>
      <c r="H14" s="949" t="s">
        <v>35</v>
      </c>
      <c r="I14" s="949" t="s">
        <v>34</v>
      </c>
      <c r="J14" s="16" t="s">
        <v>33</v>
      </c>
      <c r="K14" s="943" t="s">
        <v>32</v>
      </c>
      <c r="L14" s="949" t="s">
        <v>31</v>
      </c>
      <c r="M14" s="949" t="s">
        <v>30</v>
      </c>
      <c r="N14" s="949" t="s">
        <v>29</v>
      </c>
      <c r="O14" s="949" t="s">
        <v>28</v>
      </c>
      <c r="P14" s="16" t="s">
        <v>27</v>
      </c>
      <c r="Q14" s="949" t="s">
        <v>26</v>
      </c>
      <c r="R14" s="949" t="s">
        <v>25</v>
      </c>
      <c r="S14" s="949" t="s">
        <v>24</v>
      </c>
      <c r="T14" s="949" t="s">
        <v>23</v>
      </c>
      <c r="U14" s="949" t="s">
        <v>22</v>
      </c>
      <c r="V14" s="949" t="s">
        <v>21</v>
      </c>
      <c r="W14" s="949" t="s">
        <v>20</v>
      </c>
      <c r="X14" s="949" t="s">
        <v>19</v>
      </c>
      <c r="Y14" s="949" t="s">
        <v>18</v>
      </c>
      <c r="Z14" s="949" t="s">
        <v>17</v>
      </c>
      <c r="AA14" s="949" t="s">
        <v>16</v>
      </c>
      <c r="AB14" s="949" t="s">
        <v>15</v>
      </c>
      <c r="AC14" s="949" t="s">
        <v>14</v>
      </c>
      <c r="AD14" s="161" t="s">
        <v>13</v>
      </c>
      <c r="AE14" s="161" t="s">
        <v>12</v>
      </c>
      <c r="AF14" s="161" t="s">
        <v>11</v>
      </c>
      <c r="AG14" s="161" t="s">
        <v>10</v>
      </c>
      <c r="AH14" s="161" t="s">
        <v>9</v>
      </c>
      <c r="AI14" s="140" t="s">
        <v>8</v>
      </c>
      <c r="AJ14" s="140" t="s">
        <v>7</v>
      </c>
      <c r="AK14" s="943" t="s">
        <v>6</v>
      </c>
      <c r="AL14" s="1126" t="s">
        <v>5</v>
      </c>
      <c r="AM14" s="1127"/>
    </row>
    <row r="15" spans="1:39" ht="75.75" customHeight="1">
      <c r="A15" s="133" t="s">
        <v>281</v>
      </c>
      <c r="B15" s="29">
        <v>43101</v>
      </c>
      <c r="C15" s="29">
        <v>43435</v>
      </c>
      <c r="D15" s="29" t="s">
        <v>70</v>
      </c>
      <c r="E15" s="956">
        <f>F15+H15+J15+L15+N15+P15+R15+T15+V15+X15+Z15+AB15</f>
        <v>2</v>
      </c>
      <c r="F15" s="30"/>
      <c r="G15" s="27"/>
      <c r="H15" s="30"/>
      <c r="I15" s="27"/>
      <c r="J15" s="30"/>
      <c r="K15" s="928"/>
      <c r="L15" s="30"/>
      <c r="M15" s="27"/>
      <c r="N15" s="30">
        <v>1</v>
      </c>
      <c r="O15" s="30">
        <v>0</v>
      </c>
      <c r="P15" s="30"/>
      <c r="Q15" s="27"/>
      <c r="R15" s="31"/>
      <c r="S15" s="27"/>
      <c r="T15" s="30"/>
      <c r="U15" s="27"/>
      <c r="V15" s="30"/>
      <c r="W15" s="27"/>
      <c r="X15" s="30"/>
      <c r="Y15" s="27"/>
      <c r="Z15" s="32">
        <v>1</v>
      </c>
      <c r="AA15" s="27"/>
      <c r="AB15" s="30"/>
      <c r="AC15" s="27"/>
      <c r="AD15" s="209">
        <f>F15+H15+J15+L15+N15+P15</f>
        <v>1</v>
      </c>
      <c r="AE15" s="209">
        <f>G15+I15+K15+M15+O15+Q15</f>
        <v>0</v>
      </c>
      <c r="AF15" s="209">
        <f>AE15-AD15</f>
        <v>-1</v>
      </c>
      <c r="AG15" s="33">
        <f>+AE15/AD15</f>
        <v>0</v>
      </c>
      <c r="AH15" s="33">
        <f>AE15/E15</f>
        <v>0</v>
      </c>
      <c r="AI15" s="958">
        <v>0</v>
      </c>
      <c r="AJ15" s="48">
        <v>0</v>
      </c>
      <c r="AK15" s="195" t="e">
        <f>AJ15/AI15</f>
        <v>#DIV/0!</v>
      </c>
      <c r="AL15" s="1128"/>
      <c r="AM15" s="1129"/>
    </row>
    <row r="16" spans="1:39" ht="28.5" customHeight="1">
      <c r="A16" s="1123" t="s">
        <v>1</v>
      </c>
      <c r="B16" s="1124"/>
      <c r="C16" s="1124"/>
      <c r="D16" s="1124"/>
      <c r="E16" s="1124"/>
      <c r="F16" s="1124"/>
      <c r="G16" s="1124"/>
      <c r="H16" s="1124"/>
      <c r="I16" s="1124"/>
      <c r="J16" s="1124"/>
      <c r="K16" s="1124"/>
      <c r="L16" s="1124"/>
      <c r="M16" s="1124"/>
      <c r="N16" s="1124"/>
      <c r="O16" s="1124"/>
      <c r="P16" s="1124"/>
      <c r="Q16" s="1124"/>
      <c r="R16" s="1124"/>
      <c r="S16" s="1124"/>
      <c r="T16" s="1124"/>
      <c r="U16" s="1124"/>
      <c r="V16" s="1124"/>
      <c r="W16" s="1124"/>
      <c r="X16" s="1124"/>
      <c r="Y16" s="1124"/>
      <c r="Z16" s="1124"/>
      <c r="AA16" s="1124"/>
      <c r="AB16" s="1124"/>
      <c r="AC16" s="1125"/>
      <c r="AD16" s="209"/>
      <c r="AE16" s="209"/>
      <c r="AF16" s="209"/>
      <c r="AG16" s="195" t="e">
        <f>AVERAGE(AG6:AG11)</f>
        <v>#DIV/0!</v>
      </c>
      <c r="AH16" s="195">
        <f>AVERAGE(AH6:AH11)</f>
        <v>0.1893939393939394</v>
      </c>
      <c r="AI16" s="958">
        <v>0</v>
      </c>
      <c r="AJ16" s="48"/>
      <c r="AK16" s="195"/>
      <c r="AL16" s="1128"/>
      <c r="AM16" s="1129"/>
    </row>
    <row r="17" spans="1:39" ht="54.75" customHeight="1">
      <c r="A17" s="207" t="s">
        <v>47</v>
      </c>
      <c r="B17" s="1115" t="s">
        <v>282</v>
      </c>
      <c r="C17" s="1116"/>
      <c r="D17" s="1116"/>
      <c r="E17" s="1116"/>
      <c r="F17" s="1116"/>
      <c r="G17" s="1116"/>
      <c r="H17" s="1116"/>
      <c r="I17" s="1116"/>
      <c r="J17" s="1116"/>
      <c r="K17" s="1116"/>
      <c r="L17" s="1116"/>
      <c r="M17" s="1116"/>
      <c r="N17" s="1116"/>
      <c r="O17" s="1116"/>
      <c r="P17" s="1116"/>
      <c r="Q17" s="1116"/>
      <c r="R17" s="1116"/>
      <c r="S17" s="1116"/>
      <c r="T17" s="1116"/>
      <c r="U17" s="1116"/>
      <c r="V17" s="1116"/>
      <c r="W17" s="1116"/>
      <c r="X17" s="1116"/>
      <c r="Y17" s="1116"/>
      <c r="Z17" s="1116"/>
      <c r="AA17" s="1116"/>
      <c r="AB17" s="1116"/>
      <c r="AC17" s="1116"/>
      <c r="AD17" s="1116"/>
      <c r="AE17" s="1117"/>
      <c r="AF17" s="1120" t="s">
        <v>117</v>
      </c>
      <c r="AG17" s="1121"/>
      <c r="AH17" s="1122"/>
      <c r="AI17" s="1115" t="s">
        <v>1192</v>
      </c>
      <c r="AJ17" s="1118"/>
      <c r="AK17" s="1119"/>
      <c r="AL17" s="947" t="s">
        <v>43</v>
      </c>
      <c r="AM17" s="26"/>
    </row>
    <row r="18" spans="1:39" s="955" customFormat="1" ht="22.5">
      <c r="A18" s="948" t="s">
        <v>42</v>
      </c>
      <c r="B18" s="943" t="s">
        <v>41</v>
      </c>
      <c r="C18" s="943" t="s">
        <v>40</v>
      </c>
      <c r="D18" s="943" t="s">
        <v>118</v>
      </c>
      <c r="E18" s="161" t="s">
        <v>38</v>
      </c>
      <c r="F18" s="949" t="s">
        <v>37</v>
      </c>
      <c r="G18" s="949" t="s">
        <v>36</v>
      </c>
      <c r="H18" s="949" t="s">
        <v>35</v>
      </c>
      <c r="I18" s="949" t="s">
        <v>34</v>
      </c>
      <c r="J18" s="16" t="s">
        <v>33</v>
      </c>
      <c r="K18" s="943" t="s">
        <v>32</v>
      </c>
      <c r="L18" s="949" t="s">
        <v>31</v>
      </c>
      <c r="M18" s="949" t="s">
        <v>30</v>
      </c>
      <c r="N18" s="949" t="s">
        <v>29</v>
      </c>
      <c r="O18" s="949" t="s">
        <v>28</v>
      </c>
      <c r="P18" s="16" t="s">
        <v>27</v>
      </c>
      <c r="Q18" s="949" t="s">
        <v>26</v>
      </c>
      <c r="R18" s="949" t="s">
        <v>25</v>
      </c>
      <c r="S18" s="949" t="s">
        <v>24</v>
      </c>
      <c r="T18" s="949" t="s">
        <v>23</v>
      </c>
      <c r="U18" s="949" t="s">
        <v>22</v>
      </c>
      <c r="V18" s="949" t="s">
        <v>21</v>
      </c>
      <c r="W18" s="949" t="s">
        <v>20</v>
      </c>
      <c r="X18" s="949" t="s">
        <v>19</v>
      </c>
      <c r="Y18" s="949" t="s">
        <v>18</v>
      </c>
      <c r="Z18" s="949" t="s">
        <v>17</v>
      </c>
      <c r="AA18" s="949" t="s">
        <v>16</v>
      </c>
      <c r="AB18" s="949" t="s">
        <v>15</v>
      </c>
      <c r="AC18" s="949" t="s">
        <v>14</v>
      </c>
      <c r="AD18" s="161" t="s">
        <v>13</v>
      </c>
      <c r="AE18" s="161" t="s">
        <v>12</v>
      </c>
      <c r="AF18" s="161" t="s">
        <v>11</v>
      </c>
      <c r="AG18" s="161" t="s">
        <v>10</v>
      </c>
      <c r="AH18" s="161" t="s">
        <v>9</v>
      </c>
      <c r="AI18" s="140" t="s">
        <v>8</v>
      </c>
      <c r="AJ18" s="140" t="s">
        <v>7</v>
      </c>
      <c r="AK18" s="943" t="s">
        <v>6</v>
      </c>
      <c r="AL18" s="1126" t="s">
        <v>5</v>
      </c>
      <c r="AM18" s="1127"/>
    </row>
    <row r="19" spans="1:39" ht="33.75" customHeight="1">
      <c r="A19" s="946" t="s">
        <v>1025</v>
      </c>
      <c r="B19" s="29">
        <v>43101</v>
      </c>
      <c r="C19" s="29">
        <v>43435</v>
      </c>
      <c r="D19" s="29" t="s">
        <v>3</v>
      </c>
      <c r="E19" s="956">
        <f>F19+H19+J19+L19+N19+P19+R19+T19+V19+X19+Z19+AB19</f>
        <v>1</v>
      </c>
      <c r="F19" s="30"/>
      <c r="G19" s="27"/>
      <c r="H19" s="30"/>
      <c r="I19" s="27"/>
      <c r="J19" s="30"/>
      <c r="K19" s="928"/>
      <c r="L19" s="30"/>
      <c r="M19" s="27"/>
      <c r="N19" s="30"/>
      <c r="O19" s="27"/>
      <c r="P19" s="30"/>
      <c r="Q19" s="27"/>
      <c r="R19" s="31"/>
      <c r="S19" s="27"/>
      <c r="T19" s="30"/>
      <c r="U19" s="27"/>
      <c r="V19" s="30"/>
      <c r="W19" s="27"/>
      <c r="X19" s="30"/>
      <c r="Y19" s="27"/>
      <c r="Z19" s="32"/>
      <c r="AA19" s="27"/>
      <c r="AB19" s="30">
        <v>1</v>
      </c>
      <c r="AC19" s="27"/>
      <c r="AD19" s="209">
        <f aca="true" t="shared" si="1" ref="AD19:AE21">F19+H19+J19+L19+N19+P19</f>
        <v>0</v>
      </c>
      <c r="AE19" s="209">
        <f t="shared" si="1"/>
        <v>0</v>
      </c>
      <c r="AF19" s="209">
        <f>AE19-AD19</f>
        <v>0</v>
      </c>
      <c r="AG19" s="33" t="e">
        <f>+AE19/AD19</f>
        <v>#DIV/0!</v>
      </c>
      <c r="AH19" s="33">
        <f>AE19/E19</f>
        <v>0</v>
      </c>
      <c r="AI19" s="958">
        <v>30000000</v>
      </c>
      <c r="AJ19" s="48">
        <v>0</v>
      </c>
      <c r="AK19" s="195">
        <f>AJ19/AI19</f>
        <v>0</v>
      </c>
      <c r="AL19" s="1128"/>
      <c r="AM19" s="1129"/>
    </row>
    <row r="20" spans="1:39" ht="27" customHeight="1">
      <c r="A20" s="946" t="s">
        <v>1026</v>
      </c>
      <c r="B20" s="29">
        <v>43101</v>
      </c>
      <c r="C20" s="29">
        <v>43435</v>
      </c>
      <c r="D20" s="29" t="s">
        <v>3</v>
      </c>
      <c r="E20" s="956">
        <f>F20+H20+J20+L20+N20+P20+R20+T20+V20+X20+Z20+AB20</f>
        <v>1</v>
      </c>
      <c r="F20" s="30"/>
      <c r="G20" s="27"/>
      <c r="H20" s="30"/>
      <c r="I20" s="27"/>
      <c r="J20" s="30"/>
      <c r="K20" s="928"/>
      <c r="L20" s="30"/>
      <c r="M20" s="27"/>
      <c r="N20" s="30"/>
      <c r="O20" s="27"/>
      <c r="P20" s="30"/>
      <c r="Q20" s="27"/>
      <c r="R20" s="31"/>
      <c r="S20" s="27"/>
      <c r="T20" s="30"/>
      <c r="U20" s="27"/>
      <c r="V20" s="30"/>
      <c r="W20" s="27"/>
      <c r="X20" s="30">
        <v>1</v>
      </c>
      <c r="Y20" s="27"/>
      <c r="Z20" s="32"/>
      <c r="AA20" s="27"/>
      <c r="AB20" s="30"/>
      <c r="AC20" s="27"/>
      <c r="AD20" s="209">
        <f t="shared" si="1"/>
        <v>0</v>
      </c>
      <c r="AE20" s="209">
        <f t="shared" si="1"/>
        <v>0</v>
      </c>
      <c r="AF20" s="209">
        <f>AE20-AD20</f>
        <v>0</v>
      </c>
      <c r="AG20" s="33" t="e">
        <f>+AE20/AD20</f>
        <v>#DIV/0!</v>
      </c>
      <c r="AH20" s="33">
        <f>AE20/E20</f>
        <v>0</v>
      </c>
      <c r="AI20" s="958">
        <v>10000000</v>
      </c>
      <c r="AJ20" s="48"/>
      <c r="AK20" s="195"/>
      <c r="AL20" s="944"/>
      <c r="AM20" s="945"/>
    </row>
    <row r="21" spans="1:39" ht="26.25" customHeight="1">
      <c r="A21" s="946" t="s">
        <v>283</v>
      </c>
      <c r="B21" s="29">
        <v>43101</v>
      </c>
      <c r="C21" s="29">
        <v>43435</v>
      </c>
      <c r="D21" s="29" t="s">
        <v>70</v>
      </c>
      <c r="E21" s="956">
        <f>F21+H21+J21+L21+N21+P21+R21+T21+V21+X21+Z21+AB21</f>
        <v>1</v>
      </c>
      <c r="F21" s="30"/>
      <c r="G21" s="27"/>
      <c r="H21" s="30"/>
      <c r="I21" s="27"/>
      <c r="J21" s="30"/>
      <c r="K21" s="928"/>
      <c r="L21" s="30"/>
      <c r="M21" s="27"/>
      <c r="N21" s="30"/>
      <c r="O21" s="27"/>
      <c r="P21" s="30"/>
      <c r="Q21" s="27"/>
      <c r="R21" s="31"/>
      <c r="S21" s="27"/>
      <c r="T21" s="30"/>
      <c r="U21" s="27"/>
      <c r="V21" s="30"/>
      <c r="W21" s="27"/>
      <c r="X21" s="30"/>
      <c r="Y21" s="27"/>
      <c r="Z21" s="32">
        <v>1</v>
      </c>
      <c r="AA21" s="27"/>
      <c r="AB21" s="30"/>
      <c r="AC21" s="27"/>
      <c r="AD21" s="209">
        <f t="shared" si="1"/>
        <v>0</v>
      </c>
      <c r="AE21" s="209">
        <f t="shared" si="1"/>
        <v>0</v>
      </c>
      <c r="AF21" s="209">
        <f>AE21-AD21</f>
        <v>0</v>
      </c>
      <c r="AG21" s="33" t="e">
        <f>+AE21/AD21</f>
        <v>#DIV/0!</v>
      </c>
      <c r="AH21" s="33">
        <f>AE21/E21</f>
        <v>0</v>
      </c>
      <c r="AI21" s="958"/>
      <c r="AJ21" s="48">
        <v>0</v>
      </c>
      <c r="AK21" s="195" t="e">
        <f>AJ21/AI21</f>
        <v>#DIV/0!</v>
      </c>
      <c r="AL21" s="1128"/>
      <c r="AM21" s="1129"/>
    </row>
    <row r="22" spans="1:39" ht="26.25" customHeight="1">
      <c r="A22" s="1024" t="s">
        <v>1</v>
      </c>
      <c r="B22" s="1025"/>
      <c r="C22" s="1025"/>
      <c r="D22" s="1025"/>
      <c r="E22" s="1025"/>
      <c r="F22" s="1025"/>
      <c r="G22" s="1025"/>
      <c r="H22" s="1025"/>
      <c r="I22" s="1025"/>
      <c r="J22" s="1025"/>
      <c r="K22" s="1025"/>
      <c r="L22" s="1025"/>
      <c r="M22" s="1025"/>
      <c r="N22" s="1025"/>
      <c r="O22" s="1025"/>
      <c r="P22" s="1025"/>
      <c r="Q22" s="1025"/>
      <c r="R22" s="1025"/>
      <c r="S22" s="1025"/>
      <c r="T22" s="1025"/>
      <c r="U22" s="1025"/>
      <c r="V22" s="1025"/>
      <c r="W22" s="1025"/>
      <c r="X22" s="1025"/>
      <c r="Y22" s="1025"/>
      <c r="Z22" s="1025"/>
      <c r="AA22" s="1025"/>
      <c r="AB22" s="1025"/>
      <c r="AC22" s="1130"/>
      <c r="AD22" s="209"/>
      <c r="AE22" s="209"/>
      <c r="AF22" s="209"/>
      <c r="AG22" s="195">
        <f>AVERAGE(AG13:AG15)</f>
        <v>0</v>
      </c>
      <c r="AH22" s="195">
        <f>AVERAGE(AH13:AH15)</f>
        <v>0</v>
      </c>
      <c r="AI22" s="49">
        <f>SUM(AI19:AI21)</f>
        <v>40000000</v>
      </c>
      <c r="AJ22" s="48"/>
      <c r="AK22" s="195"/>
      <c r="AL22" s="1128"/>
      <c r="AM22" s="1129"/>
    </row>
    <row r="23" spans="1:39" ht="21" customHeight="1">
      <c r="A23" s="207" t="s">
        <v>54</v>
      </c>
      <c r="B23" s="1114" t="s">
        <v>1195</v>
      </c>
      <c r="C23" s="1114"/>
      <c r="D23" s="1114"/>
      <c r="E23" s="1114"/>
      <c r="F23" s="1114"/>
      <c r="G23" s="1114"/>
      <c r="H23" s="1114"/>
      <c r="I23" s="1114"/>
      <c r="J23" s="1114"/>
      <c r="K23" s="1114"/>
      <c r="L23" s="1114"/>
      <c r="M23" s="1114"/>
      <c r="N23" s="1114"/>
      <c r="O23" s="1114"/>
      <c r="P23" s="1114"/>
      <c r="Q23" s="1114"/>
      <c r="R23" s="1114"/>
      <c r="S23" s="1114"/>
      <c r="T23" s="1114"/>
      <c r="U23" s="1114"/>
      <c r="V23" s="1114"/>
      <c r="W23" s="1114"/>
      <c r="X23" s="1114"/>
      <c r="Y23" s="1114"/>
      <c r="Z23" s="1114"/>
      <c r="AA23" s="1114"/>
      <c r="AB23" s="1114"/>
      <c r="AC23" s="1114"/>
      <c r="AD23" s="1114"/>
      <c r="AE23" s="1114"/>
      <c r="AF23" s="1114"/>
      <c r="AG23" s="1114"/>
      <c r="AH23" s="1114"/>
      <c r="AI23" s="1114"/>
      <c r="AJ23" s="1114"/>
      <c r="AK23" s="1114"/>
      <c r="AL23" s="947" t="s">
        <v>43</v>
      </c>
      <c r="AM23" s="26"/>
    </row>
    <row r="24" spans="1:39" ht="21" customHeight="1">
      <c r="A24" s="207" t="s">
        <v>52</v>
      </c>
      <c r="B24" s="1114" t="s">
        <v>284</v>
      </c>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947" t="s">
        <v>43</v>
      </c>
      <c r="AM24" s="26"/>
    </row>
    <row r="25" spans="1:39" ht="21" customHeight="1">
      <c r="A25" s="207" t="s">
        <v>47</v>
      </c>
      <c r="B25" s="1115" t="s">
        <v>285</v>
      </c>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7"/>
      <c r="AF25" s="1120" t="s">
        <v>117</v>
      </c>
      <c r="AG25" s="1121"/>
      <c r="AH25" s="1122"/>
      <c r="AI25" s="1115" t="s">
        <v>1192</v>
      </c>
      <c r="AJ25" s="1118"/>
      <c r="AK25" s="1119"/>
      <c r="AL25" s="947" t="s">
        <v>43</v>
      </c>
      <c r="AM25" s="26"/>
    </row>
    <row r="26" spans="1:39" s="955" customFormat="1" ht="22.5">
      <c r="A26" s="948" t="s">
        <v>42</v>
      </c>
      <c r="B26" s="943" t="s">
        <v>41</v>
      </c>
      <c r="C26" s="943" t="s">
        <v>40</v>
      </c>
      <c r="D26" s="943" t="s">
        <v>118</v>
      </c>
      <c r="E26" s="161" t="s">
        <v>38</v>
      </c>
      <c r="F26" s="949" t="s">
        <v>37</v>
      </c>
      <c r="G26" s="949" t="s">
        <v>36</v>
      </c>
      <c r="H26" s="949" t="s">
        <v>35</v>
      </c>
      <c r="I26" s="949" t="s">
        <v>34</v>
      </c>
      <c r="J26" s="16" t="s">
        <v>33</v>
      </c>
      <c r="K26" s="943" t="s">
        <v>32</v>
      </c>
      <c r="L26" s="949" t="s">
        <v>31</v>
      </c>
      <c r="M26" s="949" t="s">
        <v>30</v>
      </c>
      <c r="N26" s="949" t="s">
        <v>29</v>
      </c>
      <c r="O26" s="949" t="s">
        <v>28</v>
      </c>
      <c r="P26" s="16" t="s">
        <v>27</v>
      </c>
      <c r="Q26" s="949" t="s">
        <v>26</v>
      </c>
      <c r="R26" s="949" t="s">
        <v>25</v>
      </c>
      <c r="S26" s="949" t="s">
        <v>24</v>
      </c>
      <c r="T26" s="949" t="s">
        <v>23</v>
      </c>
      <c r="U26" s="949" t="s">
        <v>22</v>
      </c>
      <c r="V26" s="949" t="s">
        <v>21</v>
      </c>
      <c r="W26" s="949" t="s">
        <v>20</v>
      </c>
      <c r="X26" s="949" t="s">
        <v>19</v>
      </c>
      <c r="Y26" s="949" t="s">
        <v>18</v>
      </c>
      <c r="Z26" s="949" t="s">
        <v>17</v>
      </c>
      <c r="AA26" s="949" t="s">
        <v>16</v>
      </c>
      <c r="AB26" s="949" t="s">
        <v>15</v>
      </c>
      <c r="AC26" s="949" t="s">
        <v>14</v>
      </c>
      <c r="AD26" s="161" t="s">
        <v>13</v>
      </c>
      <c r="AE26" s="161" t="s">
        <v>12</v>
      </c>
      <c r="AF26" s="161" t="s">
        <v>11</v>
      </c>
      <c r="AG26" s="161" t="s">
        <v>10</v>
      </c>
      <c r="AH26" s="161" t="s">
        <v>9</v>
      </c>
      <c r="AI26" s="140" t="s">
        <v>8</v>
      </c>
      <c r="AJ26" s="140" t="s">
        <v>7</v>
      </c>
      <c r="AK26" s="943" t="s">
        <v>6</v>
      </c>
      <c r="AL26" s="1126" t="s">
        <v>5</v>
      </c>
      <c r="AM26" s="1127"/>
    </row>
    <row r="27" spans="1:39" ht="66" customHeight="1">
      <c r="A27" s="6" t="s">
        <v>286</v>
      </c>
      <c r="B27" s="29">
        <v>43101</v>
      </c>
      <c r="C27" s="29">
        <v>43435</v>
      </c>
      <c r="D27" s="29" t="s">
        <v>287</v>
      </c>
      <c r="E27" s="956">
        <f>F27+H27+J27+L27+N27+P27+R27+T27+V27+X27+Z27+AB27</f>
        <v>2</v>
      </c>
      <c r="F27" s="30"/>
      <c r="G27" s="27"/>
      <c r="H27" s="30"/>
      <c r="I27" s="27"/>
      <c r="J27" s="30"/>
      <c r="K27" s="928"/>
      <c r="L27" s="30"/>
      <c r="M27" s="27"/>
      <c r="N27" s="30">
        <v>1</v>
      </c>
      <c r="O27" s="27">
        <v>0</v>
      </c>
      <c r="P27" s="30"/>
      <c r="Q27" s="27"/>
      <c r="R27" s="31"/>
      <c r="S27" s="27"/>
      <c r="T27" s="30">
        <v>1</v>
      </c>
      <c r="U27" s="27"/>
      <c r="V27" s="30"/>
      <c r="W27" s="27"/>
      <c r="X27" s="30"/>
      <c r="Y27" s="27"/>
      <c r="Z27" s="32"/>
      <c r="AA27" s="27"/>
      <c r="AB27" s="30"/>
      <c r="AC27" s="27"/>
      <c r="AD27" s="209">
        <f aca="true" t="shared" si="2" ref="AD27:AE29">F27+H27+J27+L27+N27+P27</f>
        <v>1</v>
      </c>
      <c r="AE27" s="209">
        <f t="shared" si="2"/>
        <v>0</v>
      </c>
      <c r="AF27" s="209">
        <f>AE27-AD27</f>
        <v>-1</v>
      </c>
      <c r="AG27" s="33">
        <f>+AE27/AD27</f>
        <v>0</v>
      </c>
      <c r="AH27" s="33">
        <f>AE27/E27</f>
        <v>0</v>
      </c>
      <c r="AI27" s="958">
        <v>20000000</v>
      </c>
      <c r="AJ27" s="48">
        <v>0</v>
      </c>
      <c r="AK27" s="195">
        <f>AJ27/AI27</f>
        <v>0</v>
      </c>
      <c r="AL27" s="1128"/>
      <c r="AM27" s="1129"/>
    </row>
    <row r="28" spans="1:39" ht="124.5" customHeight="1">
      <c r="A28" s="6" t="s">
        <v>288</v>
      </c>
      <c r="B28" s="29">
        <v>43101</v>
      </c>
      <c r="C28" s="29">
        <v>43435</v>
      </c>
      <c r="D28" s="29" t="s">
        <v>289</v>
      </c>
      <c r="E28" s="956">
        <f>F28+H28+J28+L28+N28+P28+R28+T28+V28+X28+Z28+AB28</f>
        <v>3</v>
      </c>
      <c r="F28" s="30"/>
      <c r="G28" s="27"/>
      <c r="H28" s="30">
        <v>3</v>
      </c>
      <c r="I28" s="27">
        <v>2</v>
      </c>
      <c r="J28" s="30"/>
      <c r="K28" s="928"/>
      <c r="L28" s="30"/>
      <c r="M28" s="27"/>
      <c r="N28" s="30"/>
      <c r="O28" s="27"/>
      <c r="P28" s="30"/>
      <c r="Q28" s="27"/>
      <c r="R28" s="31"/>
      <c r="S28" s="27"/>
      <c r="T28" s="30"/>
      <c r="U28" s="27"/>
      <c r="V28" s="30"/>
      <c r="W28" s="27"/>
      <c r="X28" s="30"/>
      <c r="Y28" s="27"/>
      <c r="Z28" s="32"/>
      <c r="AA28" s="27"/>
      <c r="AB28" s="30"/>
      <c r="AC28" s="27"/>
      <c r="AD28" s="209">
        <f t="shared" si="2"/>
        <v>3</v>
      </c>
      <c r="AE28" s="209">
        <f t="shared" si="2"/>
        <v>2</v>
      </c>
      <c r="AF28" s="209">
        <f>AE28-AD28</f>
        <v>-1</v>
      </c>
      <c r="AG28" s="33">
        <f>+AE28/AD28</f>
        <v>0.6666666666666666</v>
      </c>
      <c r="AH28" s="33">
        <f>AE28/E28</f>
        <v>0.6666666666666666</v>
      </c>
      <c r="AI28" s="958">
        <v>0</v>
      </c>
      <c r="AJ28" s="48">
        <v>0</v>
      </c>
      <c r="AK28" s="195" t="e">
        <f>AJ28/AI28</f>
        <v>#DIV/0!</v>
      </c>
      <c r="AL28" s="1107" t="s">
        <v>1196</v>
      </c>
      <c r="AM28" s="1107"/>
    </row>
    <row r="29" spans="1:39" ht="48.75" customHeight="1">
      <c r="A29" s="6" t="s">
        <v>290</v>
      </c>
      <c r="B29" s="29">
        <v>43101</v>
      </c>
      <c r="C29" s="29">
        <v>43435</v>
      </c>
      <c r="D29" s="29" t="s">
        <v>291</v>
      </c>
      <c r="E29" s="956">
        <f>F29+H29+J29+L29+N29+P29+R29+T29+V29+X29+Z29+AB29</f>
        <v>2</v>
      </c>
      <c r="F29" s="30"/>
      <c r="G29" s="27"/>
      <c r="H29" s="30">
        <v>1</v>
      </c>
      <c r="I29" s="27">
        <v>0</v>
      </c>
      <c r="J29" s="32"/>
      <c r="K29" s="896"/>
      <c r="L29" s="32"/>
      <c r="M29" s="14"/>
      <c r="N29" s="35"/>
      <c r="O29" s="14"/>
      <c r="P29" s="32"/>
      <c r="Q29" s="14"/>
      <c r="R29" s="31"/>
      <c r="S29" s="14"/>
      <c r="T29" s="32"/>
      <c r="U29" s="14"/>
      <c r="V29" s="35">
        <v>1</v>
      </c>
      <c r="W29" s="14"/>
      <c r="X29" s="32"/>
      <c r="Y29" s="14"/>
      <c r="Z29" s="32"/>
      <c r="AA29" s="14"/>
      <c r="AB29" s="35"/>
      <c r="AC29" s="27"/>
      <c r="AD29" s="209">
        <f t="shared" si="2"/>
        <v>1</v>
      </c>
      <c r="AE29" s="209">
        <f t="shared" si="2"/>
        <v>0</v>
      </c>
      <c r="AF29" s="209">
        <f>AE29-AD29</f>
        <v>-1</v>
      </c>
      <c r="AG29" s="33">
        <f>+AE29/AD29</f>
        <v>0</v>
      </c>
      <c r="AH29" s="33">
        <f>AE29/E29</f>
        <v>0</v>
      </c>
      <c r="AI29" s="958">
        <v>0</v>
      </c>
      <c r="AJ29" s="48">
        <v>0</v>
      </c>
      <c r="AK29" s="195" t="e">
        <f>AJ29/AI29</f>
        <v>#DIV/0!</v>
      </c>
      <c r="AL29" s="1107" t="s">
        <v>1197</v>
      </c>
      <c r="AM29" s="1107"/>
    </row>
    <row r="30" spans="1:39" ht="12.75">
      <c r="A30" s="1024" t="s">
        <v>1</v>
      </c>
      <c r="B30" s="1025"/>
      <c r="C30" s="1025"/>
      <c r="D30" s="1025"/>
      <c r="E30" s="1025"/>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130"/>
      <c r="AD30" s="209"/>
      <c r="AE30" s="209"/>
      <c r="AF30" s="209"/>
      <c r="AG30" s="195" t="e">
        <f>AVERAGE(#REF!)</f>
        <v>#REF!</v>
      </c>
      <c r="AH30" s="195" t="e">
        <f>AVERAGE(#REF!)</f>
        <v>#REF!</v>
      </c>
      <c r="AI30" s="49">
        <f>SUM(AI27:AI29)</f>
        <v>20000000</v>
      </c>
      <c r="AJ30" s="48"/>
      <c r="AK30" s="195"/>
      <c r="AL30" s="1128"/>
      <c r="AM30" s="1129"/>
    </row>
    <row r="31" spans="1:39" ht="25.5">
      <c r="A31" s="207" t="s">
        <v>54</v>
      </c>
      <c r="B31" s="1114" t="s">
        <v>1191</v>
      </c>
      <c r="C31" s="1114"/>
      <c r="D31" s="1114"/>
      <c r="E31" s="1114"/>
      <c r="F31" s="1114"/>
      <c r="G31" s="1114"/>
      <c r="H31" s="1114"/>
      <c r="I31" s="1114"/>
      <c r="J31" s="1114"/>
      <c r="K31" s="1114"/>
      <c r="L31" s="1114"/>
      <c r="M31" s="1114"/>
      <c r="N31" s="1114"/>
      <c r="O31" s="1114"/>
      <c r="P31" s="1114"/>
      <c r="Q31" s="1114"/>
      <c r="R31" s="1114"/>
      <c r="S31" s="1114"/>
      <c r="T31" s="1114"/>
      <c r="U31" s="1114"/>
      <c r="V31" s="1114"/>
      <c r="W31" s="1114"/>
      <c r="X31" s="1114"/>
      <c r="Y31" s="1114"/>
      <c r="Z31" s="1114"/>
      <c r="AA31" s="1114"/>
      <c r="AB31" s="1114"/>
      <c r="AC31" s="1114"/>
      <c r="AD31" s="1114"/>
      <c r="AE31" s="1114"/>
      <c r="AF31" s="1114"/>
      <c r="AG31" s="1114"/>
      <c r="AH31" s="1114"/>
      <c r="AI31" s="1114"/>
      <c r="AJ31" s="1114"/>
      <c r="AK31" s="1114"/>
      <c r="AL31" s="947" t="s">
        <v>43</v>
      </c>
      <c r="AM31" s="26"/>
    </row>
    <row r="32" spans="1:39" ht="25.5">
      <c r="A32" s="207" t="s">
        <v>47</v>
      </c>
      <c r="B32" s="1115" t="s">
        <v>292</v>
      </c>
      <c r="C32" s="1116"/>
      <c r="D32" s="1116"/>
      <c r="E32" s="1116"/>
      <c r="F32" s="1116"/>
      <c r="G32" s="1116"/>
      <c r="H32" s="1116"/>
      <c r="I32" s="1116"/>
      <c r="J32" s="1116"/>
      <c r="K32" s="1116"/>
      <c r="L32" s="1116"/>
      <c r="M32" s="1116"/>
      <c r="N32" s="1116"/>
      <c r="O32" s="1116"/>
      <c r="P32" s="1116"/>
      <c r="Q32" s="1116"/>
      <c r="R32" s="1116"/>
      <c r="S32" s="1116"/>
      <c r="T32" s="1116"/>
      <c r="U32" s="1116"/>
      <c r="V32" s="1116"/>
      <c r="W32" s="1116"/>
      <c r="X32" s="1116"/>
      <c r="Y32" s="1116"/>
      <c r="Z32" s="1116"/>
      <c r="AA32" s="1116"/>
      <c r="AB32" s="1116"/>
      <c r="AC32" s="1116"/>
      <c r="AD32" s="1116"/>
      <c r="AE32" s="1117"/>
      <c r="AF32" s="1120" t="s">
        <v>117</v>
      </c>
      <c r="AG32" s="1121"/>
      <c r="AH32" s="1122"/>
      <c r="AI32" s="1115" t="s">
        <v>1192</v>
      </c>
      <c r="AJ32" s="1118"/>
      <c r="AK32" s="1119"/>
      <c r="AL32" s="947" t="s">
        <v>43</v>
      </c>
      <c r="AM32" s="26"/>
    </row>
    <row r="33" spans="1:39" s="955" customFormat="1" ht="22.5">
      <c r="A33" s="948" t="s">
        <v>42</v>
      </c>
      <c r="B33" s="943" t="s">
        <v>41</v>
      </c>
      <c r="C33" s="943" t="s">
        <v>40</v>
      </c>
      <c r="D33" s="943" t="s">
        <v>118</v>
      </c>
      <c r="E33" s="161" t="s">
        <v>38</v>
      </c>
      <c r="F33" s="949" t="s">
        <v>37</v>
      </c>
      <c r="G33" s="949" t="s">
        <v>36</v>
      </c>
      <c r="H33" s="949" t="s">
        <v>35</v>
      </c>
      <c r="I33" s="949" t="s">
        <v>34</v>
      </c>
      <c r="J33" s="16" t="s">
        <v>33</v>
      </c>
      <c r="K33" s="943" t="s">
        <v>32</v>
      </c>
      <c r="L33" s="949" t="s">
        <v>31</v>
      </c>
      <c r="M33" s="949" t="s">
        <v>30</v>
      </c>
      <c r="N33" s="949" t="s">
        <v>29</v>
      </c>
      <c r="O33" s="949" t="s">
        <v>28</v>
      </c>
      <c r="P33" s="949" t="s">
        <v>27</v>
      </c>
      <c r="Q33" s="949" t="s">
        <v>26</v>
      </c>
      <c r="R33" s="949" t="s">
        <v>25</v>
      </c>
      <c r="S33" s="949" t="s">
        <v>24</v>
      </c>
      <c r="T33" s="949" t="s">
        <v>23</v>
      </c>
      <c r="U33" s="949" t="s">
        <v>22</v>
      </c>
      <c r="V33" s="949" t="s">
        <v>21</v>
      </c>
      <c r="W33" s="949" t="s">
        <v>20</v>
      </c>
      <c r="X33" s="949" t="s">
        <v>19</v>
      </c>
      <c r="Y33" s="949" t="s">
        <v>18</v>
      </c>
      <c r="Z33" s="949" t="s">
        <v>17</v>
      </c>
      <c r="AA33" s="949" t="s">
        <v>16</v>
      </c>
      <c r="AB33" s="949" t="s">
        <v>15</v>
      </c>
      <c r="AC33" s="949" t="s">
        <v>14</v>
      </c>
      <c r="AD33" s="161" t="s">
        <v>13</v>
      </c>
      <c r="AE33" s="161" t="s">
        <v>12</v>
      </c>
      <c r="AF33" s="161" t="s">
        <v>11</v>
      </c>
      <c r="AG33" s="161" t="s">
        <v>10</v>
      </c>
      <c r="AH33" s="161" t="s">
        <v>9</v>
      </c>
      <c r="AI33" s="140" t="s">
        <v>8</v>
      </c>
      <c r="AJ33" s="140" t="s">
        <v>7</v>
      </c>
      <c r="AK33" s="943" t="s">
        <v>6</v>
      </c>
      <c r="AL33" s="1126" t="s">
        <v>5</v>
      </c>
      <c r="AM33" s="1127"/>
    </row>
    <row r="34" spans="1:39" ht="27" customHeight="1">
      <c r="A34" s="6" t="s">
        <v>293</v>
      </c>
      <c r="B34" s="29">
        <v>43101</v>
      </c>
      <c r="C34" s="29">
        <v>43435</v>
      </c>
      <c r="D34" s="29" t="s">
        <v>3</v>
      </c>
      <c r="E34" s="956">
        <f aca="true" t="shared" si="3" ref="E34:E42">F34+H34+J34+L34+N34+P34+R34+T34+V34+X34+Z34+AB34</f>
        <v>12000</v>
      </c>
      <c r="F34" s="30">
        <v>1000</v>
      </c>
      <c r="G34" s="963">
        <v>979</v>
      </c>
      <c r="H34" s="30">
        <v>1000</v>
      </c>
      <c r="I34" s="963">
        <v>1912</v>
      </c>
      <c r="J34" s="30">
        <v>1000</v>
      </c>
      <c r="K34" s="928">
        <v>1046</v>
      </c>
      <c r="L34" s="30">
        <v>1000</v>
      </c>
      <c r="M34" s="963">
        <v>1325</v>
      </c>
      <c r="N34" s="30">
        <v>1000</v>
      </c>
      <c r="O34" s="964">
        <v>1481</v>
      </c>
      <c r="P34" s="30">
        <v>1000</v>
      </c>
      <c r="Q34" s="963">
        <v>1003</v>
      </c>
      <c r="R34" s="31">
        <v>1000</v>
      </c>
      <c r="S34" s="27"/>
      <c r="T34" s="30">
        <v>1000</v>
      </c>
      <c r="U34" s="27"/>
      <c r="V34" s="30">
        <v>1000</v>
      </c>
      <c r="W34" s="27"/>
      <c r="X34" s="30">
        <v>1000</v>
      </c>
      <c r="Y34" s="27"/>
      <c r="Z34" s="32">
        <v>1000</v>
      </c>
      <c r="AA34" s="27"/>
      <c r="AB34" s="30">
        <v>1000</v>
      </c>
      <c r="AC34" s="27"/>
      <c r="AD34" s="209">
        <f aca="true" t="shared" si="4" ref="AD34:AD57">F34+H34+J34+L34+N34+P34</f>
        <v>6000</v>
      </c>
      <c r="AE34" s="209">
        <f aca="true" t="shared" si="5" ref="AE34:AE57">G34+I34+K34+M34+O34+Q34</f>
        <v>7746</v>
      </c>
      <c r="AF34" s="209">
        <f aca="true" t="shared" si="6" ref="AF34:AF57">AE34-AD34</f>
        <v>1746</v>
      </c>
      <c r="AG34" s="33">
        <f aca="true" t="shared" si="7" ref="AG34:AG57">+AE34/AD34</f>
        <v>1.291</v>
      </c>
      <c r="AH34" s="33">
        <f aca="true" t="shared" si="8" ref="AH34:AH57">AE34/E34</f>
        <v>0.6455</v>
      </c>
      <c r="AI34" s="958">
        <v>0</v>
      </c>
      <c r="AJ34" s="48">
        <v>0</v>
      </c>
      <c r="AK34" s="195" t="e">
        <f aca="true" t="shared" si="9" ref="AK34:AK56">AJ34/AI34</f>
        <v>#DIV/0!</v>
      </c>
      <c r="AL34" s="1107"/>
      <c r="AM34" s="1107"/>
    </row>
    <row r="35" spans="1:39" ht="35.25" customHeight="1">
      <c r="A35" s="6" t="s">
        <v>294</v>
      </c>
      <c r="B35" s="29">
        <v>43101</v>
      </c>
      <c r="C35" s="29">
        <v>43435</v>
      </c>
      <c r="D35" s="29" t="s">
        <v>295</v>
      </c>
      <c r="E35" s="956">
        <f t="shared" si="3"/>
        <v>3600</v>
      </c>
      <c r="F35" s="30">
        <v>300</v>
      </c>
      <c r="G35" s="963">
        <v>430</v>
      </c>
      <c r="H35" s="30">
        <v>300</v>
      </c>
      <c r="I35" s="27">
        <v>503</v>
      </c>
      <c r="J35" s="30">
        <v>300</v>
      </c>
      <c r="K35" s="928">
        <v>527</v>
      </c>
      <c r="L35" s="30">
        <v>300</v>
      </c>
      <c r="M35" s="963">
        <v>715</v>
      </c>
      <c r="N35" s="30">
        <v>300</v>
      </c>
      <c r="O35" s="964">
        <v>516</v>
      </c>
      <c r="P35" s="30">
        <v>300</v>
      </c>
      <c r="Q35" s="963">
        <v>396</v>
      </c>
      <c r="R35" s="31">
        <v>300</v>
      </c>
      <c r="S35" s="27"/>
      <c r="T35" s="30">
        <v>300</v>
      </c>
      <c r="U35" s="27"/>
      <c r="V35" s="30">
        <v>300</v>
      </c>
      <c r="W35" s="27"/>
      <c r="X35" s="30">
        <v>300</v>
      </c>
      <c r="Y35" s="27"/>
      <c r="Z35" s="32">
        <v>300</v>
      </c>
      <c r="AA35" s="27"/>
      <c r="AB35" s="30">
        <v>300</v>
      </c>
      <c r="AC35" s="27"/>
      <c r="AD35" s="209">
        <f t="shared" si="4"/>
        <v>1800</v>
      </c>
      <c r="AE35" s="209">
        <f t="shared" si="5"/>
        <v>3087</v>
      </c>
      <c r="AF35" s="209">
        <f t="shared" si="6"/>
        <v>1287</v>
      </c>
      <c r="AG35" s="33">
        <f t="shared" si="7"/>
        <v>1.715</v>
      </c>
      <c r="AH35" s="33">
        <f t="shared" si="8"/>
        <v>0.8575</v>
      </c>
      <c r="AI35" s="958">
        <v>0</v>
      </c>
      <c r="AJ35" s="48">
        <v>0</v>
      </c>
      <c r="AK35" s="195" t="e">
        <f t="shared" si="9"/>
        <v>#DIV/0!</v>
      </c>
      <c r="AL35" s="1107"/>
      <c r="AM35" s="1107"/>
    </row>
    <row r="36" spans="1:39" ht="27" customHeight="1">
      <c r="A36" s="6" t="s">
        <v>296</v>
      </c>
      <c r="B36" s="29">
        <v>43101</v>
      </c>
      <c r="C36" s="29">
        <v>43435</v>
      </c>
      <c r="D36" s="29" t="s">
        <v>3</v>
      </c>
      <c r="E36" s="956">
        <f t="shared" si="3"/>
        <v>1800</v>
      </c>
      <c r="F36" s="30">
        <v>150</v>
      </c>
      <c r="G36" s="963">
        <v>235</v>
      </c>
      <c r="H36" s="30">
        <v>150</v>
      </c>
      <c r="I36" s="963">
        <v>228</v>
      </c>
      <c r="J36" s="32">
        <v>150</v>
      </c>
      <c r="K36" s="928">
        <v>212</v>
      </c>
      <c r="L36" s="32">
        <v>150</v>
      </c>
      <c r="M36" s="963">
        <v>263</v>
      </c>
      <c r="N36" s="787">
        <v>150</v>
      </c>
      <c r="O36" s="964">
        <v>257</v>
      </c>
      <c r="P36" s="787">
        <v>150</v>
      </c>
      <c r="Q36" s="963">
        <v>257</v>
      </c>
      <c r="R36" s="965">
        <v>150</v>
      </c>
      <c r="S36" s="896"/>
      <c r="T36" s="787">
        <v>150</v>
      </c>
      <c r="U36" s="896"/>
      <c r="V36" s="787">
        <v>150</v>
      </c>
      <c r="W36" s="896"/>
      <c r="X36" s="787">
        <v>150</v>
      </c>
      <c r="Y36" s="896"/>
      <c r="Z36" s="787">
        <v>150</v>
      </c>
      <c r="AA36" s="896"/>
      <c r="AB36" s="787">
        <v>150</v>
      </c>
      <c r="AC36" s="27"/>
      <c r="AD36" s="209">
        <f t="shared" si="4"/>
        <v>900</v>
      </c>
      <c r="AE36" s="209">
        <f t="shared" si="5"/>
        <v>1452</v>
      </c>
      <c r="AF36" s="209">
        <f t="shared" si="6"/>
        <v>552</v>
      </c>
      <c r="AG36" s="33">
        <f t="shared" si="7"/>
        <v>1.6133333333333333</v>
      </c>
      <c r="AH36" s="33">
        <f t="shared" si="8"/>
        <v>0.8066666666666666</v>
      </c>
      <c r="AI36" s="958">
        <v>0</v>
      </c>
      <c r="AJ36" s="48">
        <v>0</v>
      </c>
      <c r="AK36" s="195" t="e">
        <f t="shared" si="9"/>
        <v>#DIV/0!</v>
      </c>
      <c r="AL36" s="1107"/>
      <c r="AM36" s="1107"/>
    </row>
    <row r="37" spans="1:39" ht="27" customHeight="1">
      <c r="A37" s="6" t="s">
        <v>297</v>
      </c>
      <c r="B37" s="29">
        <v>43101</v>
      </c>
      <c r="C37" s="29">
        <v>43435</v>
      </c>
      <c r="D37" s="29" t="s">
        <v>3</v>
      </c>
      <c r="E37" s="956">
        <f t="shared" si="3"/>
        <v>36</v>
      </c>
      <c r="F37" s="30">
        <v>3</v>
      </c>
      <c r="G37" s="963">
        <v>2</v>
      </c>
      <c r="H37" s="30">
        <v>3</v>
      </c>
      <c r="I37" s="963">
        <v>4</v>
      </c>
      <c r="J37" s="32">
        <v>3</v>
      </c>
      <c r="K37" s="928">
        <v>4</v>
      </c>
      <c r="L37" s="32">
        <v>3</v>
      </c>
      <c r="M37" s="963">
        <v>4</v>
      </c>
      <c r="N37" s="787">
        <v>3</v>
      </c>
      <c r="O37" s="964">
        <v>2</v>
      </c>
      <c r="P37" s="787">
        <v>3</v>
      </c>
      <c r="Q37" s="963">
        <v>2</v>
      </c>
      <c r="R37" s="965">
        <v>3</v>
      </c>
      <c r="S37" s="896"/>
      <c r="T37" s="787">
        <v>3</v>
      </c>
      <c r="U37" s="896"/>
      <c r="V37" s="787">
        <v>3</v>
      </c>
      <c r="W37" s="896"/>
      <c r="X37" s="787">
        <v>3</v>
      </c>
      <c r="Y37" s="896"/>
      <c r="Z37" s="787">
        <v>3</v>
      </c>
      <c r="AA37" s="896"/>
      <c r="AB37" s="787">
        <v>3</v>
      </c>
      <c r="AC37" s="27"/>
      <c r="AD37" s="209">
        <f t="shared" si="4"/>
        <v>18</v>
      </c>
      <c r="AE37" s="209">
        <f t="shared" si="5"/>
        <v>18</v>
      </c>
      <c r="AF37" s="209">
        <f t="shared" si="6"/>
        <v>0</v>
      </c>
      <c r="AG37" s="33">
        <f t="shared" si="7"/>
        <v>1</v>
      </c>
      <c r="AH37" s="33">
        <f t="shared" si="8"/>
        <v>0.5</v>
      </c>
      <c r="AI37" s="958"/>
      <c r="AJ37" s="48"/>
      <c r="AK37" s="195"/>
      <c r="AL37" s="1107"/>
      <c r="AM37" s="1107"/>
    </row>
    <row r="38" spans="1:39" ht="36.75" customHeight="1">
      <c r="A38" s="6" t="s">
        <v>298</v>
      </c>
      <c r="B38" s="29">
        <v>43101</v>
      </c>
      <c r="C38" s="29">
        <v>43435</v>
      </c>
      <c r="D38" s="29" t="s">
        <v>3</v>
      </c>
      <c r="E38" s="956">
        <f t="shared" si="3"/>
        <v>1800</v>
      </c>
      <c r="F38" s="30">
        <v>150</v>
      </c>
      <c r="G38" s="963">
        <v>164</v>
      </c>
      <c r="H38" s="30">
        <v>150</v>
      </c>
      <c r="I38" s="963">
        <v>162</v>
      </c>
      <c r="J38" s="30">
        <v>150</v>
      </c>
      <c r="K38" s="928">
        <v>175</v>
      </c>
      <c r="L38" s="30">
        <v>150</v>
      </c>
      <c r="M38" s="963">
        <v>162</v>
      </c>
      <c r="N38" s="30">
        <v>150</v>
      </c>
      <c r="O38" s="964">
        <v>190</v>
      </c>
      <c r="P38" s="30">
        <v>150</v>
      </c>
      <c r="Q38" s="963">
        <v>161</v>
      </c>
      <c r="R38" s="31">
        <v>150</v>
      </c>
      <c r="S38" s="27"/>
      <c r="T38" s="30">
        <v>150</v>
      </c>
      <c r="U38" s="27"/>
      <c r="V38" s="30">
        <v>150</v>
      </c>
      <c r="W38" s="27"/>
      <c r="X38" s="30">
        <v>150</v>
      </c>
      <c r="Y38" s="27"/>
      <c r="Z38" s="32">
        <v>150</v>
      </c>
      <c r="AA38" s="27"/>
      <c r="AB38" s="30">
        <v>150</v>
      </c>
      <c r="AC38" s="27"/>
      <c r="AD38" s="209">
        <f t="shared" si="4"/>
        <v>900</v>
      </c>
      <c r="AE38" s="209">
        <f t="shared" si="5"/>
        <v>1014</v>
      </c>
      <c r="AF38" s="209">
        <f t="shared" si="6"/>
        <v>114</v>
      </c>
      <c r="AG38" s="33">
        <f t="shared" si="7"/>
        <v>1.1266666666666667</v>
      </c>
      <c r="AH38" s="33">
        <f t="shared" si="8"/>
        <v>0.5633333333333334</v>
      </c>
      <c r="AI38" s="958">
        <v>0</v>
      </c>
      <c r="AJ38" s="48">
        <v>0</v>
      </c>
      <c r="AK38" s="195" t="e">
        <f t="shared" si="9"/>
        <v>#DIV/0!</v>
      </c>
      <c r="AL38" s="1107"/>
      <c r="AM38" s="1107"/>
    </row>
    <row r="39" spans="1:39" ht="35.25" customHeight="1">
      <c r="A39" s="6" t="s">
        <v>299</v>
      </c>
      <c r="B39" s="29">
        <v>43101</v>
      </c>
      <c r="C39" s="29">
        <v>43435</v>
      </c>
      <c r="D39" s="29" t="s">
        <v>3</v>
      </c>
      <c r="E39" s="956">
        <f t="shared" si="3"/>
        <v>360</v>
      </c>
      <c r="F39" s="30">
        <v>30</v>
      </c>
      <c r="G39" s="963">
        <v>18</v>
      </c>
      <c r="H39" s="30">
        <v>30</v>
      </c>
      <c r="I39" s="963">
        <v>35</v>
      </c>
      <c r="J39" s="30">
        <v>30</v>
      </c>
      <c r="K39" s="928">
        <v>29</v>
      </c>
      <c r="L39" s="30">
        <v>30</v>
      </c>
      <c r="M39" s="963">
        <v>40</v>
      </c>
      <c r="N39" s="30">
        <v>30</v>
      </c>
      <c r="O39" s="964">
        <v>52</v>
      </c>
      <c r="P39" s="30">
        <v>30</v>
      </c>
      <c r="Q39" s="963">
        <v>36</v>
      </c>
      <c r="R39" s="31">
        <v>30</v>
      </c>
      <c r="S39" s="27"/>
      <c r="T39" s="30">
        <v>30</v>
      </c>
      <c r="U39" s="27"/>
      <c r="V39" s="30">
        <v>30</v>
      </c>
      <c r="W39" s="27"/>
      <c r="X39" s="30">
        <v>30</v>
      </c>
      <c r="Y39" s="27"/>
      <c r="Z39" s="32">
        <v>30</v>
      </c>
      <c r="AA39" s="27"/>
      <c r="AB39" s="30">
        <v>30</v>
      </c>
      <c r="AC39" s="27"/>
      <c r="AD39" s="209">
        <f t="shared" si="4"/>
        <v>180</v>
      </c>
      <c r="AE39" s="209">
        <f t="shared" si="5"/>
        <v>210</v>
      </c>
      <c r="AF39" s="209">
        <f t="shared" si="6"/>
        <v>30</v>
      </c>
      <c r="AG39" s="33">
        <f t="shared" si="7"/>
        <v>1.1666666666666667</v>
      </c>
      <c r="AH39" s="33">
        <f t="shared" si="8"/>
        <v>0.5833333333333334</v>
      </c>
      <c r="AI39" s="958">
        <v>0</v>
      </c>
      <c r="AJ39" s="48">
        <v>0</v>
      </c>
      <c r="AK39" s="195" t="e">
        <f t="shared" si="9"/>
        <v>#DIV/0!</v>
      </c>
      <c r="AL39" s="1107"/>
      <c r="AM39" s="1107"/>
    </row>
    <row r="40" spans="1:39" ht="27" customHeight="1">
      <c r="A40" s="6" t="s">
        <v>300</v>
      </c>
      <c r="B40" s="29">
        <v>43101</v>
      </c>
      <c r="C40" s="29">
        <v>43435</v>
      </c>
      <c r="D40" s="29" t="s">
        <v>3</v>
      </c>
      <c r="E40" s="956">
        <f t="shared" si="3"/>
        <v>720</v>
      </c>
      <c r="F40" s="942">
        <v>60</v>
      </c>
      <c r="G40" s="963">
        <v>117</v>
      </c>
      <c r="H40" s="942">
        <v>60</v>
      </c>
      <c r="I40" s="963">
        <v>99</v>
      </c>
      <c r="J40" s="787">
        <v>60</v>
      </c>
      <c r="K40" s="928">
        <v>90</v>
      </c>
      <c r="L40" s="787">
        <v>60</v>
      </c>
      <c r="M40" s="963">
        <v>102</v>
      </c>
      <c r="N40" s="787">
        <v>60</v>
      </c>
      <c r="O40" s="964">
        <v>110</v>
      </c>
      <c r="P40" s="787">
        <v>60</v>
      </c>
      <c r="Q40" s="963">
        <v>86</v>
      </c>
      <c r="R40" s="965">
        <v>60</v>
      </c>
      <c r="S40" s="896"/>
      <c r="T40" s="787">
        <v>60</v>
      </c>
      <c r="U40" s="896"/>
      <c r="V40" s="787">
        <v>60</v>
      </c>
      <c r="W40" s="896"/>
      <c r="X40" s="787">
        <v>60</v>
      </c>
      <c r="Y40" s="896"/>
      <c r="Z40" s="787">
        <v>60</v>
      </c>
      <c r="AA40" s="896"/>
      <c r="AB40" s="787">
        <v>60</v>
      </c>
      <c r="AC40" s="928"/>
      <c r="AD40" s="209">
        <f t="shared" si="4"/>
        <v>360</v>
      </c>
      <c r="AE40" s="209">
        <f t="shared" si="5"/>
        <v>604</v>
      </c>
      <c r="AF40" s="209">
        <f t="shared" si="6"/>
        <v>244</v>
      </c>
      <c r="AG40" s="33">
        <f t="shared" si="7"/>
        <v>1.6777777777777778</v>
      </c>
      <c r="AH40" s="33">
        <f t="shared" si="8"/>
        <v>0.8388888888888889</v>
      </c>
      <c r="AI40" s="958">
        <v>0</v>
      </c>
      <c r="AJ40" s="48">
        <v>0</v>
      </c>
      <c r="AK40" s="195" t="e">
        <f t="shared" si="9"/>
        <v>#DIV/0!</v>
      </c>
      <c r="AL40" s="1107"/>
      <c r="AM40" s="1107"/>
    </row>
    <row r="41" spans="1:39" ht="27" customHeight="1">
      <c r="A41" s="6" t="s">
        <v>302</v>
      </c>
      <c r="B41" s="29">
        <v>43101</v>
      </c>
      <c r="C41" s="29">
        <v>43435</v>
      </c>
      <c r="D41" s="29" t="s">
        <v>3</v>
      </c>
      <c r="E41" s="956">
        <f t="shared" si="3"/>
        <v>120</v>
      </c>
      <c r="F41" s="30">
        <v>10</v>
      </c>
      <c r="G41" s="963">
        <v>12</v>
      </c>
      <c r="H41" s="30">
        <v>10</v>
      </c>
      <c r="I41" s="963">
        <v>15</v>
      </c>
      <c r="J41" s="30">
        <v>10</v>
      </c>
      <c r="K41" s="928">
        <v>17</v>
      </c>
      <c r="L41" s="30">
        <v>10</v>
      </c>
      <c r="M41" s="963">
        <v>14</v>
      </c>
      <c r="N41" s="30">
        <v>10</v>
      </c>
      <c r="O41" s="964">
        <v>11</v>
      </c>
      <c r="P41" s="30">
        <v>10</v>
      </c>
      <c r="Q41" s="963">
        <v>9</v>
      </c>
      <c r="R41" s="31">
        <v>10</v>
      </c>
      <c r="S41" s="27"/>
      <c r="T41" s="30">
        <v>10</v>
      </c>
      <c r="U41" s="27"/>
      <c r="V41" s="30">
        <v>10</v>
      </c>
      <c r="W41" s="27"/>
      <c r="X41" s="30">
        <v>10</v>
      </c>
      <c r="Y41" s="27"/>
      <c r="Z41" s="32">
        <v>10</v>
      </c>
      <c r="AA41" s="27"/>
      <c r="AB41" s="30">
        <v>10</v>
      </c>
      <c r="AC41" s="27"/>
      <c r="AD41" s="209">
        <f t="shared" si="4"/>
        <v>60</v>
      </c>
      <c r="AE41" s="209">
        <f t="shared" si="5"/>
        <v>78</v>
      </c>
      <c r="AF41" s="209">
        <f t="shared" si="6"/>
        <v>18</v>
      </c>
      <c r="AG41" s="33">
        <f t="shared" si="7"/>
        <v>1.3</v>
      </c>
      <c r="AH41" s="33">
        <f t="shared" si="8"/>
        <v>0.65</v>
      </c>
      <c r="AI41" s="958">
        <v>0</v>
      </c>
      <c r="AJ41" s="48">
        <v>0</v>
      </c>
      <c r="AK41" s="195" t="e">
        <f t="shared" si="9"/>
        <v>#DIV/0!</v>
      </c>
      <c r="AL41" s="1107"/>
      <c r="AM41" s="1107"/>
    </row>
    <row r="42" spans="1:39" ht="27" customHeight="1">
      <c r="A42" s="6" t="s">
        <v>303</v>
      </c>
      <c r="B42" s="29">
        <v>43101</v>
      </c>
      <c r="C42" s="29">
        <v>43435</v>
      </c>
      <c r="D42" s="29" t="s">
        <v>3</v>
      </c>
      <c r="E42" s="956">
        <f t="shared" si="3"/>
        <v>12</v>
      </c>
      <c r="F42" s="30">
        <v>1</v>
      </c>
      <c r="G42" s="963">
        <v>2</v>
      </c>
      <c r="H42" s="30">
        <v>1</v>
      </c>
      <c r="I42" s="963">
        <v>0</v>
      </c>
      <c r="J42" s="30">
        <v>1</v>
      </c>
      <c r="K42" s="928">
        <v>0</v>
      </c>
      <c r="L42" s="30">
        <v>1</v>
      </c>
      <c r="M42" s="963">
        <v>1</v>
      </c>
      <c r="N42" s="30">
        <v>1</v>
      </c>
      <c r="O42" s="964">
        <v>1</v>
      </c>
      <c r="P42" s="30">
        <v>1</v>
      </c>
      <c r="Q42" s="963">
        <v>0</v>
      </c>
      <c r="R42" s="31">
        <v>1</v>
      </c>
      <c r="S42" s="27"/>
      <c r="T42" s="30">
        <v>1</v>
      </c>
      <c r="U42" s="27"/>
      <c r="V42" s="30">
        <v>1</v>
      </c>
      <c r="W42" s="27"/>
      <c r="X42" s="30">
        <v>1</v>
      </c>
      <c r="Y42" s="27"/>
      <c r="Z42" s="32">
        <v>1</v>
      </c>
      <c r="AA42" s="27"/>
      <c r="AB42" s="30">
        <v>1</v>
      </c>
      <c r="AC42" s="27"/>
      <c r="AD42" s="209">
        <f t="shared" si="4"/>
        <v>6</v>
      </c>
      <c r="AE42" s="209">
        <f t="shared" si="5"/>
        <v>4</v>
      </c>
      <c r="AF42" s="209">
        <f t="shared" si="6"/>
        <v>-2</v>
      </c>
      <c r="AG42" s="33">
        <f t="shared" si="7"/>
        <v>0.6666666666666666</v>
      </c>
      <c r="AH42" s="33">
        <f t="shared" si="8"/>
        <v>0.3333333333333333</v>
      </c>
      <c r="AI42" s="958">
        <v>0</v>
      </c>
      <c r="AJ42" s="48">
        <v>0</v>
      </c>
      <c r="AK42" s="195" t="e">
        <f t="shared" si="9"/>
        <v>#DIV/0!</v>
      </c>
      <c r="AL42" s="1107"/>
      <c r="AM42" s="1107"/>
    </row>
    <row r="43" spans="1:39" ht="43.5" customHeight="1">
      <c r="A43" s="6" t="s">
        <v>304</v>
      </c>
      <c r="B43" s="29">
        <v>43101</v>
      </c>
      <c r="C43" s="29">
        <v>43435</v>
      </c>
      <c r="D43" s="29" t="s">
        <v>3</v>
      </c>
      <c r="E43" s="956" t="s">
        <v>305</v>
      </c>
      <c r="F43" s="30"/>
      <c r="G43" s="963">
        <v>0</v>
      </c>
      <c r="H43" s="30"/>
      <c r="I43" s="963">
        <v>1</v>
      </c>
      <c r="J43" s="32"/>
      <c r="K43" s="928">
        <v>0</v>
      </c>
      <c r="L43" s="32"/>
      <c r="M43" s="963">
        <v>1</v>
      </c>
      <c r="N43" s="35"/>
      <c r="O43" s="964"/>
      <c r="P43" s="32"/>
      <c r="Q43" s="963">
        <v>1</v>
      </c>
      <c r="R43" s="31"/>
      <c r="S43" s="14"/>
      <c r="T43" s="32"/>
      <c r="U43" s="14"/>
      <c r="V43" s="35"/>
      <c r="W43" s="14"/>
      <c r="X43" s="32"/>
      <c r="Y43" s="14"/>
      <c r="Z43" s="32"/>
      <c r="AA43" s="14"/>
      <c r="AB43" s="35"/>
      <c r="AC43" s="27"/>
      <c r="AD43" s="209">
        <f t="shared" si="4"/>
        <v>0</v>
      </c>
      <c r="AE43" s="209">
        <f t="shared" si="5"/>
        <v>3</v>
      </c>
      <c r="AF43" s="209">
        <f t="shared" si="6"/>
        <v>3</v>
      </c>
      <c r="AG43" s="33">
        <v>1</v>
      </c>
      <c r="AH43" s="33">
        <v>1</v>
      </c>
      <c r="AI43" s="958">
        <v>0</v>
      </c>
      <c r="AJ43" s="48">
        <v>0</v>
      </c>
      <c r="AK43" s="195" t="e">
        <f t="shared" si="9"/>
        <v>#DIV/0!</v>
      </c>
      <c r="AL43" s="1107"/>
      <c r="AM43" s="1107"/>
    </row>
    <row r="44" spans="1:39" ht="42" customHeight="1">
      <c r="A44" s="6" t="s">
        <v>306</v>
      </c>
      <c r="B44" s="29">
        <v>43101</v>
      </c>
      <c r="C44" s="29">
        <v>43435</v>
      </c>
      <c r="D44" s="29" t="s">
        <v>3</v>
      </c>
      <c r="E44" s="956">
        <f>F44+H44+J44+L44+N44+P44+R44+T44+V44+X44+Z44+AB44</f>
        <v>60</v>
      </c>
      <c r="F44" s="30">
        <v>5</v>
      </c>
      <c r="G44" s="963">
        <v>5</v>
      </c>
      <c r="H44" s="30">
        <v>5</v>
      </c>
      <c r="I44" s="963">
        <v>5</v>
      </c>
      <c r="J44" s="30">
        <v>5</v>
      </c>
      <c r="K44" s="928">
        <v>5</v>
      </c>
      <c r="L44" s="30">
        <v>5</v>
      </c>
      <c r="M44" s="963">
        <v>10</v>
      </c>
      <c r="N44" s="30">
        <v>5</v>
      </c>
      <c r="O44" s="964">
        <v>8</v>
      </c>
      <c r="P44" s="30">
        <v>5</v>
      </c>
      <c r="Q44" s="963">
        <v>7</v>
      </c>
      <c r="R44" s="31">
        <v>5</v>
      </c>
      <c r="S44" s="27"/>
      <c r="T44" s="30">
        <v>5</v>
      </c>
      <c r="U44" s="27"/>
      <c r="V44" s="30">
        <v>5</v>
      </c>
      <c r="W44" s="27"/>
      <c r="X44" s="30">
        <v>5</v>
      </c>
      <c r="Y44" s="27"/>
      <c r="Z44" s="32">
        <v>5</v>
      </c>
      <c r="AA44" s="27"/>
      <c r="AB44" s="30">
        <v>5</v>
      </c>
      <c r="AC44" s="27"/>
      <c r="AD44" s="209">
        <f t="shared" si="4"/>
        <v>30</v>
      </c>
      <c r="AE44" s="209">
        <f t="shared" si="5"/>
        <v>40</v>
      </c>
      <c r="AF44" s="209">
        <f t="shared" si="6"/>
        <v>10</v>
      </c>
      <c r="AG44" s="33">
        <f t="shared" si="7"/>
        <v>1.3333333333333333</v>
      </c>
      <c r="AH44" s="33">
        <f t="shared" si="8"/>
        <v>0.6666666666666666</v>
      </c>
      <c r="AI44" s="958">
        <v>0</v>
      </c>
      <c r="AJ44" s="48">
        <v>0</v>
      </c>
      <c r="AK44" s="195" t="e">
        <f t="shared" si="9"/>
        <v>#DIV/0!</v>
      </c>
      <c r="AL44" s="1107"/>
      <c r="AM44" s="1107"/>
    </row>
    <row r="45" spans="1:39" ht="33" customHeight="1">
      <c r="A45" s="6" t="s">
        <v>307</v>
      </c>
      <c r="B45" s="29">
        <v>43101</v>
      </c>
      <c r="C45" s="29">
        <v>43435</v>
      </c>
      <c r="D45" s="29" t="s">
        <v>3</v>
      </c>
      <c r="E45" s="956" t="s">
        <v>305</v>
      </c>
      <c r="F45" s="30"/>
      <c r="G45" s="963">
        <v>1</v>
      </c>
      <c r="H45" s="30"/>
      <c r="I45" s="963">
        <v>0</v>
      </c>
      <c r="J45" s="30"/>
      <c r="K45" s="928">
        <v>0</v>
      </c>
      <c r="L45" s="30"/>
      <c r="M45" s="963">
        <v>0</v>
      </c>
      <c r="N45" s="30"/>
      <c r="O45" s="964">
        <v>0</v>
      </c>
      <c r="P45" s="30"/>
      <c r="Q45" s="963">
        <v>0</v>
      </c>
      <c r="R45" s="31"/>
      <c r="S45" s="27"/>
      <c r="T45" s="30"/>
      <c r="U45" s="27"/>
      <c r="V45" s="30"/>
      <c r="W45" s="27"/>
      <c r="X45" s="30"/>
      <c r="Y45" s="27"/>
      <c r="Z45" s="32"/>
      <c r="AA45" s="27"/>
      <c r="AB45" s="30"/>
      <c r="AC45" s="27"/>
      <c r="AD45" s="209">
        <f t="shared" si="4"/>
        <v>0</v>
      </c>
      <c r="AE45" s="209">
        <f t="shared" si="5"/>
        <v>1</v>
      </c>
      <c r="AF45" s="209">
        <f t="shared" si="6"/>
        <v>1</v>
      </c>
      <c r="AG45" s="33">
        <v>1</v>
      </c>
      <c r="AH45" s="33">
        <v>1</v>
      </c>
      <c r="AI45" s="958">
        <v>0</v>
      </c>
      <c r="AJ45" s="48">
        <v>0</v>
      </c>
      <c r="AK45" s="195" t="e">
        <f t="shared" si="9"/>
        <v>#DIV/0!</v>
      </c>
      <c r="AL45" s="1107"/>
      <c r="AM45" s="1107"/>
    </row>
    <row r="46" spans="1:39" ht="27" customHeight="1">
      <c r="A46" s="6" t="s">
        <v>308</v>
      </c>
      <c r="B46" s="29">
        <v>43101</v>
      </c>
      <c r="C46" s="29">
        <v>43435</v>
      </c>
      <c r="D46" s="29" t="s">
        <v>3</v>
      </c>
      <c r="E46" s="956" t="s">
        <v>305</v>
      </c>
      <c r="F46" s="30"/>
      <c r="G46" s="963">
        <v>0</v>
      </c>
      <c r="H46" s="30"/>
      <c r="I46" s="963">
        <v>0</v>
      </c>
      <c r="J46" s="32"/>
      <c r="K46" s="928">
        <v>0</v>
      </c>
      <c r="L46" s="32"/>
      <c r="M46" s="963">
        <v>0</v>
      </c>
      <c r="N46" s="35"/>
      <c r="O46" s="964">
        <v>0</v>
      </c>
      <c r="P46" s="32"/>
      <c r="Q46" s="963">
        <v>0</v>
      </c>
      <c r="R46" s="31"/>
      <c r="S46" s="14"/>
      <c r="T46" s="32"/>
      <c r="U46" s="14"/>
      <c r="V46" s="35"/>
      <c r="W46" s="14"/>
      <c r="X46" s="32"/>
      <c r="Y46" s="14"/>
      <c r="Z46" s="32"/>
      <c r="AA46" s="14"/>
      <c r="AB46" s="35"/>
      <c r="AC46" s="27"/>
      <c r="AD46" s="209">
        <f t="shared" si="4"/>
        <v>0</v>
      </c>
      <c r="AE46" s="209">
        <f t="shared" si="5"/>
        <v>0</v>
      </c>
      <c r="AF46" s="209">
        <f t="shared" si="6"/>
        <v>0</v>
      </c>
      <c r="AG46" s="33">
        <v>1</v>
      </c>
      <c r="AH46" s="33">
        <v>1</v>
      </c>
      <c r="AI46" s="958">
        <v>0</v>
      </c>
      <c r="AJ46" s="48">
        <v>0</v>
      </c>
      <c r="AK46" s="195" t="e">
        <f t="shared" si="9"/>
        <v>#DIV/0!</v>
      </c>
      <c r="AL46" s="1107"/>
      <c r="AM46" s="1107"/>
    </row>
    <row r="47" spans="1:39" ht="27" customHeight="1">
      <c r="A47" s="6" t="s">
        <v>309</v>
      </c>
      <c r="B47" s="29">
        <v>43101</v>
      </c>
      <c r="C47" s="29">
        <v>43435</v>
      </c>
      <c r="D47" s="29" t="s">
        <v>3</v>
      </c>
      <c r="E47" s="956" t="s">
        <v>305</v>
      </c>
      <c r="F47" s="30"/>
      <c r="G47" s="963">
        <v>0</v>
      </c>
      <c r="H47" s="30"/>
      <c r="I47" s="963">
        <v>0</v>
      </c>
      <c r="J47" s="30"/>
      <c r="K47" s="928">
        <v>0</v>
      </c>
      <c r="L47" s="30"/>
      <c r="M47" s="963">
        <v>0</v>
      </c>
      <c r="N47" s="30"/>
      <c r="O47" s="964">
        <v>0</v>
      </c>
      <c r="P47" s="30"/>
      <c r="Q47" s="963">
        <v>0</v>
      </c>
      <c r="R47" s="31"/>
      <c r="S47" s="27"/>
      <c r="T47" s="30"/>
      <c r="U47" s="27"/>
      <c r="V47" s="30"/>
      <c r="W47" s="27"/>
      <c r="X47" s="30"/>
      <c r="Y47" s="27"/>
      <c r="Z47" s="32"/>
      <c r="AA47" s="27"/>
      <c r="AB47" s="30"/>
      <c r="AC47" s="27"/>
      <c r="AD47" s="209">
        <f t="shared" si="4"/>
        <v>0</v>
      </c>
      <c r="AE47" s="209">
        <f t="shared" si="5"/>
        <v>0</v>
      </c>
      <c r="AF47" s="209">
        <f t="shared" si="6"/>
        <v>0</v>
      </c>
      <c r="AG47" s="33">
        <v>1</v>
      </c>
      <c r="AH47" s="33">
        <v>1</v>
      </c>
      <c r="AI47" s="958">
        <v>0</v>
      </c>
      <c r="AJ47" s="48">
        <v>0</v>
      </c>
      <c r="AK47" s="195" t="e">
        <f t="shared" si="9"/>
        <v>#DIV/0!</v>
      </c>
      <c r="AL47" s="1107"/>
      <c r="AM47" s="1107"/>
    </row>
    <row r="48" spans="1:39" ht="27" customHeight="1">
      <c r="A48" s="6" t="s">
        <v>310</v>
      </c>
      <c r="B48" s="29">
        <v>43101</v>
      </c>
      <c r="C48" s="29">
        <v>43435</v>
      </c>
      <c r="D48" s="29" t="s">
        <v>3</v>
      </c>
      <c r="E48" s="956" t="s">
        <v>305</v>
      </c>
      <c r="F48" s="30"/>
      <c r="G48" s="963">
        <v>2</v>
      </c>
      <c r="H48" s="30"/>
      <c r="I48" s="963">
        <v>0</v>
      </c>
      <c r="J48" s="32"/>
      <c r="K48" s="928">
        <v>4</v>
      </c>
      <c r="L48" s="32"/>
      <c r="M48" s="963">
        <v>3</v>
      </c>
      <c r="N48" s="35"/>
      <c r="O48" s="964">
        <v>1</v>
      </c>
      <c r="P48" s="32"/>
      <c r="Q48" s="963">
        <v>1</v>
      </c>
      <c r="R48" s="31"/>
      <c r="S48" s="14"/>
      <c r="T48" s="32"/>
      <c r="U48" s="14"/>
      <c r="V48" s="35"/>
      <c r="W48" s="14"/>
      <c r="X48" s="32"/>
      <c r="Y48" s="14"/>
      <c r="Z48" s="32"/>
      <c r="AA48" s="14"/>
      <c r="AB48" s="35"/>
      <c r="AC48" s="27"/>
      <c r="AD48" s="209">
        <f t="shared" si="4"/>
        <v>0</v>
      </c>
      <c r="AE48" s="209">
        <f t="shared" si="5"/>
        <v>11</v>
      </c>
      <c r="AF48" s="209">
        <f t="shared" si="6"/>
        <v>11</v>
      </c>
      <c r="AG48" s="33">
        <v>1</v>
      </c>
      <c r="AH48" s="33">
        <v>1</v>
      </c>
      <c r="AI48" s="958">
        <v>0</v>
      </c>
      <c r="AJ48" s="48">
        <v>0</v>
      </c>
      <c r="AK48" s="195" t="e">
        <f t="shared" si="9"/>
        <v>#DIV/0!</v>
      </c>
      <c r="AL48" s="1107"/>
      <c r="AM48" s="1107"/>
    </row>
    <row r="49" spans="1:39" ht="27" customHeight="1">
      <c r="A49" s="6" t="s">
        <v>311</v>
      </c>
      <c r="B49" s="29">
        <v>43101</v>
      </c>
      <c r="C49" s="29">
        <v>43435</v>
      </c>
      <c r="D49" s="29" t="s">
        <v>3</v>
      </c>
      <c r="E49" s="956" t="s">
        <v>305</v>
      </c>
      <c r="F49" s="30"/>
      <c r="G49" s="963">
        <v>1</v>
      </c>
      <c r="H49" s="30"/>
      <c r="I49" s="963">
        <v>0</v>
      </c>
      <c r="J49" s="32"/>
      <c r="K49" s="928">
        <v>0</v>
      </c>
      <c r="L49" s="32"/>
      <c r="M49" s="963">
        <v>0</v>
      </c>
      <c r="N49" s="35"/>
      <c r="O49" s="964">
        <v>1</v>
      </c>
      <c r="P49" s="32"/>
      <c r="Q49" s="963">
        <v>0</v>
      </c>
      <c r="R49" s="31"/>
      <c r="S49" s="14"/>
      <c r="T49" s="32"/>
      <c r="U49" s="14"/>
      <c r="V49" s="35"/>
      <c r="W49" s="14"/>
      <c r="X49" s="32"/>
      <c r="Y49" s="14"/>
      <c r="Z49" s="32"/>
      <c r="AA49" s="14"/>
      <c r="AB49" s="35"/>
      <c r="AC49" s="27"/>
      <c r="AD49" s="209">
        <f t="shared" si="4"/>
        <v>0</v>
      </c>
      <c r="AE49" s="209">
        <f t="shared" si="5"/>
        <v>2</v>
      </c>
      <c r="AF49" s="209">
        <f t="shared" si="6"/>
        <v>2</v>
      </c>
      <c r="AG49" s="33">
        <v>1</v>
      </c>
      <c r="AH49" s="33">
        <v>1</v>
      </c>
      <c r="AI49" s="958"/>
      <c r="AJ49" s="48"/>
      <c r="AK49" s="195"/>
      <c r="AL49" s="1107"/>
      <c r="AM49" s="1107"/>
    </row>
    <row r="50" spans="1:39" ht="27" customHeight="1">
      <c r="A50" s="6" t="s">
        <v>313</v>
      </c>
      <c r="B50" s="29">
        <v>43101</v>
      </c>
      <c r="C50" s="29">
        <v>43435</v>
      </c>
      <c r="D50" s="29" t="s">
        <v>3</v>
      </c>
      <c r="E50" s="956" t="s">
        <v>305</v>
      </c>
      <c r="F50" s="30"/>
      <c r="G50" s="963">
        <v>0</v>
      </c>
      <c r="H50" s="30"/>
      <c r="I50" s="27">
        <v>0</v>
      </c>
      <c r="J50" s="32"/>
      <c r="K50" s="928">
        <v>0</v>
      </c>
      <c r="L50" s="32"/>
      <c r="M50" s="963">
        <v>0</v>
      </c>
      <c r="N50" s="35"/>
      <c r="O50" s="964">
        <v>0</v>
      </c>
      <c r="P50" s="32"/>
      <c r="Q50" s="963">
        <v>0</v>
      </c>
      <c r="R50" s="31"/>
      <c r="S50" s="14"/>
      <c r="T50" s="32"/>
      <c r="U50" s="14"/>
      <c r="V50" s="35"/>
      <c r="W50" s="14"/>
      <c r="X50" s="32"/>
      <c r="Y50" s="14"/>
      <c r="Z50" s="32"/>
      <c r="AA50" s="14"/>
      <c r="AB50" s="35"/>
      <c r="AC50" s="27"/>
      <c r="AD50" s="209">
        <f t="shared" si="4"/>
        <v>0</v>
      </c>
      <c r="AE50" s="209">
        <f t="shared" si="5"/>
        <v>0</v>
      </c>
      <c r="AF50" s="209">
        <f t="shared" si="6"/>
        <v>0</v>
      </c>
      <c r="AG50" s="33">
        <v>1</v>
      </c>
      <c r="AH50" s="33">
        <v>1</v>
      </c>
      <c r="AI50" s="958"/>
      <c r="AJ50" s="48"/>
      <c r="AK50" s="195"/>
      <c r="AL50" s="1107"/>
      <c r="AM50" s="1107"/>
    </row>
    <row r="51" spans="1:39" ht="27" customHeight="1">
      <c r="A51" s="6" t="s">
        <v>314</v>
      </c>
      <c r="B51" s="29">
        <v>43101</v>
      </c>
      <c r="C51" s="29">
        <v>43435</v>
      </c>
      <c r="D51" s="29" t="s">
        <v>3</v>
      </c>
      <c r="E51" s="956" t="s">
        <v>305</v>
      </c>
      <c r="F51" s="30"/>
      <c r="G51" s="963">
        <v>0</v>
      </c>
      <c r="H51" s="30"/>
      <c r="I51" s="27">
        <v>0</v>
      </c>
      <c r="J51" s="32"/>
      <c r="K51" s="928">
        <v>0</v>
      </c>
      <c r="L51" s="32"/>
      <c r="M51" s="963">
        <v>0</v>
      </c>
      <c r="N51" s="35"/>
      <c r="O51" s="964">
        <v>0</v>
      </c>
      <c r="P51" s="32"/>
      <c r="Q51" s="963">
        <v>0</v>
      </c>
      <c r="R51" s="31"/>
      <c r="S51" s="14"/>
      <c r="T51" s="32"/>
      <c r="U51" s="14"/>
      <c r="V51" s="35"/>
      <c r="W51" s="14"/>
      <c r="X51" s="32"/>
      <c r="Y51" s="14"/>
      <c r="Z51" s="32"/>
      <c r="AA51" s="14"/>
      <c r="AB51" s="35"/>
      <c r="AC51" s="27"/>
      <c r="AD51" s="209">
        <f t="shared" si="4"/>
        <v>0</v>
      </c>
      <c r="AE51" s="209">
        <f t="shared" si="5"/>
        <v>0</v>
      </c>
      <c r="AF51" s="209">
        <f t="shared" si="6"/>
        <v>0</v>
      </c>
      <c r="AG51" s="33">
        <v>1</v>
      </c>
      <c r="AH51" s="33">
        <v>1</v>
      </c>
      <c r="AI51" s="958"/>
      <c r="AJ51" s="48"/>
      <c r="AK51" s="195"/>
      <c r="AL51" s="1107"/>
      <c r="AM51" s="1107"/>
    </row>
    <row r="52" spans="1:39" ht="27" customHeight="1">
      <c r="A52" s="6" t="s">
        <v>315</v>
      </c>
      <c r="B52" s="29">
        <v>43101</v>
      </c>
      <c r="C52" s="29">
        <v>43435</v>
      </c>
      <c r="D52" s="29" t="s">
        <v>3</v>
      </c>
      <c r="E52" s="956" t="s">
        <v>305</v>
      </c>
      <c r="F52" s="30"/>
      <c r="G52" s="963">
        <v>0</v>
      </c>
      <c r="H52" s="30"/>
      <c r="I52" s="27">
        <v>0</v>
      </c>
      <c r="J52" s="32"/>
      <c r="K52" s="928">
        <v>0</v>
      </c>
      <c r="L52" s="32"/>
      <c r="M52" s="963">
        <v>0</v>
      </c>
      <c r="N52" s="35"/>
      <c r="O52" s="964">
        <v>0</v>
      </c>
      <c r="P52" s="32"/>
      <c r="Q52" s="963">
        <v>0</v>
      </c>
      <c r="R52" s="31"/>
      <c r="S52" s="14"/>
      <c r="T52" s="32"/>
      <c r="U52" s="14"/>
      <c r="V52" s="35"/>
      <c r="W52" s="14"/>
      <c r="X52" s="32"/>
      <c r="Y52" s="14"/>
      <c r="Z52" s="32"/>
      <c r="AA52" s="14"/>
      <c r="AB52" s="35"/>
      <c r="AC52" s="27"/>
      <c r="AD52" s="209">
        <f t="shared" si="4"/>
        <v>0</v>
      </c>
      <c r="AE52" s="209">
        <f t="shared" si="5"/>
        <v>0</v>
      </c>
      <c r="AF52" s="209">
        <f t="shared" si="6"/>
        <v>0</v>
      </c>
      <c r="AG52" s="33">
        <v>1</v>
      </c>
      <c r="AH52" s="33">
        <v>1</v>
      </c>
      <c r="AI52" s="958"/>
      <c r="AJ52" s="48"/>
      <c r="AK52" s="195"/>
      <c r="AL52" s="1107"/>
      <c r="AM52" s="1107"/>
    </row>
    <row r="53" spans="1:39" ht="35.25" customHeight="1">
      <c r="A53" s="6" t="s">
        <v>316</v>
      </c>
      <c r="B53" s="29">
        <v>43101</v>
      </c>
      <c r="C53" s="29">
        <v>43435</v>
      </c>
      <c r="D53" s="29" t="s">
        <v>3</v>
      </c>
      <c r="E53" s="956" t="s">
        <v>305</v>
      </c>
      <c r="F53" s="30"/>
      <c r="G53" s="963"/>
      <c r="H53" s="30"/>
      <c r="I53" s="27">
        <v>0</v>
      </c>
      <c r="J53" s="32"/>
      <c r="K53" s="928">
        <v>1</v>
      </c>
      <c r="L53" s="32"/>
      <c r="M53" s="963">
        <v>0</v>
      </c>
      <c r="N53" s="787"/>
      <c r="O53" s="964">
        <v>0</v>
      </c>
      <c r="P53" s="787"/>
      <c r="Q53" s="963">
        <v>0</v>
      </c>
      <c r="R53" s="965"/>
      <c r="S53" s="896"/>
      <c r="T53" s="787"/>
      <c r="U53" s="896"/>
      <c r="V53" s="787"/>
      <c r="W53" s="896"/>
      <c r="X53" s="787"/>
      <c r="Y53" s="896"/>
      <c r="Z53" s="787"/>
      <c r="AA53" s="896"/>
      <c r="AB53" s="787"/>
      <c r="AC53" s="27"/>
      <c r="AD53" s="209">
        <f t="shared" si="4"/>
        <v>0</v>
      </c>
      <c r="AE53" s="209">
        <f t="shared" si="5"/>
        <v>1</v>
      </c>
      <c r="AF53" s="209">
        <f t="shared" si="6"/>
        <v>1</v>
      </c>
      <c r="AG53" s="33">
        <v>1</v>
      </c>
      <c r="AH53" s="33">
        <v>1</v>
      </c>
      <c r="AI53" s="958"/>
      <c r="AJ53" s="48"/>
      <c r="AK53" s="195"/>
      <c r="AL53" s="1107"/>
      <c r="AM53" s="1107"/>
    </row>
    <row r="54" spans="1:39" ht="27" customHeight="1">
      <c r="A54" s="6" t="s">
        <v>317</v>
      </c>
      <c r="B54" s="29">
        <v>43101</v>
      </c>
      <c r="C54" s="29">
        <v>43435</v>
      </c>
      <c r="D54" s="29" t="s">
        <v>3</v>
      </c>
      <c r="E54" s="956">
        <f>F54+H54+J54+L54+N54+P54+R54+T54+V54+X54+Z54+AB54</f>
        <v>600</v>
      </c>
      <c r="F54" s="30">
        <v>50</v>
      </c>
      <c r="G54" s="963">
        <v>80</v>
      </c>
      <c r="H54" s="30">
        <v>50</v>
      </c>
      <c r="I54" s="27">
        <v>74</v>
      </c>
      <c r="J54" s="32">
        <v>50</v>
      </c>
      <c r="K54" s="896">
        <v>59</v>
      </c>
      <c r="L54" s="32">
        <v>50</v>
      </c>
      <c r="M54" s="963">
        <v>59</v>
      </c>
      <c r="N54" s="787">
        <v>50</v>
      </c>
      <c r="O54" s="964">
        <v>57</v>
      </c>
      <c r="P54" s="787">
        <v>50</v>
      </c>
      <c r="Q54" s="963">
        <v>49</v>
      </c>
      <c r="R54" s="965">
        <v>50</v>
      </c>
      <c r="S54" s="896"/>
      <c r="T54" s="787">
        <v>50</v>
      </c>
      <c r="U54" s="896"/>
      <c r="V54" s="787">
        <v>50</v>
      </c>
      <c r="W54" s="896"/>
      <c r="X54" s="787">
        <v>50</v>
      </c>
      <c r="Y54" s="896"/>
      <c r="Z54" s="787">
        <v>50</v>
      </c>
      <c r="AA54" s="896"/>
      <c r="AB54" s="787">
        <v>50</v>
      </c>
      <c r="AC54" s="27"/>
      <c r="AD54" s="209">
        <f t="shared" si="4"/>
        <v>300</v>
      </c>
      <c r="AE54" s="209">
        <f t="shared" si="5"/>
        <v>378</v>
      </c>
      <c r="AF54" s="209">
        <f t="shared" si="6"/>
        <v>78</v>
      </c>
      <c r="AG54" s="33">
        <f t="shared" si="7"/>
        <v>1.26</v>
      </c>
      <c r="AH54" s="33">
        <f t="shared" si="8"/>
        <v>0.63</v>
      </c>
      <c r="AI54" s="958"/>
      <c r="AJ54" s="48"/>
      <c r="AK54" s="195"/>
      <c r="AL54" s="1107"/>
      <c r="AM54" s="1107"/>
    </row>
    <row r="55" spans="1:39" ht="27" customHeight="1">
      <c r="A55" s="6" t="s">
        <v>318</v>
      </c>
      <c r="B55" s="29">
        <v>43101</v>
      </c>
      <c r="C55" s="29">
        <v>43435</v>
      </c>
      <c r="D55" s="29" t="s">
        <v>319</v>
      </c>
      <c r="E55" s="956">
        <f>F55+H55+J55+L55+N55+P55+R55+T55+V55+X55+Z55+AB55</f>
        <v>6000</v>
      </c>
      <c r="F55" s="30">
        <v>500</v>
      </c>
      <c r="G55" s="963"/>
      <c r="H55" s="30">
        <v>500</v>
      </c>
      <c r="I55" s="27"/>
      <c r="J55" s="32">
        <v>500</v>
      </c>
      <c r="K55" s="896">
        <v>626</v>
      </c>
      <c r="L55" s="32">
        <v>500</v>
      </c>
      <c r="M55" s="963">
        <v>801</v>
      </c>
      <c r="N55" s="787">
        <v>500</v>
      </c>
      <c r="O55" s="964">
        <v>965</v>
      </c>
      <c r="P55" s="787">
        <v>500</v>
      </c>
      <c r="Q55" s="963">
        <v>831</v>
      </c>
      <c r="R55" s="965">
        <v>500</v>
      </c>
      <c r="S55" s="896"/>
      <c r="T55" s="965">
        <v>500</v>
      </c>
      <c r="U55" s="896"/>
      <c r="V55" s="965">
        <v>500</v>
      </c>
      <c r="W55" s="896"/>
      <c r="X55" s="965">
        <v>500</v>
      </c>
      <c r="Y55" s="896"/>
      <c r="Z55" s="965">
        <v>500</v>
      </c>
      <c r="AA55" s="896"/>
      <c r="AB55" s="965">
        <v>500</v>
      </c>
      <c r="AC55" s="27"/>
      <c r="AD55" s="209">
        <f t="shared" si="4"/>
        <v>3000</v>
      </c>
      <c r="AE55" s="209">
        <f t="shared" si="5"/>
        <v>3223</v>
      </c>
      <c r="AF55" s="209">
        <f t="shared" si="6"/>
        <v>223</v>
      </c>
      <c r="AG55" s="33">
        <f t="shared" si="7"/>
        <v>1.0743333333333334</v>
      </c>
      <c r="AH55" s="33">
        <f t="shared" si="8"/>
        <v>0.5371666666666667</v>
      </c>
      <c r="AI55" s="958"/>
      <c r="AJ55" s="48"/>
      <c r="AK55" s="195"/>
      <c r="AL55" s="1107"/>
      <c r="AM55" s="1107"/>
    </row>
    <row r="56" spans="1:39" ht="46.5" customHeight="1">
      <c r="A56" s="6" t="s">
        <v>320</v>
      </c>
      <c r="B56" s="29">
        <v>43101</v>
      </c>
      <c r="C56" s="29">
        <v>43435</v>
      </c>
      <c r="D56" s="29" t="s">
        <v>3</v>
      </c>
      <c r="E56" s="956" t="s">
        <v>305</v>
      </c>
      <c r="F56" s="30"/>
      <c r="G56" s="963">
        <v>6</v>
      </c>
      <c r="H56" s="30"/>
      <c r="I56" s="963">
        <v>15</v>
      </c>
      <c r="J56" s="30"/>
      <c r="K56" s="928">
        <v>7</v>
      </c>
      <c r="L56" s="30"/>
      <c r="M56" s="963">
        <v>6</v>
      </c>
      <c r="N56" s="30"/>
      <c r="O56" s="964">
        <v>11</v>
      </c>
      <c r="P56" s="30"/>
      <c r="Q56" s="963">
        <v>13</v>
      </c>
      <c r="R56" s="31"/>
      <c r="S56" s="27"/>
      <c r="T56" s="30"/>
      <c r="U56" s="27"/>
      <c r="V56" s="30"/>
      <c r="W56" s="27"/>
      <c r="X56" s="30"/>
      <c r="Y56" s="27"/>
      <c r="Z56" s="32"/>
      <c r="AA56" s="27"/>
      <c r="AB56" s="30"/>
      <c r="AC56" s="27"/>
      <c r="AD56" s="209">
        <f t="shared" si="4"/>
        <v>0</v>
      </c>
      <c r="AE56" s="209">
        <f t="shared" si="5"/>
        <v>58</v>
      </c>
      <c r="AF56" s="209">
        <f t="shared" si="6"/>
        <v>58</v>
      </c>
      <c r="AG56" s="33">
        <v>1</v>
      </c>
      <c r="AH56" s="33">
        <v>1</v>
      </c>
      <c r="AI56" s="958">
        <v>0</v>
      </c>
      <c r="AJ56" s="48">
        <v>0</v>
      </c>
      <c r="AK56" s="195" t="e">
        <f t="shared" si="9"/>
        <v>#DIV/0!</v>
      </c>
      <c r="AL56" s="1107"/>
      <c r="AM56" s="1107"/>
    </row>
    <row r="57" spans="1:39" ht="27" customHeight="1">
      <c r="A57" s="6" t="s">
        <v>321</v>
      </c>
      <c r="B57" s="29">
        <v>43101</v>
      </c>
      <c r="C57" s="29">
        <v>43435</v>
      </c>
      <c r="D57" s="29" t="s">
        <v>3</v>
      </c>
      <c r="E57" s="956">
        <f aca="true" t="shared" si="10" ref="E57:E70">F57+H57+J57+L57+N57+P57+R57+T57+V57+X57+Z57+AB57</f>
        <v>11</v>
      </c>
      <c r="F57" s="30"/>
      <c r="G57" s="963"/>
      <c r="H57" s="30">
        <v>1</v>
      </c>
      <c r="I57" s="27">
        <v>1</v>
      </c>
      <c r="J57" s="30">
        <v>1</v>
      </c>
      <c r="K57" s="928">
        <v>1</v>
      </c>
      <c r="L57" s="30">
        <v>1</v>
      </c>
      <c r="M57" s="963">
        <v>1</v>
      </c>
      <c r="N57" s="30">
        <v>1</v>
      </c>
      <c r="O57" s="30">
        <v>1</v>
      </c>
      <c r="P57" s="30">
        <v>1</v>
      </c>
      <c r="Q57" s="27">
        <v>1</v>
      </c>
      <c r="R57" s="31">
        <v>1</v>
      </c>
      <c r="S57" s="27"/>
      <c r="T57" s="30">
        <v>1</v>
      </c>
      <c r="U57" s="27"/>
      <c r="V57" s="30">
        <v>1</v>
      </c>
      <c r="W57" s="27"/>
      <c r="X57" s="30">
        <v>1</v>
      </c>
      <c r="Y57" s="27"/>
      <c r="Z57" s="32">
        <v>1</v>
      </c>
      <c r="AA57" s="27"/>
      <c r="AB57" s="30">
        <v>1</v>
      </c>
      <c r="AC57" s="27"/>
      <c r="AD57" s="209">
        <f t="shared" si="4"/>
        <v>5</v>
      </c>
      <c r="AE57" s="209">
        <f t="shared" si="5"/>
        <v>5</v>
      </c>
      <c r="AF57" s="209">
        <f t="shared" si="6"/>
        <v>0</v>
      </c>
      <c r="AG57" s="33">
        <f t="shared" si="7"/>
        <v>1</v>
      </c>
      <c r="AH57" s="33">
        <f t="shared" si="8"/>
        <v>0.45454545454545453</v>
      </c>
      <c r="AI57" s="958"/>
      <c r="AJ57" s="48"/>
      <c r="AK57" s="195"/>
      <c r="AL57" s="1107"/>
      <c r="AM57" s="1107"/>
    </row>
    <row r="58" spans="1:39" ht="27" customHeight="1">
      <c r="A58" s="1123" t="s">
        <v>322</v>
      </c>
      <c r="B58" s="1124"/>
      <c r="C58" s="1124"/>
      <c r="D58" s="1124"/>
      <c r="E58" s="1124"/>
      <c r="F58" s="1124"/>
      <c r="G58" s="1124"/>
      <c r="H58" s="1124"/>
      <c r="I58" s="1124"/>
      <c r="J58" s="1124"/>
      <c r="K58" s="1124"/>
      <c r="L58" s="1124"/>
      <c r="M58" s="1124"/>
      <c r="N58" s="1124"/>
      <c r="O58" s="1124"/>
      <c r="P58" s="1124"/>
      <c r="Q58" s="1124"/>
      <c r="R58" s="1124"/>
      <c r="S58" s="1124"/>
      <c r="T58" s="1124"/>
      <c r="U58" s="1124"/>
      <c r="V58" s="1124"/>
      <c r="W58" s="1124"/>
      <c r="X58" s="1124"/>
      <c r="Y58" s="1124"/>
      <c r="Z58" s="1124"/>
      <c r="AA58" s="1124"/>
      <c r="AB58" s="1124"/>
      <c r="AC58" s="1124"/>
      <c r="AD58" s="1124"/>
      <c r="AE58" s="1124"/>
      <c r="AF58" s="1124"/>
      <c r="AG58" s="1124"/>
      <c r="AH58" s="1124"/>
      <c r="AI58" s="1124"/>
      <c r="AJ58" s="1124"/>
      <c r="AK58" s="1124"/>
      <c r="AL58" s="1124"/>
      <c r="AM58" s="1125"/>
    </row>
    <row r="59" spans="1:39" ht="45" customHeight="1">
      <c r="A59" s="6" t="s">
        <v>323</v>
      </c>
      <c r="B59" s="29">
        <v>43101</v>
      </c>
      <c r="C59" s="29">
        <v>43435</v>
      </c>
      <c r="D59" s="29" t="s">
        <v>70</v>
      </c>
      <c r="E59" s="956">
        <f t="shared" si="10"/>
        <v>960</v>
      </c>
      <c r="F59" s="30">
        <v>80</v>
      </c>
      <c r="G59" s="27"/>
      <c r="H59" s="30">
        <v>80</v>
      </c>
      <c r="I59" s="27">
        <v>80</v>
      </c>
      <c r="J59" s="30">
        <v>80</v>
      </c>
      <c r="K59" s="928">
        <v>80</v>
      </c>
      <c r="L59" s="30">
        <v>80</v>
      </c>
      <c r="M59" s="27">
        <v>80</v>
      </c>
      <c r="N59" s="30">
        <v>80</v>
      </c>
      <c r="O59" s="27">
        <v>80</v>
      </c>
      <c r="P59" s="30">
        <v>80</v>
      </c>
      <c r="Q59" s="27">
        <v>80</v>
      </c>
      <c r="R59" s="31">
        <v>80</v>
      </c>
      <c r="S59" s="27"/>
      <c r="T59" s="30">
        <v>80</v>
      </c>
      <c r="U59" s="27"/>
      <c r="V59" s="30">
        <v>80</v>
      </c>
      <c r="W59" s="27"/>
      <c r="X59" s="30">
        <v>80</v>
      </c>
      <c r="Y59" s="27"/>
      <c r="Z59" s="32">
        <v>80</v>
      </c>
      <c r="AA59" s="27"/>
      <c r="AB59" s="30">
        <v>80</v>
      </c>
      <c r="AC59" s="27"/>
      <c r="AD59" s="209">
        <f aca="true" t="shared" si="11" ref="AD59:AD70">F59+H59+J59+L59+N59+P59</f>
        <v>480</v>
      </c>
      <c r="AE59" s="209">
        <f aca="true" t="shared" si="12" ref="AE59:AE70">G59+I59+K59+M59+O59+Q59</f>
        <v>400</v>
      </c>
      <c r="AF59" s="209">
        <f aca="true" t="shared" si="13" ref="AF59:AF70">AE59-AD59</f>
        <v>-80</v>
      </c>
      <c r="AG59" s="33">
        <f aca="true" t="shared" si="14" ref="AG59:AG70">+AE59/AD59</f>
        <v>0.8333333333333334</v>
      </c>
      <c r="AH59" s="33">
        <f aca="true" t="shared" si="15" ref="AH59:AH70">AE59/E59</f>
        <v>0.4166666666666667</v>
      </c>
      <c r="AI59" s="958">
        <v>0</v>
      </c>
      <c r="AJ59" s="48">
        <v>0</v>
      </c>
      <c r="AK59" s="195" t="e">
        <f aca="true" t="shared" si="16" ref="AK59:AK70">AJ59/AI59</f>
        <v>#DIV/0!</v>
      </c>
      <c r="AL59" s="1107"/>
      <c r="AM59" s="1107"/>
    </row>
    <row r="60" spans="1:39" ht="92.25" customHeight="1">
      <c r="A60" s="6" t="s">
        <v>324</v>
      </c>
      <c r="B60" s="29">
        <v>43101</v>
      </c>
      <c r="C60" s="29">
        <v>43435</v>
      </c>
      <c r="D60" s="29" t="s">
        <v>70</v>
      </c>
      <c r="E60" s="956">
        <f t="shared" si="10"/>
        <v>480</v>
      </c>
      <c r="F60" s="30">
        <v>40</v>
      </c>
      <c r="G60" s="928"/>
      <c r="H60" s="942">
        <v>40</v>
      </c>
      <c r="I60" s="928">
        <v>40</v>
      </c>
      <c r="J60" s="787">
        <v>40</v>
      </c>
      <c r="K60" s="896">
        <v>40</v>
      </c>
      <c r="L60" s="787">
        <v>40</v>
      </c>
      <c r="M60" s="896">
        <v>40</v>
      </c>
      <c r="N60" s="787">
        <v>40</v>
      </c>
      <c r="O60" s="896">
        <v>40</v>
      </c>
      <c r="P60" s="787">
        <v>40</v>
      </c>
      <c r="Q60" s="896">
        <v>40</v>
      </c>
      <c r="R60" s="965">
        <v>40</v>
      </c>
      <c r="S60" s="896"/>
      <c r="T60" s="787">
        <v>40</v>
      </c>
      <c r="U60" s="896"/>
      <c r="V60" s="787">
        <v>40</v>
      </c>
      <c r="W60" s="896"/>
      <c r="X60" s="787">
        <v>40</v>
      </c>
      <c r="Y60" s="896"/>
      <c r="Z60" s="787">
        <v>40</v>
      </c>
      <c r="AA60" s="896"/>
      <c r="AB60" s="787">
        <v>40</v>
      </c>
      <c r="AC60" s="27"/>
      <c r="AD60" s="209">
        <f t="shared" si="11"/>
        <v>240</v>
      </c>
      <c r="AE60" s="209">
        <f t="shared" si="12"/>
        <v>200</v>
      </c>
      <c r="AF60" s="209">
        <f t="shared" si="13"/>
        <v>-40</v>
      </c>
      <c r="AG60" s="33">
        <f t="shared" si="14"/>
        <v>0.8333333333333334</v>
      </c>
      <c r="AH60" s="33">
        <f t="shared" si="15"/>
        <v>0.4166666666666667</v>
      </c>
      <c r="AI60" s="958">
        <v>0</v>
      </c>
      <c r="AJ60" s="48">
        <v>0</v>
      </c>
      <c r="AK60" s="195" t="e">
        <f t="shared" si="16"/>
        <v>#DIV/0!</v>
      </c>
      <c r="AL60" s="1107"/>
      <c r="AM60" s="1107"/>
    </row>
    <row r="61" spans="1:39" ht="60.75" customHeight="1">
      <c r="A61" s="6" t="s">
        <v>325</v>
      </c>
      <c r="B61" s="29">
        <v>43101</v>
      </c>
      <c r="C61" s="29">
        <v>43435</v>
      </c>
      <c r="D61" s="29" t="s">
        <v>70</v>
      </c>
      <c r="E61" s="956">
        <f t="shared" si="10"/>
        <v>12</v>
      </c>
      <c r="F61" s="30">
        <v>1</v>
      </c>
      <c r="G61" s="27"/>
      <c r="H61" s="30">
        <v>1</v>
      </c>
      <c r="I61" s="27">
        <v>1</v>
      </c>
      <c r="J61" s="30">
        <v>1</v>
      </c>
      <c r="K61" s="928">
        <v>1</v>
      </c>
      <c r="L61" s="30">
        <v>1</v>
      </c>
      <c r="M61" s="27">
        <v>1</v>
      </c>
      <c r="N61" s="30">
        <v>1</v>
      </c>
      <c r="O61" s="27">
        <v>1</v>
      </c>
      <c r="P61" s="30">
        <v>1</v>
      </c>
      <c r="Q61" s="27">
        <v>1</v>
      </c>
      <c r="R61" s="31">
        <v>1</v>
      </c>
      <c r="S61" s="27"/>
      <c r="T61" s="30">
        <v>1</v>
      </c>
      <c r="U61" s="27"/>
      <c r="V61" s="30">
        <v>1</v>
      </c>
      <c r="W61" s="27"/>
      <c r="X61" s="30">
        <v>1</v>
      </c>
      <c r="Y61" s="27"/>
      <c r="Z61" s="32">
        <v>1</v>
      </c>
      <c r="AA61" s="27"/>
      <c r="AB61" s="30">
        <v>1</v>
      </c>
      <c r="AC61" s="27"/>
      <c r="AD61" s="209">
        <f t="shared" si="11"/>
        <v>6</v>
      </c>
      <c r="AE61" s="209">
        <f t="shared" si="12"/>
        <v>5</v>
      </c>
      <c r="AF61" s="209">
        <f t="shared" si="13"/>
        <v>-1</v>
      </c>
      <c r="AG61" s="33">
        <f t="shared" si="14"/>
        <v>0.8333333333333334</v>
      </c>
      <c r="AH61" s="33">
        <f t="shared" si="15"/>
        <v>0.4166666666666667</v>
      </c>
      <c r="AI61" s="958">
        <v>0</v>
      </c>
      <c r="AJ61" s="48">
        <v>0</v>
      </c>
      <c r="AK61" s="195" t="e">
        <f t="shared" si="16"/>
        <v>#DIV/0!</v>
      </c>
      <c r="AL61" s="1107"/>
      <c r="AM61" s="1107"/>
    </row>
    <row r="62" spans="1:39" ht="30.75" customHeight="1">
      <c r="A62" s="6" t="s">
        <v>326</v>
      </c>
      <c r="B62" s="29">
        <v>43101</v>
      </c>
      <c r="C62" s="29">
        <v>43282</v>
      </c>
      <c r="D62" s="29" t="s">
        <v>70</v>
      </c>
      <c r="E62" s="956">
        <f t="shared" si="10"/>
        <v>1</v>
      </c>
      <c r="F62" s="30"/>
      <c r="G62" s="27"/>
      <c r="H62" s="30"/>
      <c r="I62" s="27"/>
      <c r="J62" s="30"/>
      <c r="K62" s="928"/>
      <c r="L62" s="30"/>
      <c r="M62" s="27"/>
      <c r="N62" s="30"/>
      <c r="O62" s="27"/>
      <c r="P62" s="30"/>
      <c r="Q62" s="27"/>
      <c r="R62" s="31">
        <v>1</v>
      </c>
      <c r="S62" s="27"/>
      <c r="T62" s="30"/>
      <c r="U62" s="27"/>
      <c r="V62" s="30"/>
      <c r="W62" s="27"/>
      <c r="X62" s="30"/>
      <c r="Y62" s="27"/>
      <c r="Z62" s="32"/>
      <c r="AA62" s="27"/>
      <c r="AB62" s="30"/>
      <c r="AC62" s="27"/>
      <c r="AD62" s="209">
        <f t="shared" si="11"/>
        <v>0</v>
      </c>
      <c r="AE62" s="209">
        <f t="shared" si="12"/>
        <v>0</v>
      </c>
      <c r="AF62" s="209">
        <f t="shared" si="13"/>
        <v>0</v>
      </c>
      <c r="AG62" s="33">
        <v>0</v>
      </c>
      <c r="AH62" s="33">
        <f t="shared" si="15"/>
        <v>0</v>
      </c>
      <c r="AI62" s="958">
        <v>0</v>
      </c>
      <c r="AJ62" s="48">
        <v>0</v>
      </c>
      <c r="AK62" s="195" t="e">
        <f t="shared" si="16"/>
        <v>#DIV/0!</v>
      </c>
      <c r="AL62" s="1107"/>
      <c r="AM62" s="1107"/>
    </row>
    <row r="63" spans="1:39" ht="30.75" customHeight="1">
      <c r="A63" s="6" t="s">
        <v>327</v>
      </c>
      <c r="B63" s="29">
        <v>43101</v>
      </c>
      <c r="C63" s="29">
        <v>43435</v>
      </c>
      <c r="D63" s="29" t="s">
        <v>70</v>
      </c>
      <c r="E63" s="956">
        <f t="shared" si="10"/>
        <v>1</v>
      </c>
      <c r="F63" s="30"/>
      <c r="G63" s="27"/>
      <c r="H63" s="30"/>
      <c r="I63" s="27"/>
      <c r="J63" s="30"/>
      <c r="K63" s="928"/>
      <c r="L63" s="30"/>
      <c r="M63" s="27"/>
      <c r="N63" s="30"/>
      <c r="O63" s="27"/>
      <c r="P63" s="30"/>
      <c r="Q63" s="27"/>
      <c r="R63" s="31"/>
      <c r="S63" s="27"/>
      <c r="T63" s="30"/>
      <c r="U63" s="27"/>
      <c r="V63" s="30"/>
      <c r="W63" s="27"/>
      <c r="X63" s="30"/>
      <c r="Y63" s="27"/>
      <c r="Z63" s="32"/>
      <c r="AA63" s="27"/>
      <c r="AB63" s="30">
        <v>1</v>
      </c>
      <c r="AC63" s="27"/>
      <c r="AD63" s="209">
        <f t="shared" si="11"/>
        <v>0</v>
      </c>
      <c r="AE63" s="209">
        <f t="shared" si="12"/>
        <v>0</v>
      </c>
      <c r="AF63" s="209">
        <f t="shared" si="13"/>
        <v>0</v>
      </c>
      <c r="AG63" s="33">
        <v>0</v>
      </c>
      <c r="AH63" s="33">
        <f t="shared" si="15"/>
        <v>0</v>
      </c>
      <c r="AI63" s="958"/>
      <c r="AJ63" s="48"/>
      <c r="AK63" s="195"/>
      <c r="AL63" s="1107"/>
      <c r="AM63" s="1107"/>
    </row>
    <row r="64" spans="1:39" ht="45" customHeight="1">
      <c r="A64" s="6" t="s">
        <v>328</v>
      </c>
      <c r="B64" s="29">
        <v>43101</v>
      </c>
      <c r="C64" s="29">
        <v>43435</v>
      </c>
      <c r="D64" s="29" t="s">
        <v>70</v>
      </c>
      <c r="E64" s="956">
        <f t="shared" si="10"/>
        <v>0</v>
      </c>
      <c r="F64" s="30"/>
      <c r="G64" s="27"/>
      <c r="H64" s="30"/>
      <c r="I64" s="27"/>
      <c r="J64" s="32"/>
      <c r="K64" s="896"/>
      <c r="L64" s="32"/>
      <c r="M64" s="14"/>
      <c r="N64" s="35"/>
      <c r="O64" s="14"/>
      <c r="P64" s="32"/>
      <c r="Q64" s="14"/>
      <c r="R64" s="31"/>
      <c r="S64" s="14"/>
      <c r="T64" s="32"/>
      <c r="U64" s="14"/>
      <c r="V64" s="35"/>
      <c r="W64" s="14"/>
      <c r="X64" s="32"/>
      <c r="Y64" s="14"/>
      <c r="Z64" s="32"/>
      <c r="AA64" s="14"/>
      <c r="AB64" s="35"/>
      <c r="AC64" s="27"/>
      <c r="AD64" s="209">
        <f t="shared" si="11"/>
        <v>0</v>
      </c>
      <c r="AE64" s="209">
        <f t="shared" si="12"/>
        <v>0</v>
      </c>
      <c r="AF64" s="209">
        <f t="shared" si="13"/>
        <v>0</v>
      </c>
      <c r="AG64" s="33">
        <v>0</v>
      </c>
      <c r="AH64" s="33" t="e">
        <f t="shared" si="15"/>
        <v>#DIV/0!</v>
      </c>
      <c r="AI64" s="958">
        <v>0</v>
      </c>
      <c r="AJ64" s="48">
        <v>0</v>
      </c>
      <c r="AK64" s="195" t="e">
        <f t="shared" si="16"/>
        <v>#DIV/0!</v>
      </c>
      <c r="AL64" s="1107" t="s">
        <v>329</v>
      </c>
      <c r="AM64" s="1107"/>
    </row>
    <row r="65" spans="1:39" ht="47.25" customHeight="1">
      <c r="A65" s="966" t="s">
        <v>330</v>
      </c>
      <c r="B65" s="29">
        <v>43101</v>
      </c>
      <c r="C65" s="29">
        <v>43435</v>
      </c>
      <c r="D65" s="29" t="s">
        <v>319</v>
      </c>
      <c r="E65" s="956">
        <f t="shared" si="10"/>
        <v>816</v>
      </c>
      <c r="F65" s="30">
        <v>68</v>
      </c>
      <c r="G65" s="27"/>
      <c r="H65" s="30">
        <v>68</v>
      </c>
      <c r="I65" s="27">
        <v>68</v>
      </c>
      <c r="J65" s="30">
        <v>68</v>
      </c>
      <c r="K65" s="928">
        <v>68</v>
      </c>
      <c r="L65" s="30">
        <v>68</v>
      </c>
      <c r="M65" s="27">
        <v>68</v>
      </c>
      <c r="N65" s="30">
        <v>68</v>
      </c>
      <c r="O65" s="27">
        <v>68</v>
      </c>
      <c r="P65" s="30">
        <v>68</v>
      </c>
      <c r="Q65" s="27">
        <v>68</v>
      </c>
      <c r="R65" s="31">
        <v>68</v>
      </c>
      <c r="S65" s="27"/>
      <c r="T65" s="30">
        <v>68</v>
      </c>
      <c r="U65" s="27"/>
      <c r="V65" s="30">
        <v>68</v>
      </c>
      <c r="W65" s="27"/>
      <c r="X65" s="30">
        <v>68</v>
      </c>
      <c r="Y65" s="27"/>
      <c r="Z65" s="32">
        <v>68</v>
      </c>
      <c r="AA65" s="27"/>
      <c r="AB65" s="30">
        <v>68</v>
      </c>
      <c r="AC65" s="27"/>
      <c r="AD65" s="209">
        <f t="shared" si="11"/>
        <v>408</v>
      </c>
      <c r="AE65" s="209">
        <f t="shared" si="12"/>
        <v>340</v>
      </c>
      <c r="AF65" s="209">
        <f t="shared" si="13"/>
        <v>-68</v>
      </c>
      <c r="AG65" s="33">
        <f t="shared" si="14"/>
        <v>0.8333333333333334</v>
      </c>
      <c r="AH65" s="33">
        <f t="shared" si="15"/>
        <v>0.4166666666666667</v>
      </c>
      <c r="AI65" s="958">
        <v>0</v>
      </c>
      <c r="AJ65" s="48">
        <v>0</v>
      </c>
      <c r="AK65" s="195" t="e">
        <f t="shared" si="16"/>
        <v>#DIV/0!</v>
      </c>
      <c r="AL65" s="1107"/>
      <c r="AM65" s="1107"/>
    </row>
    <row r="66" spans="1:39" ht="51" customHeight="1">
      <c r="A66" s="6" t="s">
        <v>331</v>
      </c>
      <c r="B66" s="29">
        <v>43101</v>
      </c>
      <c r="C66" s="29">
        <v>43435</v>
      </c>
      <c r="D66" s="29" t="s">
        <v>224</v>
      </c>
      <c r="E66" s="956">
        <f t="shared" si="10"/>
        <v>6</v>
      </c>
      <c r="F66" s="30"/>
      <c r="G66" s="27"/>
      <c r="H66" s="30">
        <v>1</v>
      </c>
      <c r="I66" s="27">
        <v>1</v>
      </c>
      <c r="J66" s="30"/>
      <c r="K66" s="928"/>
      <c r="L66" s="30">
        <v>1</v>
      </c>
      <c r="M66" s="27">
        <v>1</v>
      </c>
      <c r="N66" s="30"/>
      <c r="O66" s="27"/>
      <c r="P66" s="30"/>
      <c r="Q66" s="27"/>
      <c r="R66" s="31">
        <v>1</v>
      </c>
      <c r="S66" s="27"/>
      <c r="T66" s="30"/>
      <c r="U66" s="27"/>
      <c r="V66" s="30">
        <v>1</v>
      </c>
      <c r="W66" s="27"/>
      <c r="X66" s="30">
        <v>1</v>
      </c>
      <c r="Y66" s="27"/>
      <c r="Z66" s="32"/>
      <c r="AA66" s="27"/>
      <c r="AB66" s="30">
        <v>1</v>
      </c>
      <c r="AC66" s="27"/>
      <c r="AD66" s="209">
        <f t="shared" si="11"/>
        <v>2</v>
      </c>
      <c r="AE66" s="209">
        <f t="shared" si="12"/>
        <v>2</v>
      </c>
      <c r="AF66" s="209">
        <f t="shared" si="13"/>
        <v>0</v>
      </c>
      <c r="AG66" s="33">
        <f t="shared" si="14"/>
        <v>1</v>
      </c>
      <c r="AH66" s="33">
        <f t="shared" si="15"/>
        <v>0.3333333333333333</v>
      </c>
      <c r="AI66" s="958">
        <v>17000000</v>
      </c>
      <c r="AJ66" s="48">
        <v>0</v>
      </c>
      <c r="AK66" s="195">
        <f t="shared" si="16"/>
        <v>0</v>
      </c>
      <c r="AL66" s="1107"/>
      <c r="AM66" s="1107"/>
    </row>
    <row r="67" spans="1:39" ht="36" customHeight="1">
      <c r="A67" s="6" t="s">
        <v>332</v>
      </c>
      <c r="B67" s="29">
        <v>43101</v>
      </c>
      <c r="C67" s="29">
        <v>43435</v>
      </c>
      <c r="D67" s="29" t="s">
        <v>70</v>
      </c>
      <c r="E67" s="956">
        <v>5</v>
      </c>
      <c r="F67" s="30"/>
      <c r="G67" s="30"/>
      <c r="H67" s="202"/>
      <c r="I67" s="30"/>
      <c r="J67" s="32">
        <v>1</v>
      </c>
      <c r="K67" s="787"/>
      <c r="L67" s="32"/>
      <c r="M67" s="14"/>
      <c r="N67" s="35">
        <v>1</v>
      </c>
      <c r="O67" s="32"/>
      <c r="P67" s="32"/>
      <c r="Q67" s="14"/>
      <c r="R67" s="32">
        <v>1</v>
      </c>
      <c r="S67" s="32"/>
      <c r="T67" s="32"/>
      <c r="U67" s="32"/>
      <c r="V67" s="35">
        <v>1</v>
      </c>
      <c r="W67" s="32"/>
      <c r="X67" s="32"/>
      <c r="Y67" s="32"/>
      <c r="Z67" s="32">
        <v>1</v>
      </c>
      <c r="AA67" s="32"/>
      <c r="AB67" s="35"/>
      <c r="AC67" s="30"/>
      <c r="AD67" s="209">
        <f t="shared" si="11"/>
        <v>2</v>
      </c>
      <c r="AE67" s="209">
        <f t="shared" si="12"/>
        <v>0</v>
      </c>
      <c r="AF67" s="209">
        <f t="shared" si="13"/>
        <v>-2</v>
      </c>
      <c r="AG67" s="33">
        <f t="shared" si="14"/>
        <v>0</v>
      </c>
      <c r="AH67" s="33">
        <f t="shared" si="15"/>
        <v>0</v>
      </c>
      <c r="AI67" s="958">
        <v>0</v>
      </c>
      <c r="AJ67" s="48">
        <v>0</v>
      </c>
      <c r="AK67" s="195" t="e">
        <f t="shared" si="16"/>
        <v>#DIV/0!</v>
      </c>
      <c r="AL67" s="1107"/>
      <c r="AM67" s="1107"/>
    </row>
    <row r="68" spans="1:39" ht="36" customHeight="1">
      <c r="A68" s="6" t="s">
        <v>289</v>
      </c>
      <c r="B68" s="29">
        <v>43101</v>
      </c>
      <c r="C68" s="29">
        <v>43435</v>
      </c>
      <c r="D68" s="29" t="s">
        <v>289</v>
      </c>
      <c r="E68" s="956">
        <f t="shared" si="10"/>
        <v>0</v>
      </c>
      <c r="F68" s="30"/>
      <c r="G68" s="27"/>
      <c r="H68" s="30"/>
      <c r="I68" s="27"/>
      <c r="J68" s="32"/>
      <c r="K68" s="896"/>
      <c r="L68" s="32"/>
      <c r="M68" s="14"/>
      <c r="N68" s="35"/>
      <c r="O68" s="14"/>
      <c r="P68" s="32"/>
      <c r="Q68" s="14"/>
      <c r="R68" s="31"/>
      <c r="S68" s="14"/>
      <c r="T68" s="32"/>
      <c r="U68" s="14"/>
      <c r="V68" s="35"/>
      <c r="W68" s="14"/>
      <c r="X68" s="32"/>
      <c r="Y68" s="14"/>
      <c r="Z68" s="32"/>
      <c r="AA68" s="14"/>
      <c r="AB68" s="35"/>
      <c r="AC68" s="27"/>
      <c r="AD68" s="209">
        <f t="shared" si="11"/>
        <v>0</v>
      </c>
      <c r="AE68" s="209">
        <f t="shared" si="12"/>
        <v>0</v>
      </c>
      <c r="AF68" s="209">
        <f t="shared" si="13"/>
        <v>0</v>
      </c>
      <c r="AG68" s="33">
        <v>0</v>
      </c>
      <c r="AH68" s="33" t="e">
        <f t="shared" si="15"/>
        <v>#DIV/0!</v>
      </c>
      <c r="AI68" s="958">
        <v>50000000</v>
      </c>
      <c r="AJ68" s="48">
        <v>0</v>
      </c>
      <c r="AK68" s="195">
        <f>AJ68/AI68</f>
        <v>0</v>
      </c>
      <c r="AL68" s="1107"/>
      <c r="AM68" s="1107"/>
    </row>
    <row r="69" spans="1:39" ht="36.75" customHeight="1">
      <c r="A69" s="6" t="s">
        <v>333</v>
      </c>
      <c r="B69" s="29">
        <v>43101</v>
      </c>
      <c r="C69" s="29">
        <v>43435</v>
      </c>
      <c r="D69" s="29" t="s">
        <v>1034</v>
      </c>
      <c r="E69" s="956">
        <f t="shared" si="10"/>
        <v>0</v>
      </c>
      <c r="F69" s="30"/>
      <c r="G69" s="27"/>
      <c r="H69" s="30"/>
      <c r="I69" s="27"/>
      <c r="J69" s="30"/>
      <c r="K69" s="928"/>
      <c r="L69" s="30"/>
      <c r="M69" s="27"/>
      <c r="N69" s="30"/>
      <c r="O69" s="27"/>
      <c r="P69" s="30"/>
      <c r="Q69" s="27"/>
      <c r="R69" s="31"/>
      <c r="S69" s="27"/>
      <c r="T69" s="30"/>
      <c r="U69" s="27"/>
      <c r="V69" s="30"/>
      <c r="W69" s="27"/>
      <c r="X69" s="30"/>
      <c r="Y69" s="27"/>
      <c r="Z69" s="32"/>
      <c r="AA69" s="27"/>
      <c r="AB69" s="30"/>
      <c r="AC69" s="27"/>
      <c r="AD69" s="209">
        <f t="shared" si="11"/>
        <v>0</v>
      </c>
      <c r="AE69" s="209">
        <f t="shared" si="12"/>
        <v>0</v>
      </c>
      <c r="AF69" s="209">
        <f t="shared" si="13"/>
        <v>0</v>
      </c>
      <c r="AG69" s="33">
        <v>0</v>
      </c>
      <c r="AH69" s="33" t="e">
        <f t="shared" si="15"/>
        <v>#DIV/0!</v>
      </c>
      <c r="AI69" s="958">
        <v>219224631</v>
      </c>
      <c r="AJ69" s="48">
        <v>0</v>
      </c>
      <c r="AK69" s="195">
        <f t="shared" si="16"/>
        <v>0</v>
      </c>
      <c r="AL69" s="1107"/>
      <c r="AM69" s="1107"/>
    </row>
    <row r="70" spans="1:39" ht="94.5" customHeight="1">
      <c r="A70" s="6" t="s">
        <v>334</v>
      </c>
      <c r="B70" s="29">
        <v>43101</v>
      </c>
      <c r="C70" s="29">
        <v>43435</v>
      </c>
      <c r="D70" s="29" t="s">
        <v>1198</v>
      </c>
      <c r="E70" s="956">
        <f t="shared" si="10"/>
        <v>6</v>
      </c>
      <c r="F70" s="32"/>
      <c r="G70" s="14"/>
      <c r="H70" s="32">
        <v>1</v>
      </c>
      <c r="I70" s="14">
        <v>1</v>
      </c>
      <c r="J70" s="32"/>
      <c r="K70" s="896"/>
      <c r="L70" s="32">
        <v>1</v>
      </c>
      <c r="M70" s="14">
        <v>0</v>
      </c>
      <c r="N70" s="32"/>
      <c r="O70" s="14"/>
      <c r="P70" s="32">
        <v>1</v>
      </c>
      <c r="Q70" s="14">
        <v>0</v>
      </c>
      <c r="R70" s="40"/>
      <c r="S70" s="14"/>
      <c r="T70" s="32">
        <v>1</v>
      </c>
      <c r="U70" s="14"/>
      <c r="V70" s="32"/>
      <c r="W70" s="14"/>
      <c r="X70" s="32">
        <v>1</v>
      </c>
      <c r="Y70" s="14"/>
      <c r="Z70" s="32"/>
      <c r="AA70" s="14"/>
      <c r="AB70" s="32">
        <v>1</v>
      </c>
      <c r="AC70" s="27"/>
      <c r="AD70" s="209">
        <f t="shared" si="11"/>
        <v>3</v>
      </c>
      <c r="AE70" s="209">
        <f t="shared" si="12"/>
        <v>1</v>
      </c>
      <c r="AF70" s="209">
        <f t="shared" si="13"/>
        <v>-2</v>
      </c>
      <c r="AG70" s="33">
        <f t="shared" si="14"/>
        <v>0.3333333333333333</v>
      </c>
      <c r="AH70" s="33">
        <f t="shared" si="15"/>
        <v>0.16666666666666666</v>
      </c>
      <c r="AI70" s="958">
        <v>0</v>
      </c>
      <c r="AJ70" s="48">
        <v>0</v>
      </c>
      <c r="AK70" s="195" t="e">
        <f t="shared" si="16"/>
        <v>#DIV/0!</v>
      </c>
      <c r="AL70" s="1107" t="s">
        <v>1199</v>
      </c>
      <c r="AM70" s="1107"/>
    </row>
    <row r="71" spans="1:39" ht="28.5" customHeight="1">
      <c r="A71" s="1024" t="s">
        <v>1</v>
      </c>
      <c r="B71" s="1025"/>
      <c r="C71" s="1025"/>
      <c r="D71" s="1025"/>
      <c r="E71" s="1025"/>
      <c r="F71" s="1025"/>
      <c r="G71" s="1025"/>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130"/>
      <c r="AD71" s="209"/>
      <c r="AE71" s="209"/>
      <c r="AF71" s="209"/>
      <c r="AG71" s="195">
        <f>AVERAGE(AG59:AG62)</f>
        <v>0.625</v>
      </c>
      <c r="AH71" s="195">
        <f>AVERAGE(AH59:AH62)</f>
        <v>0.3125</v>
      </c>
      <c r="AI71" s="49">
        <f>SUM(AI64:AI70)</f>
        <v>286224631</v>
      </c>
      <c r="AJ71" s="48"/>
      <c r="AK71" s="195"/>
      <c r="AL71" s="1128"/>
      <c r="AM71" s="1129"/>
    </row>
    <row r="72" spans="1:39" ht="28.5" customHeight="1">
      <c r="A72" s="1024" t="s">
        <v>1200</v>
      </c>
      <c r="B72" s="1025"/>
      <c r="C72" s="1025"/>
      <c r="D72" s="1025"/>
      <c r="E72" s="1025"/>
      <c r="F72" s="1025"/>
      <c r="G72" s="1025"/>
      <c r="H72" s="1025"/>
      <c r="I72" s="1025"/>
      <c r="J72" s="1025"/>
      <c r="K72" s="1025"/>
      <c r="L72" s="1025"/>
      <c r="M72" s="1025"/>
      <c r="N72" s="1025"/>
      <c r="O72" s="1025"/>
      <c r="P72" s="1025"/>
      <c r="Q72" s="1025"/>
      <c r="R72" s="1025"/>
      <c r="S72" s="1025"/>
      <c r="T72" s="1025"/>
      <c r="U72" s="1025"/>
      <c r="V72" s="1025"/>
      <c r="W72" s="1025"/>
      <c r="X72" s="1025"/>
      <c r="Y72" s="1025"/>
      <c r="Z72" s="1025"/>
      <c r="AA72" s="1025"/>
      <c r="AB72" s="1025"/>
      <c r="AC72" s="1130"/>
      <c r="AD72" s="209"/>
      <c r="AE72" s="209"/>
      <c r="AF72" s="209"/>
      <c r="AG72" s="195">
        <f>AVERAGE(AG60:AG63)</f>
        <v>0.4166666666666667</v>
      </c>
      <c r="AH72" s="195">
        <f>AVERAGE(AH60:AH63)</f>
        <v>0.20833333333333334</v>
      </c>
      <c r="AI72" s="49">
        <f>AI12+AI22+AI30+AI71</f>
        <v>386224631</v>
      </c>
      <c r="AJ72" s="48"/>
      <c r="AK72" s="195"/>
      <c r="AL72" s="1128"/>
      <c r="AM72" s="1129"/>
    </row>
    <row r="80" spans="3:19" ht="9.75" customHeight="1">
      <c r="C80" s="971" t="s">
        <v>1201</v>
      </c>
      <c r="D80" s="971"/>
      <c r="E80" s="972"/>
      <c r="F80" s="971"/>
      <c r="G80" s="971"/>
      <c r="H80" s="971"/>
      <c r="I80" s="971"/>
      <c r="J80" s="973"/>
      <c r="K80" s="974"/>
      <c r="L80" s="971"/>
      <c r="M80" s="971"/>
      <c r="N80" s="971"/>
      <c r="O80" s="971"/>
      <c r="P80" s="973"/>
      <c r="Q80" s="971"/>
      <c r="R80" s="971"/>
      <c r="S80" s="971"/>
    </row>
    <row r="81" spans="1:39" ht="12.75">
      <c r="A81" s="1131" t="s">
        <v>1007</v>
      </c>
      <c r="B81" s="1132"/>
      <c r="C81" s="1132"/>
      <c r="D81" s="1132"/>
      <c r="E81" s="1132"/>
      <c r="F81" s="1132"/>
      <c r="G81" s="1132"/>
      <c r="H81" s="1132"/>
      <c r="I81" s="1132"/>
      <c r="J81" s="1132"/>
      <c r="K81" s="1132"/>
      <c r="L81" s="1132"/>
      <c r="M81" s="1132"/>
      <c r="N81" s="1132"/>
      <c r="O81" s="1132"/>
      <c r="P81" s="1132"/>
      <c r="Q81" s="1132"/>
      <c r="R81" s="1132"/>
      <c r="S81" s="1132"/>
      <c r="T81" s="1133"/>
      <c r="U81" s="1131" t="s">
        <v>1008</v>
      </c>
      <c r="V81" s="1132"/>
      <c r="W81" s="1132"/>
      <c r="X81" s="1132"/>
      <c r="Y81" s="1132"/>
      <c r="Z81" s="1132"/>
      <c r="AA81" s="1132"/>
      <c r="AB81" s="1132"/>
      <c r="AC81" s="1132"/>
      <c r="AD81" s="1132"/>
      <c r="AE81" s="1132"/>
      <c r="AF81" s="1132"/>
      <c r="AG81" s="1132"/>
      <c r="AH81" s="1132"/>
      <c r="AI81" s="1132"/>
      <c r="AJ81" s="1132"/>
      <c r="AK81" s="1132"/>
      <c r="AL81" s="1132"/>
      <c r="AM81" s="1133"/>
    </row>
    <row r="82" spans="1:39" ht="12.75">
      <c r="A82" s="975" t="s">
        <v>1009</v>
      </c>
      <c r="B82" s="1134" t="s">
        <v>1010</v>
      </c>
      <c r="C82" s="1135"/>
      <c r="D82" s="1135"/>
      <c r="E82" s="1135"/>
      <c r="F82" s="1135"/>
      <c r="G82" s="1135"/>
      <c r="H82" s="1135"/>
      <c r="I82" s="1135"/>
      <c r="J82" s="1135"/>
      <c r="K82" s="1135"/>
      <c r="L82" s="1135"/>
      <c r="M82" s="1135"/>
      <c r="N82" s="1135"/>
      <c r="O82" s="1135"/>
      <c r="P82" s="1135"/>
      <c r="Q82" s="1135"/>
      <c r="R82" s="1135"/>
      <c r="S82" s="1135"/>
      <c r="T82" s="1136"/>
      <c r="U82" s="1131" t="s">
        <v>1011</v>
      </c>
      <c r="V82" s="1132"/>
      <c r="W82" s="1132"/>
      <c r="X82" s="1132"/>
      <c r="Y82" s="1132"/>
      <c r="Z82" s="1132"/>
      <c r="AA82" s="1132"/>
      <c r="AB82" s="1132"/>
      <c r="AC82" s="1132"/>
      <c r="AD82" s="1132"/>
      <c r="AE82" s="1132"/>
      <c r="AF82" s="1132"/>
      <c r="AG82" s="1133"/>
      <c r="AH82" s="1134">
        <v>2</v>
      </c>
      <c r="AI82" s="1135"/>
      <c r="AJ82" s="1135"/>
      <c r="AK82" s="1135"/>
      <c r="AL82" s="1135"/>
      <c r="AM82" s="1136"/>
    </row>
    <row r="83" spans="1:39" ht="12.75">
      <c r="A83" s="975" t="s">
        <v>1012</v>
      </c>
      <c r="B83" s="1134">
        <v>304</v>
      </c>
      <c r="C83" s="1135"/>
      <c r="D83" s="1135"/>
      <c r="E83" s="1135"/>
      <c r="F83" s="1135"/>
      <c r="G83" s="1135"/>
      <c r="H83" s="1135"/>
      <c r="I83" s="1135"/>
      <c r="J83" s="1135"/>
      <c r="K83" s="1135"/>
      <c r="L83" s="1135"/>
      <c r="M83" s="1135"/>
      <c r="N83" s="1135"/>
      <c r="O83" s="1135"/>
      <c r="P83" s="1135"/>
      <c r="Q83" s="1135"/>
      <c r="R83" s="1135"/>
      <c r="S83" s="1135"/>
      <c r="T83" s="1136"/>
      <c r="U83" s="1131" t="s">
        <v>1013</v>
      </c>
      <c r="V83" s="1132"/>
      <c r="W83" s="1132"/>
      <c r="X83" s="1132"/>
      <c r="Y83" s="1132"/>
      <c r="Z83" s="1132"/>
      <c r="AA83" s="1132"/>
      <c r="AB83" s="1132"/>
      <c r="AC83" s="1132"/>
      <c r="AD83" s="1132"/>
      <c r="AE83" s="1132"/>
      <c r="AF83" s="1132"/>
      <c r="AG83" s="1133"/>
      <c r="AH83" s="1137">
        <v>42535</v>
      </c>
      <c r="AI83" s="1138"/>
      <c r="AJ83" s="1138"/>
      <c r="AK83" s="1138"/>
      <c r="AL83" s="1138"/>
      <c r="AM83" s="1139"/>
    </row>
    <row r="84" spans="3:19" ht="9.75" customHeight="1">
      <c r="C84" s="971"/>
      <c r="D84" s="971"/>
      <c r="E84" s="972"/>
      <c r="F84" s="971"/>
      <c r="G84" s="971"/>
      <c r="H84" s="971"/>
      <c r="I84" s="971"/>
      <c r="J84" s="973"/>
      <c r="K84" s="974"/>
      <c r="L84" s="971"/>
      <c r="M84" s="971"/>
      <c r="N84" s="971"/>
      <c r="O84" s="971"/>
      <c r="P84" s="973"/>
      <c r="Q84" s="971"/>
      <c r="R84" s="971"/>
      <c r="S84" s="971"/>
    </row>
    <row r="85" spans="3:19" ht="12.75">
      <c r="C85" s="971"/>
      <c r="D85" s="971"/>
      <c r="E85" s="972"/>
      <c r="F85" s="971"/>
      <c r="G85" s="971"/>
      <c r="H85" s="971"/>
      <c r="I85" s="971"/>
      <c r="J85" s="973"/>
      <c r="K85" s="974"/>
      <c r="L85" s="971"/>
      <c r="M85" s="971"/>
      <c r="N85" s="971"/>
      <c r="O85" s="971"/>
      <c r="P85" s="973"/>
      <c r="Q85" s="971"/>
      <c r="R85" s="971"/>
      <c r="S85" s="971"/>
    </row>
    <row r="86" spans="3:19" ht="12.75">
      <c r="C86" s="971"/>
      <c r="D86" s="971"/>
      <c r="E86" s="972"/>
      <c r="F86" s="971"/>
      <c r="G86" s="971"/>
      <c r="H86" s="971"/>
      <c r="I86" s="971"/>
      <c r="J86" s="973"/>
      <c r="K86" s="974"/>
      <c r="L86" s="971"/>
      <c r="M86" s="971"/>
      <c r="N86" s="971"/>
      <c r="O86" s="971"/>
      <c r="P86" s="973"/>
      <c r="Q86" s="971"/>
      <c r="R86" s="971"/>
      <c r="S86" s="971"/>
    </row>
    <row r="87" spans="3:19" ht="12.75">
      <c r="C87" s="971"/>
      <c r="D87" s="971"/>
      <c r="E87" s="972"/>
      <c r="F87" s="971"/>
      <c r="G87" s="971"/>
      <c r="H87" s="971"/>
      <c r="I87" s="971"/>
      <c r="J87" s="973"/>
      <c r="K87" s="974"/>
      <c r="L87" s="971"/>
      <c r="M87" s="971"/>
      <c r="N87" s="971"/>
      <c r="O87" s="971"/>
      <c r="P87" s="973"/>
      <c r="Q87" s="971"/>
      <c r="R87" s="971"/>
      <c r="S87" s="971"/>
    </row>
    <row r="88" spans="3:19" ht="12.75">
      <c r="C88" s="971"/>
      <c r="D88" s="971"/>
      <c r="E88" s="972"/>
      <c r="F88" s="971"/>
      <c r="G88" s="971"/>
      <c r="H88" s="971"/>
      <c r="I88" s="971"/>
      <c r="J88" s="973"/>
      <c r="K88" s="974"/>
      <c r="L88" s="971"/>
      <c r="M88" s="971"/>
      <c r="N88" s="971"/>
      <c r="O88" s="971"/>
      <c r="P88" s="973"/>
      <c r="Q88" s="971"/>
      <c r="R88" s="971"/>
      <c r="S88" s="971"/>
    </row>
    <row r="89" spans="3:19" ht="12.75">
      <c r="C89" s="971"/>
      <c r="D89" s="971"/>
      <c r="E89" s="972"/>
      <c r="F89" s="971"/>
      <c r="G89" s="971"/>
      <c r="H89" s="971"/>
      <c r="I89" s="971"/>
      <c r="J89" s="973"/>
      <c r="K89" s="974"/>
      <c r="L89" s="971"/>
      <c r="M89" s="971"/>
      <c r="N89" s="971"/>
      <c r="O89" s="971"/>
      <c r="P89" s="973"/>
      <c r="Q89" s="971"/>
      <c r="R89" s="971"/>
      <c r="S89" s="971"/>
    </row>
    <row r="90" spans="3:19" ht="12.75">
      <c r="C90" s="971"/>
      <c r="D90" s="971"/>
      <c r="E90" s="972"/>
      <c r="F90" s="971"/>
      <c r="G90" s="971"/>
      <c r="H90" s="971"/>
      <c r="I90" s="971"/>
      <c r="J90" s="973"/>
      <c r="K90" s="974"/>
      <c r="L90" s="971"/>
      <c r="M90" s="971"/>
      <c r="N90" s="971"/>
      <c r="O90" s="971"/>
      <c r="P90" s="973"/>
      <c r="Q90" s="971"/>
      <c r="R90" s="971"/>
      <c r="S90" s="971"/>
    </row>
    <row r="91" spans="3:19" ht="12.75">
      <c r="C91" s="971"/>
      <c r="D91" s="971"/>
      <c r="E91" s="972"/>
      <c r="F91" s="971"/>
      <c r="G91" s="971"/>
      <c r="H91" s="971"/>
      <c r="I91" s="971"/>
      <c r="J91" s="973"/>
      <c r="K91" s="974"/>
      <c r="L91" s="971"/>
      <c r="M91" s="971"/>
      <c r="N91" s="971"/>
      <c r="O91" s="971"/>
      <c r="P91" s="973"/>
      <c r="Q91" s="971"/>
      <c r="R91" s="971"/>
      <c r="S91" s="971"/>
    </row>
    <row r="92" spans="3:19" ht="12.75">
      <c r="C92" s="971"/>
      <c r="D92" s="971"/>
      <c r="E92" s="972"/>
      <c r="F92" s="971"/>
      <c r="G92" s="971"/>
      <c r="H92" s="971"/>
      <c r="I92" s="971"/>
      <c r="J92" s="973"/>
      <c r="K92" s="974"/>
      <c r="L92" s="971"/>
      <c r="M92" s="971"/>
      <c r="N92" s="971"/>
      <c r="O92" s="971"/>
      <c r="P92" s="973"/>
      <c r="Q92" s="971"/>
      <c r="R92" s="971"/>
      <c r="S92" s="971"/>
    </row>
    <row r="93" spans="3:19" ht="12.75">
      <c r="C93" s="971"/>
      <c r="D93" s="971"/>
      <c r="E93" s="972"/>
      <c r="F93" s="971"/>
      <c r="G93" s="971"/>
      <c r="H93" s="971"/>
      <c r="I93" s="971"/>
      <c r="J93" s="973"/>
      <c r="K93" s="974"/>
      <c r="L93" s="971"/>
      <c r="M93" s="971"/>
      <c r="N93" s="971"/>
      <c r="O93" s="971"/>
      <c r="P93" s="973"/>
      <c r="Q93" s="971"/>
      <c r="R93" s="971"/>
      <c r="S93" s="971"/>
    </row>
    <row r="94" spans="3:19" ht="12.75">
      <c r="C94" s="971"/>
      <c r="D94" s="971"/>
      <c r="E94" s="972"/>
      <c r="F94" s="971"/>
      <c r="G94" s="971"/>
      <c r="H94" s="971"/>
      <c r="I94" s="971"/>
      <c r="J94" s="973"/>
      <c r="K94" s="974"/>
      <c r="L94" s="971"/>
      <c r="M94" s="971"/>
      <c r="N94" s="971"/>
      <c r="O94" s="971"/>
      <c r="P94" s="973"/>
      <c r="Q94" s="971"/>
      <c r="R94" s="971"/>
      <c r="S94" s="971"/>
    </row>
    <row r="95" spans="3:19" ht="12.75">
      <c r="C95" s="971"/>
      <c r="D95" s="971"/>
      <c r="E95" s="972"/>
      <c r="F95" s="971"/>
      <c r="G95" s="971"/>
      <c r="H95" s="971"/>
      <c r="I95" s="971"/>
      <c r="J95" s="973"/>
      <c r="K95" s="974"/>
      <c r="L95" s="971"/>
      <c r="M95" s="971"/>
      <c r="N95" s="971"/>
      <c r="O95" s="971"/>
      <c r="P95" s="973"/>
      <c r="Q95" s="971"/>
      <c r="R95" s="971"/>
      <c r="S95" s="971"/>
    </row>
    <row r="96" spans="3:19" ht="12.75">
      <c r="C96" s="971"/>
      <c r="D96" s="971"/>
      <c r="E96" s="972"/>
      <c r="F96" s="971"/>
      <c r="G96" s="971"/>
      <c r="H96" s="971"/>
      <c r="I96" s="971"/>
      <c r="J96" s="973"/>
      <c r="K96" s="974"/>
      <c r="L96" s="971"/>
      <c r="M96" s="971"/>
      <c r="N96" s="971"/>
      <c r="O96" s="971"/>
      <c r="P96" s="973"/>
      <c r="Q96" s="971"/>
      <c r="R96" s="971"/>
      <c r="S96" s="971"/>
    </row>
    <row r="97" spans="3:19" ht="12.75">
      <c r="C97" s="971"/>
      <c r="D97" s="971"/>
      <c r="E97" s="972"/>
      <c r="F97" s="971"/>
      <c r="G97" s="971"/>
      <c r="H97" s="971"/>
      <c r="I97" s="971"/>
      <c r="J97" s="973"/>
      <c r="K97" s="974"/>
      <c r="L97" s="971"/>
      <c r="M97" s="971"/>
      <c r="N97" s="971"/>
      <c r="O97" s="971"/>
      <c r="P97" s="973"/>
      <c r="Q97" s="971"/>
      <c r="R97" s="971"/>
      <c r="S97" s="971"/>
    </row>
    <row r="98" spans="3:19" ht="12.75">
      <c r="C98" s="971"/>
      <c r="D98" s="971"/>
      <c r="E98" s="972"/>
      <c r="F98" s="971"/>
      <c r="G98" s="971"/>
      <c r="H98" s="971"/>
      <c r="I98" s="971"/>
      <c r="J98" s="973"/>
      <c r="K98" s="974"/>
      <c r="L98" s="971"/>
      <c r="M98" s="971"/>
      <c r="N98" s="971"/>
      <c r="O98" s="971"/>
      <c r="P98" s="973"/>
      <c r="Q98" s="971"/>
      <c r="R98" s="971"/>
      <c r="S98" s="971"/>
    </row>
    <row r="99" spans="3:19" ht="12.75">
      <c r="C99" s="971"/>
      <c r="D99" s="971"/>
      <c r="E99" s="972"/>
      <c r="F99" s="971"/>
      <c r="G99" s="971"/>
      <c r="H99" s="971"/>
      <c r="I99" s="971"/>
      <c r="J99" s="973"/>
      <c r="K99" s="974"/>
      <c r="L99" s="971"/>
      <c r="M99" s="971"/>
      <c r="N99" s="971"/>
      <c r="O99" s="971"/>
      <c r="P99" s="973"/>
      <c r="Q99" s="971"/>
      <c r="R99" s="971"/>
      <c r="S99" s="971"/>
    </row>
    <row r="100" spans="3:19" ht="12.75">
      <c r="C100" s="971"/>
      <c r="D100" s="971"/>
      <c r="E100" s="972"/>
      <c r="F100" s="971"/>
      <c r="G100" s="971"/>
      <c r="H100" s="971"/>
      <c r="I100" s="971"/>
      <c r="J100" s="973"/>
      <c r="K100" s="974"/>
      <c r="L100" s="971"/>
      <c r="M100" s="971"/>
      <c r="N100" s="971"/>
      <c r="O100" s="971"/>
      <c r="P100" s="973"/>
      <c r="Q100" s="971"/>
      <c r="R100" s="971"/>
      <c r="S100" s="971"/>
    </row>
    <row r="116" ht="409.5">
      <c r="H116" s="976" t="s">
        <v>1014</v>
      </c>
    </row>
  </sheetData>
  <sheetProtection/>
  <mergeCells count="95">
    <mergeCell ref="B83:T83"/>
    <mergeCell ref="U83:AG83"/>
    <mergeCell ref="AH83:AM83"/>
    <mergeCell ref="B82:T82"/>
    <mergeCell ref="U82:AG82"/>
    <mergeCell ref="AH82:AM82"/>
    <mergeCell ref="A81:T81"/>
    <mergeCell ref="U81:AM81"/>
    <mergeCell ref="AL70:AM70"/>
    <mergeCell ref="A71:AC71"/>
    <mergeCell ref="AL71:AM71"/>
    <mergeCell ref="A72:AC72"/>
    <mergeCell ref="AL72:AM72"/>
    <mergeCell ref="AL62:AM62"/>
    <mergeCell ref="AL64:AM64"/>
    <mergeCell ref="AL65:AM65"/>
    <mergeCell ref="AL66:AM66"/>
    <mergeCell ref="AL67:AM67"/>
    <mergeCell ref="AL69:AM69"/>
    <mergeCell ref="AL68:AM68"/>
    <mergeCell ref="AL63:AM63"/>
    <mergeCell ref="AL59:AM59"/>
    <mergeCell ref="AL60:AM60"/>
    <mergeCell ref="AL61:AM61"/>
    <mergeCell ref="AL49:AM49"/>
    <mergeCell ref="AL50:AM50"/>
    <mergeCell ref="AL51:AM51"/>
    <mergeCell ref="AL52:AM52"/>
    <mergeCell ref="AL45:AM45"/>
    <mergeCell ref="AL46:AM46"/>
    <mergeCell ref="AL47:AM47"/>
    <mergeCell ref="AL48:AM48"/>
    <mergeCell ref="AL56:AM56"/>
    <mergeCell ref="A58:AM58"/>
    <mergeCell ref="AL53:AM53"/>
    <mergeCell ref="AL54:AM54"/>
    <mergeCell ref="AL55:AM55"/>
    <mergeCell ref="AL57:AM57"/>
    <mergeCell ref="AL40:AM40"/>
    <mergeCell ref="AL41:AM41"/>
    <mergeCell ref="AL37:AM37"/>
    <mergeCell ref="AL42:AM42"/>
    <mergeCell ref="AL43:AM43"/>
    <mergeCell ref="AL44:AM44"/>
    <mergeCell ref="AL33:AM33"/>
    <mergeCell ref="AL34:AM34"/>
    <mergeCell ref="AL35:AM35"/>
    <mergeCell ref="AL36:AM36"/>
    <mergeCell ref="AL38:AM38"/>
    <mergeCell ref="AL39:AM39"/>
    <mergeCell ref="AL28:AM28"/>
    <mergeCell ref="AL29:AM29"/>
    <mergeCell ref="A30:AC30"/>
    <mergeCell ref="AL30:AM30"/>
    <mergeCell ref="B31:AK31"/>
    <mergeCell ref="B32:AE32"/>
    <mergeCell ref="AF32:AH32"/>
    <mergeCell ref="AI32:AK32"/>
    <mergeCell ref="B24:AK24"/>
    <mergeCell ref="B25:AE25"/>
    <mergeCell ref="AF25:AH25"/>
    <mergeCell ref="AI25:AK25"/>
    <mergeCell ref="AL26:AM26"/>
    <mergeCell ref="AL27:AM27"/>
    <mergeCell ref="AL18:AM18"/>
    <mergeCell ref="AL19:AM19"/>
    <mergeCell ref="AL21:AM21"/>
    <mergeCell ref="A22:AC22"/>
    <mergeCell ref="AL22:AM22"/>
    <mergeCell ref="B23:AK23"/>
    <mergeCell ref="AL14:AM14"/>
    <mergeCell ref="AL15:AM15"/>
    <mergeCell ref="A16:AC16"/>
    <mergeCell ref="AL16:AM16"/>
    <mergeCell ref="B17:AE17"/>
    <mergeCell ref="AF17:AH17"/>
    <mergeCell ref="AI17:AK17"/>
    <mergeCell ref="AL11:AM11"/>
    <mergeCell ref="AI4:AK4"/>
    <mergeCell ref="A12:AC12"/>
    <mergeCell ref="AL12:AM12"/>
    <mergeCell ref="AL9:AM9"/>
    <mergeCell ref="B13:AE13"/>
    <mergeCell ref="AF13:AH13"/>
    <mergeCell ref="AI13:AK13"/>
    <mergeCell ref="B1:AK1"/>
    <mergeCell ref="AL1:AM1"/>
    <mergeCell ref="AL5:AM5"/>
    <mergeCell ref="AL6:AM6"/>
    <mergeCell ref="AL7:AM7"/>
    <mergeCell ref="AL8:AM8"/>
    <mergeCell ref="B2:AK2"/>
    <mergeCell ref="B3:AK3"/>
    <mergeCell ref="B4:AE4"/>
    <mergeCell ref="AF4:AH4"/>
  </mergeCells>
  <printOptions/>
  <pageMargins left="0.1968503937007874" right="0.1968503937007874" top="0.7480314960629921" bottom="0.7480314960629921" header="0.31496062992125984" footer="0.31496062992125984"/>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AM23"/>
  <sheetViews>
    <sheetView zoomScale="120" zoomScaleNormal="120" zoomScalePageLayoutView="0" workbookViewId="0" topLeftCell="F16">
      <selection activeCell="Q7" sqref="Q7"/>
    </sheetView>
  </sheetViews>
  <sheetFormatPr defaultColWidth="11.421875" defaultRowHeight="15"/>
  <cols>
    <col min="1" max="1" width="43.421875" style="23" customWidth="1"/>
    <col min="2" max="4" width="11.421875" style="23" customWidth="1"/>
    <col min="5" max="5" width="15.28125" style="23" customWidth="1"/>
    <col min="6" max="17" width="6.7109375" style="23" customWidth="1"/>
    <col min="18" max="29" width="6.7109375" style="23" hidden="1" customWidth="1"/>
    <col min="30" max="30" width="12.28125" style="23" customWidth="1"/>
    <col min="31" max="34" width="11.421875" style="23" customWidth="1"/>
    <col min="35" max="35" width="19.00390625" style="23" customWidth="1"/>
    <col min="36" max="36" width="14.00390625" style="145" customWidth="1"/>
    <col min="37" max="37" width="16.00390625" style="23" customWidth="1"/>
    <col min="38" max="38" width="18.28125" style="23" customWidth="1"/>
    <col min="39" max="39" width="18.421875" style="23" customWidth="1"/>
    <col min="40" max="16384" width="11.421875" style="23" customWidth="1"/>
  </cols>
  <sheetData>
    <row r="1" spans="1:39" ht="95.25" customHeight="1">
      <c r="A1" s="22"/>
      <c r="B1" s="1109" t="s">
        <v>55</v>
      </c>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c r="AD1" s="1110"/>
      <c r="AE1" s="1110"/>
      <c r="AF1" s="1110"/>
      <c r="AG1" s="1110"/>
      <c r="AH1" s="1110"/>
      <c r="AI1" s="1110"/>
      <c r="AJ1" s="1110"/>
      <c r="AK1" s="1111"/>
      <c r="AL1" s="1112" t="s">
        <v>1067</v>
      </c>
      <c r="AM1" s="1112"/>
    </row>
    <row r="2" spans="1:39" ht="45.75" customHeight="1">
      <c r="A2" s="24" t="s">
        <v>54</v>
      </c>
      <c r="B2" s="1140" t="s">
        <v>72</v>
      </c>
      <c r="C2" s="1140"/>
      <c r="D2" s="1140"/>
      <c r="E2" s="1140"/>
      <c r="F2" s="1140"/>
      <c r="G2" s="1140"/>
      <c r="H2" s="1140"/>
      <c r="I2" s="1140"/>
      <c r="J2" s="1140"/>
      <c r="K2" s="1140"/>
      <c r="L2" s="1140"/>
      <c r="M2" s="1140"/>
      <c r="N2" s="1140"/>
      <c r="O2" s="1140"/>
      <c r="P2" s="1140"/>
      <c r="Q2" s="1140"/>
      <c r="R2" s="1140"/>
      <c r="S2" s="1140"/>
      <c r="T2" s="1140"/>
      <c r="U2" s="1140"/>
      <c r="V2" s="1140"/>
      <c r="W2" s="1140"/>
      <c r="X2" s="1140"/>
      <c r="Y2" s="1140"/>
      <c r="Z2" s="1140"/>
      <c r="AA2" s="1140"/>
      <c r="AB2" s="1140"/>
      <c r="AC2" s="1140"/>
      <c r="AD2" s="1140"/>
      <c r="AE2" s="1140"/>
      <c r="AF2" s="1140"/>
      <c r="AG2" s="1140"/>
      <c r="AH2" s="1140"/>
      <c r="AI2" s="1140"/>
      <c r="AJ2" s="1140"/>
      <c r="AK2" s="1140"/>
      <c r="AL2" s="25" t="s">
        <v>43</v>
      </c>
      <c r="AM2" s="26"/>
    </row>
    <row r="3" spans="1:39" ht="66" customHeight="1">
      <c r="A3" s="24" t="s">
        <v>52</v>
      </c>
      <c r="B3" s="1115" t="s">
        <v>115</v>
      </c>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16"/>
      <c r="AA3" s="1116"/>
      <c r="AB3" s="1116"/>
      <c r="AC3" s="1116"/>
      <c r="AD3" s="1116"/>
      <c r="AE3" s="1116"/>
      <c r="AF3" s="1116"/>
      <c r="AG3" s="1116"/>
      <c r="AH3" s="1116"/>
      <c r="AI3" s="1116"/>
      <c r="AJ3" s="1116"/>
      <c r="AK3" s="1117"/>
      <c r="AL3" s="25" t="s">
        <v>43</v>
      </c>
      <c r="AM3" s="26"/>
    </row>
    <row r="4" spans="1:39" ht="25.5">
      <c r="A4" s="24" t="s">
        <v>47</v>
      </c>
      <c r="B4" s="1115" t="s">
        <v>116</v>
      </c>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7"/>
      <c r="AF4" s="1141" t="s">
        <v>117</v>
      </c>
      <c r="AG4" s="1142"/>
      <c r="AH4" s="1143"/>
      <c r="AI4" s="1115"/>
      <c r="AJ4" s="1116"/>
      <c r="AK4" s="1117"/>
      <c r="AL4" s="25" t="s">
        <v>43</v>
      </c>
      <c r="AM4" s="26"/>
    </row>
    <row r="5" spans="1:39" s="178" customFormat="1" ht="22.5">
      <c r="A5" s="173" t="s">
        <v>42</v>
      </c>
      <c r="B5" s="174" t="s">
        <v>41</v>
      </c>
      <c r="C5" s="174" t="s">
        <v>40</v>
      </c>
      <c r="D5" s="174" t="s">
        <v>118</v>
      </c>
      <c r="E5" s="175" t="s">
        <v>38</v>
      </c>
      <c r="F5" s="176" t="s">
        <v>37</v>
      </c>
      <c r="G5" s="176" t="s">
        <v>36</v>
      </c>
      <c r="H5" s="176" t="s">
        <v>35</v>
      </c>
      <c r="I5" s="176" t="s">
        <v>34</v>
      </c>
      <c r="J5" s="176" t="s">
        <v>33</v>
      </c>
      <c r="K5" s="176" t="s">
        <v>32</v>
      </c>
      <c r="L5" s="176" t="s">
        <v>31</v>
      </c>
      <c r="M5" s="176" t="s">
        <v>30</v>
      </c>
      <c r="N5" s="176" t="s">
        <v>29</v>
      </c>
      <c r="O5" s="176" t="s">
        <v>28</v>
      </c>
      <c r="P5" s="176" t="s">
        <v>27</v>
      </c>
      <c r="Q5" s="176" t="s">
        <v>26</v>
      </c>
      <c r="R5" s="176" t="s">
        <v>25</v>
      </c>
      <c r="S5" s="176" t="s">
        <v>24</v>
      </c>
      <c r="T5" s="176" t="s">
        <v>23</v>
      </c>
      <c r="U5" s="176" t="s">
        <v>22</v>
      </c>
      <c r="V5" s="176" t="s">
        <v>21</v>
      </c>
      <c r="W5" s="176" t="s">
        <v>20</v>
      </c>
      <c r="X5" s="176" t="s">
        <v>19</v>
      </c>
      <c r="Y5" s="176" t="s">
        <v>18</v>
      </c>
      <c r="Z5" s="176" t="s">
        <v>17</v>
      </c>
      <c r="AA5" s="176" t="s">
        <v>16</v>
      </c>
      <c r="AB5" s="176" t="s">
        <v>15</v>
      </c>
      <c r="AC5" s="176" t="s">
        <v>14</v>
      </c>
      <c r="AD5" s="175" t="s">
        <v>13</v>
      </c>
      <c r="AE5" s="175" t="s">
        <v>12</v>
      </c>
      <c r="AF5" s="175" t="s">
        <v>11</v>
      </c>
      <c r="AG5" s="175" t="s">
        <v>10</v>
      </c>
      <c r="AH5" s="175" t="s">
        <v>9</v>
      </c>
      <c r="AI5" s="174" t="s">
        <v>8</v>
      </c>
      <c r="AJ5" s="177" t="s">
        <v>7</v>
      </c>
      <c r="AK5" s="174" t="s">
        <v>6</v>
      </c>
      <c r="AL5" s="1150" t="s">
        <v>5</v>
      </c>
      <c r="AM5" s="1150"/>
    </row>
    <row r="6" spans="1:39" ht="27" customHeight="1">
      <c r="A6" s="28" t="s">
        <v>123</v>
      </c>
      <c r="B6" s="29">
        <v>43101</v>
      </c>
      <c r="C6" s="29">
        <v>43465</v>
      </c>
      <c r="D6" s="29"/>
      <c r="E6" s="3">
        <f aca="true" t="shared" si="0" ref="E6:E13">F6+H6+J6+L6+N6+P6+R6+T6+V6+X6+Z6+AB6</f>
        <v>5</v>
      </c>
      <c r="F6" s="4"/>
      <c r="G6" s="5"/>
      <c r="H6" s="4">
        <v>1</v>
      </c>
      <c r="I6" s="5"/>
      <c r="J6" s="32"/>
      <c r="K6" s="14"/>
      <c r="L6" s="32"/>
      <c r="M6" s="14">
        <v>0</v>
      </c>
      <c r="N6" s="32">
        <v>1</v>
      </c>
      <c r="O6" s="14"/>
      <c r="P6" s="32"/>
      <c r="Q6" s="14"/>
      <c r="R6" s="31">
        <v>1</v>
      </c>
      <c r="S6" s="14"/>
      <c r="T6" s="32"/>
      <c r="U6" s="14"/>
      <c r="V6" s="32">
        <v>1</v>
      </c>
      <c r="W6" s="14"/>
      <c r="X6" s="32"/>
      <c r="Y6" s="14"/>
      <c r="Z6" s="32">
        <v>1</v>
      </c>
      <c r="AA6" s="14"/>
      <c r="AB6" s="32"/>
      <c r="AC6" s="5"/>
      <c r="AD6" s="3">
        <f>F6+H6+J6+L6+N6+P6</f>
        <v>2</v>
      </c>
      <c r="AE6" s="3">
        <f>G6+I6+K6+M6+O6+Q6</f>
        <v>0</v>
      </c>
      <c r="AF6" s="3">
        <f aca="true" t="shared" si="1" ref="AF6:AF13">AE6-AD6</f>
        <v>-2</v>
      </c>
      <c r="AG6" s="33">
        <f aca="true" t="shared" si="2" ref="AG6:AG13">+AE6/AD6</f>
        <v>0</v>
      </c>
      <c r="AH6" s="33">
        <f aca="true" t="shared" si="3" ref="AH6:AH13">AE6/E6</f>
        <v>0</v>
      </c>
      <c r="AI6" s="34"/>
      <c r="AJ6" s="143"/>
      <c r="AK6" s="2"/>
      <c r="AL6" s="1128"/>
      <c r="AM6" s="1129"/>
    </row>
    <row r="7" spans="1:39" ht="27" customHeight="1">
      <c r="A7" s="28" t="s">
        <v>124</v>
      </c>
      <c r="B7" s="29">
        <v>43101</v>
      </c>
      <c r="C7" s="29">
        <v>43465</v>
      </c>
      <c r="D7" s="29"/>
      <c r="E7" s="3">
        <f t="shared" si="0"/>
        <v>1</v>
      </c>
      <c r="F7" s="4"/>
      <c r="G7" s="5"/>
      <c r="H7" s="4"/>
      <c r="I7" s="5"/>
      <c r="J7" s="32"/>
      <c r="K7" s="14"/>
      <c r="L7" s="32">
        <v>1</v>
      </c>
      <c r="M7" s="14"/>
      <c r="N7" s="32"/>
      <c r="O7" s="14"/>
      <c r="P7" s="32"/>
      <c r="Q7" s="14"/>
      <c r="R7" s="31"/>
      <c r="S7" s="14"/>
      <c r="T7" s="32"/>
      <c r="U7" s="14"/>
      <c r="V7" s="32"/>
      <c r="W7" s="14"/>
      <c r="X7" s="32"/>
      <c r="Y7" s="14"/>
      <c r="Z7" s="32"/>
      <c r="AA7" s="14"/>
      <c r="AB7" s="32"/>
      <c r="AC7" s="5"/>
      <c r="AD7" s="209">
        <f aca="true" t="shared" si="4" ref="AD7:AD13">F7+H7+J7+L7+N7+P7</f>
        <v>1</v>
      </c>
      <c r="AE7" s="209">
        <f aca="true" t="shared" si="5" ref="AE7:AE13">G7+I7+K7+M7+O7+Q7</f>
        <v>0</v>
      </c>
      <c r="AF7" s="3">
        <f t="shared" si="1"/>
        <v>-1</v>
      </c>
      <c r="AG7" s="33"/>
      <c r="AH7" s="33">
        <f t="shared" si="3"/>
        <v>0</v>
      </c>
      <c r="AI7" s="34"/>
      <c r="AJ7" s="143"/>
      <c r="AK7" s="2"/>
      <c r="AL7" s="1128"/>
      <c r="AM7" s="1129"/>
    </row>
    <row r="8" spans="1:39" ht="49.5" customHeight="1">
      <c r="A8" s="28" t="s">
        <v>125</v>
      </c>
      <c r="B8" s="29">
        <v>43101</v>
      </c>
      <c r="C8" s="29">
        <v>43465</v>
      </c>
      <c r="D8" s="29"/>
      <c r="E8" s="3">
        <f t="shared" si="0"/>
        <v>240</v>
      </c>
      <c r="F8" s="4">
        <v>20</v>
      </c>
      <c r="G8" s="5">
        <v>0</v>
      </c>
      <c r="H8" s="4">
        <v>20</v>
      </c>
      <c r="I8" s="5"/>
      <c r="J8" s="32">
        <v>20</v>
      </c>
      <c r="K8" s="14">
        <v>0</v>
      </c>
      <c r="L8" s="32">
        <v>20</v>
      </c>
      <c r="M8" s="14">
        <v>4</v>
      </c>
      <c r="N8" s="32">
        <v>20</v>
      </c>
      <c r="O8" s="14">
        <v>60</v>
      </c>
      <c r="P8" s="32">
        <v>20</v>
      </c>
      <c r="Q8" s="14"/>
      <c r="R8" s="31">
        <v>20</v>
      </c>
      <c r="S8" s="14"/>
      <c r="T8" s="32">
        <v>20</v>
      </c>
      <c r="U8" s="14"/>
      <c r="V8" s="32">
        <v>20</v>
      </c>
      <c r="W8" s="14"/>
      <c r="X8" s="32">
        <v>20</v>
      </c>
      <c r="Y8" s="14"/>
      <c r="Z8" s="32">
        <v>20</v>
      </c>
      <c r="AA8" s="14"/>
      <c r="AB8" s="32">
        <v>20</v>
      </c>
      <c r="AC8" s="5"/>
      <c r="AD8" s="209">
        <f t="shared" si="4"/>
        <v>120</v>
      </c>
      <c r="AE8" s="209">
        <f t="shared" si="5"/>
        <v>64</v>
      </c>
      <c r="AF8" s="3">
        <f t="shared" si="1"/>
        <v>-56</v>
      </c>
      <c r="AG8" s="33">
        <f t="shared" si="2"/>
        <v>0.5333333333333333</v>
      </c>
      <c r="AH8" s="33">
        <f t="shared" si="3"/>
        <v>0.26666666666666666</v>
      </c>
      <c r="AI8" s="34"/>
      <c r="AJ8" s="143"/>
      <c r="AK8" s="2"/>
      <c r="AL8" s="1128"/>
      <c r="AM8" s="1129"/>
    </row>
    <row r="9" spans="1:39" ht="45" customHeight="1">
      <c r="A9" s="36" t="s">
        <v>1019</v>
      </c>
      <c r="B9" s="29">
        <v>43101</v>
      </c>
      <c r="C9" s="29">
        <v>43465</v>
      </c>
      <c r="D9" s="29"/>
      <c r="E9" s="3">
        <f t="shared" si="0"/>
        <v>1</v>
      </c>
      <c r="F9" s="4"/>
      <c r="G9" s="5"/>
      <c r="H9" s="4"/>
      <c r="I9" s="5"/>
      <c r="J9" s="32"/>
      <c r="K9" s="14"/>
      <c r="L9" s="32"/>
      <c r="M9" s="14"/>
      <c r="N9" s="32"/>
      <c r="O9" s="14"/>
      <c r="P9" s="32">
        <v>1</v>
      </c>
      <c r="Q9" s="14"/>
      <c r="R9" s="31"/>
      <c r="S9" s="14"/>
      <c r="T9" s="32"/>
      <c r="U9" s="14"/>
      <c r="V9" s="32"/>
      <c r="W9" s="14"/>
      <c r="X9" s="32"/>
      <c r="Y9" s="14"/>
      <c r="Z9" s="32"/>
      <c r="AA9" s="14"/>
      <c r="AB9" s="32"/>
      <c r="AC9" s="5"/>
      <c r="AD9" s="209">
        <f t="shared" si="4"/>
        <v>1</v>
      </c>
      <c r="AE9" s="209">
        <f t="shared" si="5"/>
        <v>0</v>
      </c>
      <c r="AF9" s="3">
        <f t="shared" si="1"/>
        <v>-1</v>
      </c>
      <c r="AG9" s="33"/>
      <c r="AH9" s="33">
        <f t="shared" si="3"/>
        <v>0</v>
      </c>
      <c r="AI9" s="34">
        <v>15000000</v>
      </c>
      <c r="AJ9" s="143"/>
      <c r="AK9" s="2"/>
      <c r="AL9" s="1128"/>
      <c r="AM9" s="1129"/>
    </row>
    <row r="10" spans="1:39" ht="27" customHeight="1">
      <c r="A10" s="28" t="s">
        <v>1020</v>
      </c>
      <c r="B10" s="29">
        <v>43101</v>
      </c>
      <c r="C10" s="29">
        <v>43465</v>
      </c>
      <c r="D10" s="29"/>
      <c r="E10" s="3">
        <f t="shared" si="0"/>
        <v>7</v>
      </c>
      <c r="F10" s="4"/>
      <c r="G10" s="5"/>
      <c r="H10" s="4">
        <v>1</v>
      </c>
      <c r="I10" s="5">
        <v>1</v>
      </c>
      <c r="J10" s="32"/>
      <c r="K10" s="14">
        <v>0</v>
      </c>
      <c r="L10" s="32">
        <v>1</v>
      </c>
      <c r="M10" s="14">
        <v>0</v>
      </c>
      <c r="N10" s="32">
        <v>1</v>
      </c>
      <c r="O10" s="14"/>
      <c r="P10" s="32">
        <v>1</v>
      </c>
      <c r="Q10" s="14"/>
      <c r="R10" s="31"/>
      <c r="S10" s="14"/>
      <c r="T10" s="32">
        <v>1</v>
      </c>
      <c r="U10" s="14"/>
      <c r="V10" s="32"/>
      <c r="W10" s="14"/>
      <c r="X10" s="32">
        <v>1</v>
      </c>
      <c r="Y10" s="14"/>
      <c r="Z10" s="32"/>
      <c r="AA10" s="14"/>
      <c r="AB10" s="32">
        <v>1</v>
      </c>
      <c r="AC10" s="5"/>
      <c r="AD10" s="209">
        <f t="shared" si="4"/>
        <v>4</v>
      </c>
      <c r="AE10" s="209">
        <f t="shared" si="5"/>
        <v>1</v>
      </c>
      <c r="AF10" s="3">
        <f t="shared" si="1"/>
        <v>-3</v>
      </c>
      <c r="AG10" s="33">
        <f t="shared" si="2"/>
        <v>0.25</v>
      </c>
      <c r="AH10" s="33">
        <f t="shared" si="3"/>
        <v>0.14285714285714285</v>
      </c>
      <c r="AI10" s="34"/>
      <c r="AJ10" s="143"/>
      <c r="AK10" s="2"/>
      <c r="AL10" s="1128"/>
      <c r="AM10" s="1129"/>
    </row>
    <row r="11" spans="1:39" s="172" customFormat="1" ht="119.25" customHeight="1">
      <c r="A11" s="170" t="s">
        <v>1021</v>
      </c>
      <c r="B11" s="134">
        <v>43101</v>
      </c>
      <c r="C11" s="134">
        <v>43465</v>
      </c>
      <c r="D11" s="134"/>
      <c r="E11" s="3">
        <f t="shared" si="0"/>
        <v>1</v>
      </c>
      <c r="F11" s="40"/>
      <c r="G11" s="139"/>
      <c r="H11" s="40"/>
      <c r="I11" s="139"/>
      <c r="J11" s="31"/>
      <c r="K11" s="14"/>
      <c r="L11" s="31">
        <v>1</v>
      </c>
      <c r="M11" s="14"/>
      <c r="N11" s="31"/>
      <c r="O11" s="14"/>
      <c r="P11" s="31"/>
      <c r="Q11" s="14"/>
      <c r="R11" s="31"/>
      <c r="S11" s="14"/>
      <c r="T11" s="31"/>
      <c r="U11" s="14"/>
      <c r="V11" s="31"/>
      <c r="W11" s="14"/>
      <c r="X11" s="31"/>
      <c r="Y11" s="14"/>
      <c r="Z11" s="31"/>
      <c r="AA11" s="14"/>
      <c r="AB11" s="31"/>
      <c r="AC11" s="139"/>
      <c r="AD11" s="209">
        <f t="shared" si="4"/>
        <v>1</v>
      </c>
      <c r="AE11" s="209">
        <f t="shared" si="5"/>
        <v>0</v>
      </c>
      <c r="AF11" s="3">
        <f t="shared" si="1"/>
        <v>-1</v>
      </c>
      <c r="AG11" s="33"/>
      <c r="AH11" s="33">
        <f t="shared" si="3"/>
        <v>0</v>
      </c>
      <c r="AI11" s="171"/>
      <c r="AJ11" s="143"/>
      <c r="AK11" s="2"/>
      <c r="AL11" s="1144" t="s">
        <v>126</v>
      </c>
      <c r="AM11" s="1145"/>
    </row>
    <row r="12" spans="1:39" ht="27" customHeight="1">
      <c r="A12" s="28" t="s">
        <v>127</v>
      </c>
      <c r="B12" s="29">
        <v>43101</v>
      </c>
      <c r="C12" s="29">
        <v>43465</v>
      </c>
      <c r="D12" s="29"/>
      <c r="E12" s="3">
        <f t="shared" si="0"/>
        <v>6</v>
      </c>
      <c r="F12" s="4">
        <v>1</v>
      </c>
      <c r="G12" s="5">
        <v>1</v>
      </c>
      <c r="H12" s="4"/>
      <c r="I12" s="5"/>
      <c r="J12" s="32">
        <v>1</v>
      </c>
      <c r="K12" s="14">
        <v>1</v>
      </c>
      <c r="L12" s="32"/>
      <c r="M12" s="14"/>
      <c r="N12" s="32">
        <v>1</v>
      </c>
      <c r="O12" s="14">
        <v>1</v>
      </c>
      <c r="P12" s="32"/>
      <c r="Q12" s="14"/>
      <c r="R12" s="31">
        <v>1</v>
      </c>
      <c r="S12" s="14"/>
      <c r="T12" s="32"/>
      <c r="U12" s="14"/>
      <c r="V12" s="32">
        <v>1</v>
      </c>
      <c r="W12" s="14"/>
      <c r="X12" s="32"/>
      <c r="Y12" s="14"/>
      <c r="Z12" s="32">
        <v>1</v>
      </c>
      <c r="AA12" s="14"/>
      <c r="AB12" s="32"/>
      <c r="AC12" s="5"/>
      <c r="AD12" s="209">
        <f t="shared" si="4"/>
        <v>3</v>
      </c>
      <c r="AE12" s="209">
        <f t="shared" si="5"/>
        <v>3</v>
      </c>
      <c r="AF12" s="3">
        <f t="shared" si="1"/>
        <v>0</v>
      </c>
      <c r="AG12" s="33">
        <f t="shared" si="2"/>
        <v>1</v>
      </c>
      <c r="AH12" s="33">
        <f t="shared" si="3"/>
        <v>0.5</v>
      </c>
      <c r="AI12" s="34"/>
      <c r="AJ12" s="143"/>
      <c r="AK12" s="2"/>
      <c r="AL12" s="1128"/>
      <c r="AM12" s="1129"/>
    </row>
    <row r="13" spans="1:39" ht="56.25" customHeight="1">
      <c r="A13" s="157" t="s">
        <v>1056</v>
      </c>
      <c r="B13" s="29">
        <v>43101</v>
      </c>
      <c r="C13" s="29">
        <v>43465</v>
      </c>
      <c r="D13" s="29"/>
      <c r="E13" s="3">
        <f t="shared" si="0"/>
        <v>4</v>
      </c>
      <c r="F13" s="4">
        <v>4</v>
      </c>
      <c r="G13" s="5">
        <v>4</v>
      </c>
      <c r="H13" s="4"/>
      <c r="I13" s="5"/>
      <c r="J13" s="32"/>
      <c r="K13" s="14"/>
      <c r="L13" s="32"/>
      <c r="M13" s="14"/>
      <c r="N13" s="32"/>
      <c r="O13" s="14"/>
      <c r="P13" s="32"/>
      <c r="Q13" s="14"/>
      <c r="R13" s="31"/>
      <c r="S13" s="14"/>
      <c r="T13" s="32"/>
      <c r="U13" s="14"/>
      <c r="V13" s="32"/>
      <c r="W13" s="14"/>
      <c r="X13" s="32"/>
      <c r="Y13" s="14"/>
      <c r="Z13" s="32"/>
      <c r="AA13" s="14"/>
      <c r="AB13" s="32"/>
      <c r="AC13" s="5"/>
      <c r="AD13" s="209">
        <f t="shared" si="4"/>
        <v>4</v>
      </c>
      <c r="AE13" s="209">
        <f t="shared" si="5"/>
        <v>4</v>
      </c>
      <c r="AF13" s="3">
        <f t="shared" si="1"/>
        <v>0</v>
      </c>
      <c r="AG13" s="33">
        <f t="shared" si="2"/>
        <v>1</v>
      </c>
      <c r="AH13" s="33">
        <f t="shared" si="3"/>
        <v>1</v>
      </c>
      <c r="AI13" s="158">
        <v>282134286</v>
      </c>
      <c r="AJ13" s="143"/>
      <c r="AK13" s="2"/>
      <c r="AL13" s="1128"/>
      <c r="AM13" s="1129"/>
    </row>
    <row r="14" spans="1:39" ht="28.5" customHeight="1">
      <c r="A14" s="1024" t="s">
        <v>1</v>
      </c>
      <c r="B14" s="1025"/>
      <c r="C14" s="1025"/>
      <c r="D14" s="1025"/>
      <c r="E14" s="1025"/>
      <c r="F14" s="1025"/>
      <c r="G14" s="1025"/>
      <c r="H14" s="1025"/>
      <c r="I14" s="1025"/>
      <c r="J14" s="1025"/>
      <c r="K14" s="1025"/>
      <c r="L14" s="1025"/>
      <c r="M14" s="1025"/>
      <c r="N14" s="1025"/>
      <c r="O14" s="1025"/>
      <c r="P14" s="1025"/>
      <c r="Q14" s="1025"/>
      <c r="R14" s="1025"/>
      <c r="S14" s="1025"/>
      <c r="T14" s="1025"/>
      <c r="U14" s="1025"/>
      <c r="V14" s="1025"/>
      <c r="W14" s="1025"/>
      <c r="X14" s="1025"/>
      <c r="Y14" s="1025"/>
      <c r="Z14" s="1025"/>
      <c r="AA14" s="1025"/>
      <c r="AB14" s="1025"/>
      <c r="AC14" s="1130"/>
      <c r="AD14" s="3"/>
      <c r="AE14" s="3"/>
      <c r="AF14" s="3"/>
      <c r="AG14" s="2">
        <f>AVERAGE(AG6:AG13)</f>
        <v>0.5566666666666666</v>
      </c>
      <c r="AH14" s="2">
        <f>AVERAGE(AH6:AH13)</f>
        <v>0.23869047619047618</v>
      </c>
      <c r="AI14" s="37">
        <f>SUM(AI6:AI13)</f>
        <v>297134286</v>
      </c>
      <c r="AJ14" s="143"/>
      <c r="AK14" s="2"/>
      <c r="AL14" s="1128"/>
      <c r="AM14" s="1129"/>
    </row>
    <row r="15" spans="1:39" ht="59.25" customHeight="1">
      <c r="A15" s="13" t="s">
        <v>47</v>
      </c>
      <c r="B15" s="1147" t="s">
        <v>128</v>
      </c>
      <c r="C15" s="1148"/>
      <c r="D15" s="1148"/>
      <c r="E15" s="1148"/>
      <c r="F15" s="1148"/>
      <c r="G15" s="1148"/>
      <c r="H15" s="1148"/>
      <c r="I15" s="1148"/>
      <c r="J15" s="1148"/>
      <c r="K15" s="1148"/>
      <c r="L15" s="1148"/>
      <c r="M15" s="1148"/>
      <c r="N15" s="1148"/>
      <c r="O15" s="1148"/>
      <c r="P15" s="1148"/>
      <c r="Q15" s="1148"/>
      <c r="R15" s="1148"/>
      <c r="S15" s="1148"/>
      <c r="T15" s="1148"/>
      <c r="U15" s="1148"/>
      <c r="V15" s="1148"/>
      <c r="W15" s="1148"/>
      <c r="X15" s="1148"/>
      <c r="Y15" s="1148"/>
      <c r="Z15" s="1148"/>
      <c r="AA15" s="1148"/>
      <c r="AB15" s="1148"/>
      <c r="AC15" s="1148"/>
      <c r="AD15" s="1148"/>
      <c r="AE15" s="1149"/>
      <c r="AF15" s="1146" t="s">
        <v>45</v>
      </c>
      <c r="AG15" s="1146"/>
      <c r="AH15" s="343"/>
      <c r="AI15" s="1115" t="s">
        <v>129</v>
      </c>
      <c r="AJ15" s="1116"/>
      <c r="AK15" s="1117"/>
      <c r="AL15" s="12" t="s">
        <v>43</v>
      </c>
      <c r="AM15" s="11"/>
    </row>
    <row r="16" spans="1:39" ht="22.5">
      <c r="A16" s="10" t="s">
        <v>42</v>
      </c>
      <c r="B16" s="18" t="s">
        <v>41</v>
      </c>
      <c r="C16" s="18" t="s">
        <v>40</v>
      </c>
      <c r="D16" s="8" t="s">
        <v>39</v>
      </c>
      <c r="E16" s="8" t="s">
        <v>38</v>
      </c>
      <c r="F16" s="9" t="s">
        <v>37</v>
      </c>
      <c r="G16" s="9" t="s">
        <v>36</v>
      </c>
      <c r="H16" s="9" t="s">
        <v>35</v>
      </c>
      <c r="I16" s="9" t="s">
        <v>34</v>
      </c>
      <c r="J16" s="9" t="s">
        <v>33</v>
      </c>
      <c r="K16" s="9" t="s">
        <v>32</v>
      </c>
      <c r="L16" s="9" t="s">
        <v>31</v>
      </c>
      <c r="M16" s="9" t="s">
        <v>30</v>
      </c>
      <c r="N16" s="9" t="s">
        <v>29</v>
      </c>
      <c r="O16" s="9" t="s">
        <v>28</v>
      </c>
      <c r="P16" s="9" t="s">
        <v>27</v>
      </c>
      <c r="Q16" s="9" t="s">
        <v>26</v>
      </c>
      <c r="R16" s="9" t="s">
        <v>25</v>
      </c>
      <c r="S16" s="9" t="s">
        <v>24</v>
      </c>
      <c r="T16" s="9" t="s">
        <v>23</v>
      </c>
      <c r="U16" s="9" t="s">
        <v>22</v>
      </c>
      <c r="V16" s="9" t="s">
        <v>21</v>
      </c>
      <c r="W16" s="9" t="s">
        <v>20</v>
      </c>
      <c r="X16" s="9" t="s">
        <v>19</v>
      </c>
      <c r="Y16" s="9" t="s">
        <v>18</v>
      </c>
      <c r="Z16" s="9" t="s">
        <v>17</v>
      </c>
      <c r="AA16" s="9" t="s">
        <v>16</v>
      </c>
      <c r="AB16" s="9" t="s">
        <v>15</v>
      </c>
      <c r="AC16" s="9" t="s">
        <v>14</v>
      </c>
      <c r="AD16" s="175" t="s">
        <v>13</v>
      </c>
      <c r="AE16" s="175" t="s">
        <v>12</v>
      </c>
      <c r="AF16" s="175" t="s">
        <v>11</v>
      </c>
      <c r="AG16" s="175" t="s">
        <v>10</v>
      </c>
      <c r="AH16" s="175" t="s">
        <v>9</v>
      </c>
      <c r="AI16" s="18" t="s">
        <v>8</v>
      </c>
      <c r="AJ16" s="144" t="s">
        <v>7</v>
      </c>
      <c r="AK16" s="18" t="s">
        <v>6</v>
      </c>
      <c r="AL16" s="1113" t="s">
        <v>5</v>
      </c>
      <c r="AM16" s="1113"/>
    </row>
    <row r="17" spans="1:39" ht="102">
      <c r="A17" s="28" t="s">
        <v>119</v>
      </c>
      <c r="B17" s="29">
        <v>43101</v>
      </c>
      <c r="C17" s="29">
        <v>43465</v>
      </c>
      <c r="D17" s="29"/>
      <c r="E17" s="3">
        <f>F17+H17+J17+L17+N17+P17+R17+T17+V17+X17+Z17+AB17</f>
        <v>1152</v>
      </c>
      <c r="F17" s="30">
        <v>96</v>
      </c>
      <c r="G17" s="27">
        <v>90</v>
      </c>
      <c r="H17" s="30">
        <v>96</v>
      </c>
      <c r="I17" s="27">
        <v>110</v>
      </c>
      <c r="J17" s="30">
        <v>96</v>
      </c>
      <c r="K17" s="27">
        <v>94</v>
      </c>
      <c r="L17" s="30">
        <v>96</v>
      </c>
      <c r="M17" s="27">
        <v>107</v>
      </c>
      <c r="N17" s="30">
        <v>96</v>
      </c>
      <c r="O17" s="27">
        <v>108</v>
      </c>
      <c r="P17" s="30">
        <v>96</v>
      </c>
      <c r="Q17" s="27">
        <v>96</v>
      </c>
      <c r="R17" s="30">
        <v>96</v>
      </c>
      <c r="S17" s="27"/>
      <c r="T17" s="30">
        <v>96</v>
      </c>
      <c r="U17" s="27"/>
      <c r="V17" s="30">
        <v>96</v>
      </c>
      <c r="W17" s="27"/>
      <c r="X17" s="30">
        <v>96</v>
      </c>
      <c r="Y17" s="27"/>
      <c r="Z17" s="30">
        <v>96</v>
      </c>
      <c r="AA17" s="27"/>
      <c r="AB17" s="30">
        <v>96</v>
      </c>
      <c r="AC17" s="27"/>
      <c r="AD17" s="209">
        <f aca="true" t="shared" si="6" ref="AD17:AE20">F17+H17+J17+L17+N17+P17</f>
        <v>576</v>
      </c>
      <c r="AE17" s="209">
        <f t="shared" si="6"/>
        <v>605</v>
      </c>
      <c r="AF17" s="3">
        <f>AE17-AD17</f>
        <v>29</v>
      </c>
      <c r="AG17" s="33">
        <f>+AE17/AD17</f>
        <v>1.0503472222222223</v>
      </c>
      <c r="AH17" s="33">
        <f>AE17/E17</f>
        <v>0.5251736111111112</v>
      </c>
      <c r="AI17" s="34">
        <v>0</v>
      </c>
      <c r="AJ17" s="143">
        <v>0</v>
      </c>
      <c r="AK17" s="2" t="e">
        <f>AJ17/AI17</f>
        <v>#DIV/0!</v>
      </c>
      <c r="AL17" s="1128"/>
      <c r="AM17" s="1129"/>
    </row>
    <row r="18" spans="1:39" ht="12.75">
      <c r="A18" s="28" t="s">
        <v>120</v>
      </c>
      <c r="B18" s="29">
        <v>43101</v>
      </c>
      <c r="C18" s="29">
        <v>43465</v>
      </c>
      <c r="D18" s="29"/>
      <c r="E18" s="3">
        <f>F18+H18+J18+L18+N18+P18+R18+T18+V18+X18+Z18+AB18</f>
        <v>3000</v>
      </c>
      <c r="F18" s="30">
        <v>250</v>
      </c>
      <c r="G18" s="27">
        <v>294</v>
      </c>
      <c r="H18" s="30">
        <v>250</v>
      </c>
      <c r="I18" s="27">
        <v>318</v>
      </c>
      <c r="J18" s="30">
        <v>250</v>
      </c>
      <c r="K18" s="27">
        <v>226</v>
      </c>
      <c r="L18" s="30">
        <v>250</v>
      </c>
      <c r="M18" s="27">
        <v>325</v>
      </c>
      <c r="N18" s="30">
        <v>250</v>
      </c>
      <c r="O18" s="27">
        <v>269</v>
      </c>
      <c r="P18" s="30">
        <v>250</v>
      </c>
      <c r="Q18" s="27">
        <v>170</v>
      </c>
      <c r="R18" s="31">
        <v>250</v>
      </c>
      <c r="S18" s="27"/>
      <c r="T18" s="30">
        <v>250</v>
      </c>
      <c r="U18" s="27"/>
      <c r="V18" s="30">
        <v>250</v>
      </c>
      <c r="W18" s="27"/>
      <c r="X18" s="30">
        <v>250</v>
      </c>
      <c r="Y18" s="27"/>
      <c r="Z18" s="32">
        <v>250</v>
      </c>
      <c r="AA18" s="27"/>
      <c r="AB18" s="30">
        <v>250</v>
      </c>
      <c r="AC18" s="27"/>
      <c r="AD18" s="209">
        <f t="shared" si="6"/>
        <v>1500</v>
      </c>
      <c r="AE18" s="209">
        <f t="shared" si="6"/>
        <v>1602</v>
      </c>
      <c r="AF18" s="3">
        <f>AE18-AD18</f>
        <v>102</v>
      </c>
      <c r="AG18" s="33">
        <f>+AE18/AD18</f>
        <v>1.068</v>
      </c>
      <c r="AH18" s="33">
        <f>AE18/E18</f>
        <v>0.534</v>
      </c>
      <c r="AI18" s="34">
        <v>0</v>
      </c>
      <c r="AJ18" s="143">
        <v>0</v>
      </c>
      <c r="AK18" s="2" t="e">
        <f>AJ18/AI18</f>
        <v>#DIV/0!</v>
      </c>
      <c r="AL18" s="1128"/>
      <c r="AM18" s="1129"/>
    </row>
    <row r="19" spans="1:39" ht="12.75">
      <c r="A19" s="28" t="s">
        <v>121</v>
      </c>
      <c r="B19" s="29">
        <v>43101</v>
      </c>
      <c r="C19" s="29">
        <v>43465</v>
      </c>
      <c r="D19" s="29"/>
      <c r="E19" s="3">
        <f>F19+H19+J19+L19+N19+P19+R19+T19+V19+X19+Z19+AB19</f>
        <v>48</v>
      </c>
      <c r="F19" s="30">
        <v>4</v>
      </c>
      <c r="G19" s="27">
        <v>7</v>
      </c>
      <c r="H19" s="30">
        <v>4</v>
      </c>
      <c r="I19" s="27">
        <v>9</v>
      </c>
      <c r="J19" s="32">
        <v>4</v>
      </c>
      <c r="K19" s="14">
        <v>3</v>
      </c>
      <c r="L19" s="32">
        <v>4</v>
      </c>
      <c r="M19" s="14">
        <v>3</v>
      </c>
      <c r="N19" s="35">
        <v>4</v>
      </c>
      <c r="O19" s="14">
        <v>3</v>
      </c>
      <c r="P19" s="32">
        <v>4</v>
      </c>
      <c r="Q19" s="14">
        <v>6</v>
      </c>
      <c r="R19" s="31">
        <v>4</v>
      </c>
      <c r="S19" s="14"/>
      <c r="T19" s="32">
        <v>4</v>
      </c>
      <c r="U19" s="14"/>
      <c r="V19" s="35">
        <v>4</v>
      </c>
      <c r="W19" s="14"/>
      <c r="X19" s="32">
        <v>4</v>
      </c>
      <c r="Y19" s="14"/>
      <c r="Z19" s="32">
        <v>4</v>
      </c>
      <c r="AA19" s="14"/>
      <c r="AB19" s="35">
        <v>4</v>
      </c>
      <c r="AC19" s="27"/>
      <c r="AD19" s="209">
        <f t="shared" si="6"/>
        <v>24</v>
      </c>
      <c r="AE19" s="209">
        <f t="shared" si="6"/>
        <v>31</v>
      </c>
      <c r="AF19" s="3">
        <f>AE19-AD19</f>
        <v>7</v>
      </c>
      <c r="AG19" s="33">
        <f>+AE19/AD19</f>
        <v>1.2916666666666667</v>
      </c>
      <c r="AH19" s="33">
        <f>AE19/E19</f>
        <v>0.6458333333333334</v>
      </c>
      <c r="AI19" s="34">
        <v>0</v>
      </c>
      <c r="AJ19" s="143">
        <v>0</v>
      </c>
      <c r="AK19" s="2" t="e">
        <f>AJ19/AI19</f>
        <v>#DIV/0!</v>
      </c>
      <c r="AL19" s="1128"/>
      <c r="AM19" s="1129"/>
    </row>
    <row r="20" spans="1:39" ht="12.75">
      <c r="A20" s="28" t="s">
        <v>122</v>
      </c>
      <c r="B20" s="29">
        <v>43101</v>
      </c>
      <c r="C20" s="29">
        <v>43465</v>
      </c>
      <c r="D20" s="29"/>
      <c r="E20" s="3">
        <f>F20+H20+J20+L20+N20+P20+R20+T20+V20+X20+Z20+AB20</f>
        <v>6</v>
      </c>
      <c r="F20" s="4"/>
      <c r="G20" s="5"/>
      <c r="H20" s="4">
        <v>1</v>
      </c>
      <c r="I20" s="5">
        <v>1</v>
      </c>
      <c r="J20" s="32"/>
      <c r="K20" s="14">
        <v>0</v>
      </c>
      <c r="L20" s="32">
        <v>1</v>
      </c>
      <c r="M20" s="14">
        <v>0</v>
      </c>
      <c r="N20" s="32"/>
      <c r="O20" s="14"/>
      <c r="P20" s="32">
        <v>1</v>
      </c>
      <c r="Q20" s="14"/>
      <c r="R20" s="31"/>
      <c r="S20" s="14"/>
      <c r="T20" s="32">
        <v>1</v>
      </c>
      <c r="U20" s="14"/>
      <c r="V20" s="32"/>
      <c r="W20" s="14"/>
      <c r="X20" s="32">
        <v>1</v>
      </c>
      <c r="Y20" s="14"/>
      <c r="Z20" s="32"/>
      <c r="AA20" s="14"/>
      <c r="AB20" s="32">
        <v>1</v>
      </c>
      <c r="AC20" s="5"/>
      <c r="AD20" s="209">
        <f t="shared" si="6"/>
        <v>3</v>
      </c>
      <c r="AE20" s="209">
        <f t="shared" si="6"/>
        <v>1</v>
      </c>
      <c r="AF20" s="3">
        <f>AE20-AD20</f>
        <v>-2</v>
      </c>
      <c r="AG20" s="33">
        <f>+AE20/AD20</f>
        <v>0.3333333333333333</v>
      </c>
      <c r="AH20" s="33">
        <f>AE20/E20</f>
        <v>0.16666666666666666</v>
      </c>
      <c r="AI20" s="34">
        <v>0</v>
      </c>
      <c r="AJ20" s="143">
        <v>0</v>
      </c>
      <c r="AK20" s="2" t="e">
        <f>AJ20/AI20</f>
        <v>#DIV/0!</v>
      </c>
      <c r="AL20" s="1128"/>
      <c r="AM20" s="1129"/>
    </row>
    <row r="21" spans="1:39" ht="12.75">
      <c r="A21" s="1024" t="s">
        <v>1</v>
      </c>
      <c r="B21" s="1025"/>
      <c r="C21" s="1025"/>
      <c r="D21" s="1025"/>
      <c r="E21" s="1025"/>
      <c r="F21" s="1025"/>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130"/>
      <c r="AD21" s="3"/>
      <c r="AE21" s="3"/>
      <c r="AF21" s="3" t="s">
        <v>1177</v>
      </c>
      <c r="AG21" s="2">
        <f>AVERAGE(AG17:AG20)</f>
        <v>0.9358368055555556</v>
      </c>
      <c r="AH21" s="195">
        <f>AVERAGE(AH17:AH20)</f>
        <v>0.4679184027777778</v>
      </c>
      <c r="AI21" s="37">
        <v>0</v>
      </c>
      <c r="AJ21" s="143"/>
      <c r="AK21" s="2"/>
      <c r="AL21" s="1128"/>
      <c r="AM21" s="1129"/>
    </row>
    <row r="22" spans="1:39" ht="12.75">
      <c r="A22" s="1024" t="s">
        <v>130</v>
      </c>
      <c r="B22" s="1025"/>
      <c r="C22" s="1025"/>
      <c r="D22" s="1025"/>
      <c r="E22" s="1025"/>
      <c r="F22" s="1025"/>
      <c r="G22" s="1025"/>
      <c r="H22" s="1025"/>
      <c r="I22" s="1025"/>
      <c r="J22" s="1025"/>
      <c r="K22" s="1025"/>
      <c r="L22" s="1025"/>
      <c r="M22" s="1025"/>
      <c r="N22" s="1025"/>
      <c r="O22" s="1025"/>
      <c r="P22" s="1025"/>
      <c r="Q22" s="1025"/>
      <c r="R22" s="1025"/>
      <c r="S22" s="1025"/>
      <c r="T22" s="1025"/>
      <c r="U22" s="1025"/>
      <c r="V22" s="1025"/>
      <c r="W22" s="1025"/>
      <c r="X22" s="1025"/>
      <c r="Y22" s="1025"/>
      <c r="Z22" s="1025"/>
      <c r="AA22" s="1025"/>
      <c r="AB22" s="1025"/>
      <c r="AC22" s="1130"/>
      <c r="AD22" s="3"/>
      <c r="AE22" s="3"/>
      <c r="AF22" s="3" t="s">
        <v>1178</v>
      </c>
      <c r="AG22" s="2">
        <f>(AG14+AG21)/2</f>
        <v>0.7462517361111112</v>
      </c>
      <c r="AH22" s="195">
        <f>(AH14+AH21)/2</f>
        <v>0.353304439484127</v>
      </c>
      <c r="AI22" s="37">
        <f>AI14+AI21</f>
        <v>297134286</v>
      </c>
      <c r="AJ22" s="143"/>
      <c r="AK22" s="2"/>
      <c r="AL22" s="1128"/>
      <c r="AM22" s="1129"/>
    </row>
    <row r="23" spans="32:34" ht="12.75">
      <c r="AF23" s="23" t="s">
        <v>1180</v>
      </c>
      <c r="AG23" s="858">
        <f>AG14</f>
        <v>0.5566666666666666</v>
      </c>
      <c r="AH23" s="858">
        <f>AH14</f>
        <v>0.23869047619047618</v>
      </c>
    </row>
  </sheetData>
  <sheetProtection/>
  <mergeCells count="30">
    <mergeCell ref="AL18:AM18"/>
    <mergeCell ref="AL5:AM5"/>
    <mergeCell ref="AI4:AK4"/>
    <mergeCell ref="AL14:AM14"/>
    <mergeCell ref="AL6:AM6"/>
    <mergeCell ref="AL7:AM7"/>
    <mergeCell ref="AL8:AM8"/>
    <mergeCell ref="AL9:AM9"/>
    <mergeCell ref="AL10:AM10"/>
    <mergeCell ref="AL12:AM12"/>
    <mergeCell ref="B4:AE4"/>
    <mergeCell ref="AF4:AH4"/>
    <mergeCell ref="AL20:AM20"/>
    <mergeCell ref="AL11:AM11"/>
    <mergeCell ref="AF15:AG15"/>
    <mergeCell ref="AL16:AM16"/>
    <mergeCell ref="AL13:AM13"/>
    <mergeCell ref="B15:AE15"/>
    <mergeCell ref="A14:AC14"/>
    <mergeCell ref="AI15:AK15"/>
    <mergeCell ref="AL1:AM1"/>
    <mergeCell ref="B1:AK1"/>
    <mergeCell ref="A22:AC22"/>
    <mergeCell ref="AL22:AM22"/>
    <mergeCell ref="A21:AC21"/>
    <mergeCell ref="AL21:AM21"/>
    <mergeCell ref="AL17:AM17"/>
    <mergeCell ref="AL19:AM19"/>
    <mergeCell ref="B2:AK2"/>
    <mergeCell ref="B3:AK3"/>
  </mergeCells>
  <printOptions horizontalCentered="1"/>
  <pageMargins left="0.1968503937007874" right="0.1968503937007874" top="0.7480314960629921" bottom="0.7480314960629921" header="0.31496062992125984" footer="0.31496062992125984"/>
  <pageSetup horizontalDpi="600" verticalDpi="600" orientation="portrait" scale="75"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AM134"/>
  <sheetViews>
    <sheetView zoomScale="140" zoomScaleNormal="140" zoomScalePageLayoutView="0" workbookViewId="0" topLeftCell="F10">
      <selection activeCell="N6" sqref="N6"/>
    </sheetView>
  </sheetViews>
  <sheetFormatPr defaultColWidth="0" defaultRowHeight="15"/>
  <cols>
    <col min="1" max="1" width="34.00390625" style="39" customWidth="1"/>
    <col min="2" max="2" width="9.7109375" style="378" customWidth="1"/>
    <col min="3" max="3" width="9.57421875" style="378" customWidth="1"/>
    <col min="4" max="4" width="12.8515625" style="378" customWidth="1"/>
    <col min="5" max="5" width="17.140625" style="39" customWidth="1"/>
    <col min="6" max="17" width="5.140625" style="39" customWidth="1"/>
    <col min="18" max="29" width="5.140625" style="39" hidden="1" customWidth="1"/>
    <col min="30" max="30" width="15.00390625" style="39" customWidth="1"/>
    <col min="31" max="31" width="12.140625" style="39" customWidth="1"/>
    <col min="32" max="33" width="13.140625" style="39" customWidth="1"/>
    <col min="34" max="34" width="9.57421875" style="39" customWidth="1"/>
    <col min="35" max="35" width="16.57421875" style="379" customWidth="1"/>
    <col min="36" max="36" width="12.57421875" style="377" customWidth="1"/>
    <col min="37" max="37" width="13.8515625" style="39" customWidth="1"/>
    <col min="38" max="38" width="14.57421875" style="39" customWidth="1"/>
    <col min="39" max="39" width="8.8515625" style="39" customWidth="1"/>
    <col min="40" max="244" width="11.421875" style="39" customWidth="1"/>
    <col min="245" max="245" width="34.00390625" style="39" customWidth="1"/>
    <col min="246" max="246" width="9.7109375" style="39" bestFit="1" customWidth="1"/>
    <col min="247" max="247" width="9.57421875" style="39" bestFit="1" customWidth="1"/>
    <col min="248" max="248" width="9.57421875" style="39" customWidth="1"/>
    <col min="249" max="16384" width="0" style="39" hidden="1" customWidth="1"/>
  </cols>
  <sheetData>
    <row r="1" spans="1:39" ht="106.5" customHeight="1">
      <c r="A1" s="346"/>
      <c r="B1" s="1151" t="s">
        <v>55</v>
      </c>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c r="AF1" s="1152"/>
      <c r="AG1" s="1152"/>
      <c r="AH1" s="1152"/>
      <c r="AI1" s="1152"/>
      <c r="AJ1" s="1152"/>
      <c r="AK1" s="1153"/>
      <c r="AL1" s="1154" t="s">
        <v>1067</v>
      </c>
      <c r="AM1" s="1154"/>
    </row>
    <row r="2" spans="1:39" ht="22.5">
      <c r="A2" s="38" t="s">
        <v>54</v>
      </c>
      <c r="B2" s="1155" t="s">
        <v>72</v>
      </c>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7"/>
      <c r="AL2" s="238" t="s">
        <v>43</v>
      </c>
      <c r="AM2" s="347"/>
    </row>
    <row r="3" spans="1:39" ht="22.5">
      <c r="A3" s="38" t="s">
        <v>52</v>
      </c>
      <c r="B3" s="1158" t="s">
        <v>115</v>
      </c>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8"/>
      <c r="AJ3" s="1158"/>
      <c r="AK3" s="1158"/>
      <c r="AL3" s="238" t="s">
        <v>43</v>
      </c>
      <c r="AM3" s="347"/>
    </row>
    <row r="4" spans="1:39" ht="61.5" customHeight="1">
      <c r="A4" s="38" t="s">
        <v>47</v>
      </c>
      <c r="B4" s="1155" t="s">
        <v>131</v>
      </c>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60"/>
      <c r="AF4" s="1161" t="s">
        <v>45</v>
      </c>
      <c r="AG4" s="1161"/>
      <c r="AH4" s="1161"/>
      <c r="AI4" s="1155" t="s">
        <v>132</v>
      </c>
      <c r="AJ4" s="1156"/>
      <c r="AK4" s="1157"/>
      <c r="AL4" s="238" t="s">
        <v>43</v>
      </c>
      <c r="AM4" s="347"/>
    </row>
    <row r="5" spans="1:39" ht="22.5">
      <c r="A5" s="38" t="s">
        <v>42</v>
      </c>
      <c r="B5" s="239" t="s">
        <v>41</v>
      </c>
      <c r="C5" s="239" t="s">
        <v>40</v>
      </c>
      <c r="D5" s="161" t="s">
        <v>39</v>
      </c>
      <c r="E5" s="161" t="s">
        <v>38</v>
      </c>
      <c r="F5" s="9" t="s">
        <v>133</v>
      </c>
      <c r="G5" s="9" t="s">
        <v>134</v>
      </c>
      <c r="H5" s="9" t="s">
        <v>135</v>
      </c>
      <c r="I5" s="9" t="s">
        <v>34</v>
      </c>
      <c r="J5" s="9" t="s">
        <v>136</v>
      </c>
      <c r="K5" s="9" t="s">
        <v>137</v>
      </c>
      <c r="L5" s="9" t="s">
        <v>138</v>
      </c>
      <c r="M5" s="9" t="s">
        <v>139</v>
      </c>
      <c r="N5" s="9" t="s">
        <v>140</v>
      </c>
      <c r="O5" s="9" t="s">
        <v>141</v>
      </c>
      <c r="P5" s="9" t="s">
        <v>142</v>
      </c>
      <c r="Q5" s="9" t="s">
        <v>143</v>
      </c>
      <c r="R5" s="9" t="s">
        <v>144</v>
      </c>
      <c r="S5" s="9" t="s">
        <v>145</v>
      </c>
      <c r="T5" s="9" t="s">
        <v>23</v>
      </c>
      <c r="U5" s="9" t="s">
        <v>22</v>
      </c>
      <c r="V5" s="9" t="s">
        <v>21</v>
      </c>
      <c r="W5" s="9" t="s">
        <v>20</v>
      </c>
      <c r="X5" s="9" t="s">
        <v>19</v>
      </c>
      <c r="Y5" s="9" t="s">
        <v>18</v>
      </c>
      <c r="Z5" s="9" t="s">
        <v>17</v>
      </c>
      <c r="AA5" s="9" t="s">
        <v>16</v>
      </c>
      <c r="AB5" s="9" t="s">
        <v>15</v>
      </c>
      <c r="AC5" s="9" t="s">
        <v>14</v>
      </c>
      <c r="AD5" s="175" t="s">
        <v>13</v>
      </c>
      <c r="AE5" s="175" t="s">
        <v>12</v>
      </c>
      <c r="AF5" s="175" t="s">
        <v>11</v>
      </c>
      <c r="AG5" s="175" t="s">
        <v>10</v>
      </c>
      <c r="AH5" s="175" t="s">
        <v>9</v>
      </c>
      <c r="AI5" s="136" t="s">
        <v>8</v>
      </c>
      <c r="AJ5" s="118" t="s">
        <v>7</v>
      </c>
      <c r="AK5" s="239" t="s">
        <v>6</v>
      </c>
      <c r="AL5" s="1113" t="s">
        <v>5</v>
      </c>
      <c r="AM5" s="1113"/>
    </row>
    <row r="6" spans="1:39" ht="111" customHeight="1">
      <c r="A6" s="348" t="s">
        <v>1057</v>
      </c>
      <c r="B6" s="321">
        <v>43101</v>
      </c>
      <c r="C6" s="321">
        <v>43465</v>
      </c>
      <c r="D6" s="349" t="s">
        <v>146</v>
      </c>
      <c r="E6" s="41">
        <f>F6+H6+J6+L6+N6+P6+R6+T6+V6+X6+Z6+AB6</f>
        <v>6</v>
      </c>
      <c r="F6" s="341">
        <v>1</v>
      </c>
      <c r="G6" s="175"/>
      <c r="H6" s="341"/>
      <c r="I6" s="175"/>
      <c r="J6" s="341">
        <v>1</v>
      </c>
      <c r="K6" s="139">
        <v>1</v>
      </c>
      <c r="L6" s="97"/>
      <c r="M6" s="175"/>
      <c r="N6" s="341">
        <v>1</v>
      </c>
      <c r="O6" s="139">
        <v>1</v>
      </c>
      <c r="P6" s="341"/>
      <c r="Q6" s="175"/>
      <c r="R6" s="341">
        <v>1</v>
      </c>
      <c r="S6" s="175"/>
      <c r="T6" s="331"/>
      <c r="U6" s="175"/>
      <c r="V6" s="331">
        <v>1</v>
      </c>
      <c r="W6" s="175"/>
      <c r="X6" s="331"/>
      <c r="Y6" s="175"/>
      <c r="Z6" s="331"/>
      <c r="AA6" s="175"/>
      <c r="AB6" s="350">
        <v>1</v>
      </c>
      <c r="AC6" s="41"/>
      <c r="AD6" s="41">
        <f aca="true" t="shared" si="0" ref="AD6:AE8">F6+H6+J6+L6+N6+P6</f>
        <v>3</v>
      </c>
      <c r="AE6" s="41">
        <f t="shared" si="0"/>
        <v>2</v>
      </c>
      <c r="AF6" s="41">
        <f>AE6-AD6</f>
        <v>-1</v>
      </c>
      <c r="AG6" s="325">
        <f>+AE6/AD6</f>
        <v>0.6666666666666666</v>
      </c>
      <c r="AH6" s="325">
        <f>AE6/E6</f>
        <v>0.3333333333333333</v>
      </c>
      <c r="AI6" s="351">
        <v>0</v>
      </c>
      <c r="AJ6" s="327">
        <v>0</v>
      </c>
      <c r="AK6" s="328" t="e">
        <f>AJ6/AI6</f>
        <v>#DIV/0!</v>
      </c>
      <c r="AL6" s="1154" t="s">
        <v>1058</v>
      </c>
      <c r="AM6" s="1154"/>
    </row>
    <row r="7" spans="1:39" ht="33.75">
      <c r="A7" s="352" t="s">
        <v>1190</v>
      </c>
      <c r="B7" s="321">
        <v>43101</v>
      </c>
      <c r="C7" s="321">
        <v>43465</v>
      </c>
      <c r="D7" s="353" t="s">
        <v>147</v>
      </c>
      <c r="E7" s="41">
        <f>F7+H7+J7+L7+N7+P7+R7+T7+V7+X7+Z7+AB7</f>
        <v>4</v>
      </c>
      <c r="F7" s="323"/>
      <c r="G7" s="330"/>
      <c r="H7" s="323"/>
      <c r="I7" s="330"/>
      <c r="J7" s="323"/>
      <c r="K7" s="330"/>
      <c r="L7" s="301">
        <v>1</v>
      </c>
      <c r="M7" s="330"/>
      <c r="N7" s="323"/>
      <c r="O7" s="14"/>
      <c r="P7" s="323"/>
      <c r="Q7" s="330"/>
      <c r="R7" s="323">
        <v>1</v>
      </c>
      <c r="S7" s="330"/>
      <c r="T7" s="331"/>
      <c r="U7" s="175"/>
      <c r="V7" s="331">
        <v>1</v>
      </c>
      <c r="W7" s="175"/>
      <c r="X7" s="331">
        <v>1</v>
      </c>
      <c r="Y7" s="175"/>
      <c r="Z7" s="331"/>
      <c r="AA7" s="175"/>
      <c r="AB7" s="354"/>
      <c r="AC7" s="41"/>
      <c r="AD7" s="951">
        <f t="shared" si="0"/>
        <v>1</v>
      </c>
      <c r="AE7" s="951">
        <f t="shared" si="0"/>
        <v>0</v>
      </c>
      <c r="AF7" s="41">
        <f>AE7-AD7</f>
        <v>-1</v>
      </c>
      <c r="AG7" s="325"/>
      <c r="AH7" s="325">
        <f>AE7/E7</f>
        <v>0</v>
      </c>
      <c r="AI7" s="351">
        <v>0</v>
      </c>
      <c r="AJ7" s="327">
        <v>0</v>
      </c>
      <c r="AK7" s="328" t="e">
        <f>AJ7/AI7</f>
        <v>#DIV/0!</v>
      </c>
      <c r="AL7" s="1154"/>
      <c r="AM7" s="1154"/>
    </row>
    <row r="8" spans="1:39" ht="33.75">
      <c r="A8" s="355" t="s">
        <v>1060</v>
      </c>
      <c r="B8" s="321">
        <v>43101</v>
      </c>
      <c r="C8" s="321">
        <v>43465</v>
      </c>
      <c r="D8" s="353" t="s">
        <v>148</v>
      </c>
      <c r="E8" s="41">
        <f>F8+H8+J8+L8+N8+P8+R8+T8+V8+X8+Z8+AB8</f>
        <v>3</v>
      </c>
      <c r="F8" s="323"/>
      <c r="G8" s="330"/>
      <c r="H8" s="323"/>
      <c r="I8" s="330"/>
      <c r="J8" s="323"/>
      <c r="K8" s="330"/>
      <c r="L8" s="301"/>
      <c r="M8" s="330"/>
      <c r="N8" s="323"/>
      <c r="O8" s="14"/>
      <c r="P8" s="329"/>
      <c r="Q8" s="176"/>
      <c r="R8" s="329">
        <v>1</v>
      </c>
      <c r="S8" s="176"/>
      <c r="T8" s="331"/>
      <c r="U8" s="175"/>
      <c r="V8" s="331">
        <v>1</v>
      </c>
      <c r="W8" s="175"/>
      <c r="X8" s="331"/>
      <c r="Y8" s="175"/>
      <c r="Z8" s="331"/>
      <c r="AA8" s="175"/>
      <c r="AB8" s="350">
        <v>1</v>
      </c>
      <c r="AC8" s="41"/>
      <c r="AD8" s="951">
        <f t="shared" si="0"/>
        <v>0</v>
      </c>
      <c r="AE8" s="951">
        <f t="shared" si="0"/>
        <v>0</v>
      </c>
      <c r="AF8" s="41">
        <f>AE8-AD8</f>
        <v>0</v>
      </c>
      <c r="AG8" s="325"/>
      <c r="AH8" s="325">
        <f>AE8/E8</f>
        <v>0</v>
      </c>
      <c r="AI8" s="351"/>
      <c r="AJ8" s="327"/>
      <c r="AK8" s="328"/>
      <c r="AL8" s="1166" t="s">
        <v>1059</v>
      </c>
      <c r="AM8" s="1168"/>
    </row>
    <row r="9" spans="1:39" ht="11.25">
      <c r="A9" s="1162" t="s">
        <v>1</v>
      </c>
      <c r="B9" s="1163"/>
      <c r="C9" s="1163"/>
      <c r="D9" s="1163"/>
      <c r="E9" s="1163"/>
      <c r="F9" s="1163"/>
      <c r="G9" s="1163"/>
      <c r="H9" s="1163"/>
      <c r="I9" s="1163"/>
      <c r="J9" s="1163"/>
      <c r="K9" s="1163"/>
      <c r="L9" s="1163"/>
      <c r="M9" s="1163"/>
      <c r="N9" s="1163"/>
      <c r="O9" s="1163"/>
      <c r="P9" s="1163"/>
      <c r="Q9" s="1163"/>
      <c r="R9" s="1163"/>
      <c r="S9" s="1163"/>
      <c r="T9" s="1163"/>
      <c r="U9" s="1163"/>
      <c r="V9" s="1163"/>
      <c r="W9" s="1163"/>
      <c r="X9" s="1163"/>
      <c r="Y9" s="1163"/>
      <c r="Z9" s="1163"/>
      <c r="AA9" s="1163"/>
      <c r="AB9" s="1163"/>
      <c r="AC9" s="1163"/>
      <c r="AD9" s="356"/>
      <c r="AE9" s="356"/>
      <c r="AF9" s="356"/>
      <c r="AG9" s="356"/>
      <c r="AH9" s="357">
        <f>SUM(AH6:AH8)/4</f>
        <v>0.08333333333333333</v>
      </c>
      <c r="AI9" s="326">
        <f>SUM(AI6:AI8)</f>
        <v>0</v>
      </c>
      <c r="AJ9" s="332">
        <f>SUM(AJ6:AJ8)</f>
        <v>0</v>
      </c>
      <c r="AK9" s="358" t="e">
        <f>AJ9/AI9</f>
        <v>#DIV/0!</v>
      </c>
      <c r="AL9" s="1164"/>
      <c r="AM9" s="1164"/>
    </row>
    <row r="10" spans="1:39" ht="56.25" customHeight="1">
      <c r="A10" s="38" t="s">
        <v>47</v>
      </c>
      <c r="B10" s="1155" t="s">
        <v>149</v>
      </c>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156"/>
      <c r="Y10" s="1156"/>
      <c r="Z10" s="1156"/>
      <c r="AA10" s="1156"/>
      <c r="AB10" s="1156"/>
      <c r="AC10" s="1156"/>
      <c r="AD10" s="1156"/>
      <c r="AE10" s="1157"/>
      <c r="AF10" s="1165" t="s">
        <v>45</v>
      </c>
      <c r="AG10" s="1165"/>
      <c r="AH10" s="1165"/>
      <c r="AI10" s="1166" t="s">
        <v>132</v>
      </c>
      <c r="AJ10" s="1167"/>
      <c r="AK10" s="1168"/>
      <c r="AL10" s="238" t="s">
        <v>43</v>
      </c>
      <c r="AM10" s="347"/>
    </row>
    <row r="11" spans="1:39" ht="33.75">
      <c r="A11" s="38" t="s">
        <v>42</v>
      </c>
      <c r="B11" s="239" t="s">
        <v>41</v>
      </c>
      <c r="C11" s="239" t="s">
        <v>40</v>
      </c>
      <c r="D11" s="161" t="s">
        <v>39</v>
      </c>
      <c r="E11" s="161" t="s">
        <v>38</v>
      </c>
      <c r="F11" s="9" t="s">
        <v>150</v>
      </c>
      <c r="G11" s="9" t="s">
        <v>151</v>
      </c>
      <c r="H11" s="9" t="s">
        <v>152</v>
      </c>
      <c r="I11" s="9" t="s">
        <v>153</v>
      </c>
      <c r="J11" s="9" t="s">
        <v>154</v>
      </c>
      <c r="K11" s="9" t="s">
        <v>155</v>
      </c>
      <c r="L11" s="9" t="s">
        <v>156</v>
      </c>
      <c r="M11" s="9" t="s">
        <v>157</v>
      </c>
      <c r="N11" s="9" t="s">
        <v>158</v>
      </c>
      <c r="O11" s="9" t="s">
        <v>159</v>
      </c>
      <c r="P11" s="9" t="s">
        <v>160</v>
      </c>
      <c r="Q11" s="9" t="s">
        <v>161</v>
      </c>
      <c r="R11" s="9" t="s">
        <v>162</v>
      </c>
      <c r="S11" s="9" t="s">
        <v>163</v>
      </c>
      <c r="T11" s="9" t="s">
        <v>23</v>
      </c>
      <c r="U11" s="9" t="s">
        <v>22</v>
      </c>
      <c r="V11" s="9" t="s">
        <v>21</v>
      </c>
      <c r="W11" s="9" t="s">
        <v>20</v>
      </c>
      <c r="X11" s="9" t="s">
        <v>19</v>
      </c>
      <c r="Y11" s="9" t="s">
        <v>18</v>
      </c>
      <c r="Z11" s="9" t="s">
        <v>17</v>
      </c>
      <c r="AA11" s="9" t="s">
        <v>16</v>
      </c>
      <c r="AB11" s="9" t="s">
        <v>15</v>
      </c>
      <c r="AC11" s="9" t="s">
        <v>14</v>
      </c>
      <c r="AD11" s="175" t="s">
        <v>13</v>
      </c>
      <c r="AE11" s="175" t="s">
        <v>12</v>
      </c>
      <c r="AF11" s="175" t="s">
        <v>11</v>
      </c>
      <c r="AG11" s="175" t="s">
        <v>10</v>
      </c>
      <c r="AH11" s="175" t="s">
        <v>9</v>
      </c>
      <c r="AI11" s="137" t="s">
        <v>8</v>
      </c>
      <c r="AJ11" s="118" t="s">
        <v>7</v>
      </c>
      <c r="AK11" s="239" t="s">
        <v>6</v>
      </c>
      <c r="AL11" s="1113" t="s">
        <v>5</v>
      </c>
      <c r="AM11" s="1113"/>
    </row>
    <row r="12" spans="1:39" ht="22.5">
      <c r="A12" s="359" t="s">
        <v>164</v>
      </c>
      <c r="B12" s="929">
        <v>43101</v>
      </c>
      <c r="C12" s="929">
        <v>43131</v>
      </c>
      <c r="D12" s="929" t="s">
        <v>165</v>
      </c>
      <c r="E12" s="930">
        <f aca="true" t="shared" si="1" ref="E12:E22">F12+H12+J12+L12+N12+P12+R12+T12+V12+X12+Z12+AB12</f>
        <v>8</v>
      </c>
      <c r="F12" s="931">
        <v>8</v>
      </c>
      <c r="G12" s="932"/>
      <c r="H12" s="931"/>
      <c r="I12" s="932"/>
      <c r="J12" s="931"/>
      <c r="K12" s="932"/>
      <c r="L12" s="931"/>
      <c r="M12" s="112">
        <v>1</v>
      </c>
      <c r="N12" s="341"/>
      <c r="O12" s="112"/>
      <c r="P12" s="341"/>
      <c r="Q12" s="112"/>
      <c r="R12" s="341"/>
      <c r="S12" s="175"/>
      <c r="T12" s="331"/>
      <c r="U12" s="175"/>
      <c r="V12" s="331"/>
      <c r="W12" s="175"/>
      <c r="X12" s="331"/>
      <c r="Y12" s="175"/>
      <c r="Z12" s="331"/>
      <c r="AA12" s="175"/>
      <c r="AB12" s="354"/>
      <c r="AC12" s="41"/>
      <c r="AD12" s="951">
        <f aca="true" t="shared" si="2" ref="AD12:AD22">F12+H12+J12+L12+N12+P12</f>
        <v>8</v>
      </c>
      <c r="AE12" s="951">
        <f aca="true" t="shared" si="3" ref="AE12:AE22">G12+I12+K12+M12+O12+Q12</f>
        <v>1</v>
      </c>
      <c r="AF12" s="41">
        <f aca="true" t="shared" si="4" ref="AF12:AF22">AE12-AD12</f>
        <v>-7</v>
      </c>
      <c r="AG12" s="325">
        <f aca="true" t="shared" si="5" ref="AG12:AG22">+AE12/AD12</f>
        <v>0.125</v>
      </c>
      <c r="AH12" s="325">
        <f aca="true" t="shared" si="6" ref="AH12:AH22">AE12/E12</f>
        <v>0.125</v>
      </c>
      <c r="AI12" s="360">
        <f aca="true" t="shared" si="7" ref="AI12:AI21">AE12/E12</f>
        <v>0.125</v>
      </c>
      <c r="AJ12" s="327">
        <v>0</v>
      </c>
      <c r="AK12" s="328">
        <f aca="true" t="shared" si="8" ref="AK12:AK23">AJ12/AI12</f>
        <v>0</v>
      </c>
      <c r="AL12" s="1154"/>
      <c r="AM12" s="1154"/>
    </row>
    <row r="13" spans="1:39" ht="33.75">
      <c r="A13" s="359" t="s">
        <v>166</v>
      </c>
      <c r="B13" s="929">
        <v>43132</v>
      </c>
      <c r="C13" s="929" t="s">
        <v>167</v>
      </c>
      <c r="D13" s="929" t="s">
        <v>168</v>
      </c>
      <c r="E13" s="930">
        <f t="shared" si="1"/>
        <v>8</v>
      </c>
      <c r="F13" s="933"/>
      <c r="G13" s="934"/>
      <c r="H13" s="933">
        <v>8</v>
      </c>
      <c r="I13" s="934">
        <v>4</v>
      </c>
      <c r="J13" s="933"/>
      <c r="K13" s="934"/>
      <c r="L13" s="933"/>
      <c r="M13" s="299"/>
      <c r="N13" s="323"/>
      <c r="O13" s="299"/>
      <c r="P13" s="323"/>
      <c r="Q13" s="299"/>
      <c r="R13" s="323"/>
      <c r="S13" s="330"/>
      <c r="T13" s="331"/>
      <c r="U13" s="175"/>
      <c r="V13" s="331"/>
      <c r="W13" s="175"/>
      <c r="X13" s="331"/>
      <c r="Y13" s="175"/>
      <c r="Z13" s="324"/>
      <c r="AA13" s="330"/>
      <c r="AB13" s="324"/>
      <c r="AC13" s="330"/>
      <c r="AD13" s="951">
        <f t="shared" si="2"/>
        <v>8</v>
      </c>
      <c r="AE13" s="951">
        <f t="shared" si="3"/>
        <v>4</v>
      </c>
      <c r="AF13" s="41">
        <f t="shared" si="4"/>
        <v>-4</v>
      </c>
      <c r="AG13" s="325">
        <f t="shared" si="5"/>
        <v>0.5</v>
      </c>
      <c r="AH13" s="325">
        <f t="shared" si="6"/>
        <v>0.5</v>
      </c>
      <c r="AI13" s="360">
        <f t="shared" si="7"/>
        <v>0.5</v>
      </c>
      <c r="AJ13" s="327">
        <v>0</v>
      </c>
      <c r="AK13" s="328">
        <f t="shared" si="8"/>
        <v>0</v>
      </c>
      <c r="AL13" s="1154"/>
      <c r="AM13" s="1154"/>
    </row>
    <row r="14" spans="1:39" ht="33.75">
      <c r="A14" s="361" t="s">
        <v>169</v>
      </c>
      <c r="B14" s="929">
        <v>43101</v>
      </c>
      <c r="C14" s="929">
        <v>43435</v>
      </c>
      <c r="D14" s="929" t="s">
        <v>170</v>
      </c>
      <c r="E14" s="930">
        <f t="shared" si="1"/>
        <v>8</v>
      </c>
      <c r="F14" s="933"/>
      <c r="G14" s="934"/>
      <c r="H14" s="933"/>
      <c r="I14" s="934"/>
      <c r="J14" s="933"/>
      <c r="K14" s="934"/>
      <c r="L14" s="933">
        <v>2</v>
      </c>
      <c r="M14" s="299">
        <v>1</v>
      </c>
      <c r="N14" s="323"/>
      <c r="O14" s="299"/>
      <c r="P14" s="323"/>
      <c r="Q14" s="299"/>
      <c r="R14" s="323">
        <v>2</v>
      </c>
      <c r="S14" s="330"/>
      <c r="T14" s="331"/>
      <c r="U14" s="175"/>
      <c r="V14" s="331">
        <v>2</v>
      </c>
      <c r="W14" s="175"/>
      <c r="X14" s="331">
        <v>2</v>
      </c>
      <c r="Y14" s="175"/>
      <c r="Z14" s="324"/>
      <c r="AA14" s="330"/>
      <c r="AB14" s="324"/>
      <c r="AC14" s="330"/>
      <c r="AD14" s="951">
        <f t="shared" si="2"/>
        <v>2</v>
      </c>
      <c r="AE14" s="951">
        <f t="shared" si="3"/>
        <v>1</v>
      </c>
      <c r="AF14" s="41">
        <f t="shared" si="4"/>
        <v>-1</v>
      </c>
      <c r="AG14" s="325"/>
      <c r="AH14" s="325">
        <f t="shared" si="6"/>
        <v>0.125</v>
      </c>
      <c r="AI14" s="360">
        <f t="shared" si="7"/>
        <v>0.125</v>
      </c>
      <c r="AJ14" s="327">
        <v>0</v>
      </c>
      <c r="AK14" s="328">
        <f t="shared" si="8"/>
        <v>0</v>
      </c>
      <c r="AL14" s="1154"/>
      <c r="AM14" s="1154"/>
    </row>
    <row r="15" spans="1:39" ht="33.75">
      <c r="A15" s="362" t="s">
        <v>171</v>
      </c>
      <c r="B15" s="929">
        <v>43165</v>
      </c>
      <c r="C15" s="929">
        <v>43435</v>
      </c>
      <c r="D15" s="929" t="s">
        <v>172</v>
      </c>
      <c r="E15" s="930">
        <f t="shared" si="1"/>
        <v>8</v>
      </c>
      <c r="F15" s="933"/>
      <c r="G15" s="934"/>
      <c r="H15" s="933"/>
      <c r="I15" s="934"/>
      <c r="J15" s="933"/>
      <c r="K15" s="934"/>
      <c r="L15" s="933"/>
      <c r="M15" s="299"/>
      <c r="N15" s="323"/>
      <c r="O15" s="299"/>
      <c r="P15" s="323">
        <v>2</v>
      </c>
      <c r="Q15" s="299">
        <v>2</v>
      </c>
      <c r="R15" s="323"/>
      <c r="S15" s="330"/>
      <c r="T15" s="331"/>
      <c r="U15" s="175"/>
      <c r="V15" s="331">
        <v>2</v>
      </c>
      <c r="W15" s="175"/>
      <c r="X15" s="331"/>
      <c r="Y15" s="175"/>
      <c r="Z15" s="324">
        <v>4</v>
      </c>
      <c r="AA15" s="330"/>
      <c r="AB15" s="324"/>
      <c r="AC15" s="330"/>
      <c r="AD15" s="951">
        <f t="shared" si="2"/>
        <v>2</v>
      </c>
      <c r="AE15" s="951">
        <f t="shared" si="3"/>
        <v>2</v>
      </c>
      <c r="AF15" s="41">
        <f t="shared" si="4"/>
        <v>0</v>
      </c>
      <c r="AG15" s="325"/>
      <c r="AH15" s="325">
        <f t="shared" si="6"/>
        <v>0.25</v>
      </c>
      <c r="AI15" s="360">
        <f t="shared" si="7"/>
        <v>0.25</v>
      </c>
      <c r="AJ15" s="327">
        <v>0</v>
      </c>
      <c r="AK15" s="328">
        <f t="shared" si="8"/>
        <v>0</v>
      </c>
      <c r="AL15" s="1154"/>
      <c r="AM15" s="1154"/>
    </row>
    <row r="16" spans="1:39" ht="33.75">
      <c r="A16" s="362" t="s">
        <v>173</v>
      </c>
      <c r="B16" s="929">
        <v>43166</v>
      </c>
      <c r="C16" s="935">
        <v>43435</v>
      </c>
      <c r="D16" s="935" t="s">
        <v>70</v>
      </c>
      <c r="E16" s="930">
        <f t="shared" si="1"/>
        <v>8</v>
      </c>
      <c r="F16" s="933"/>
      <c r="G16" s="934"/>
      <c r="H16" s="933"/>
      <c r="I16" s="934"/>
      <c r="J16" s="933"/>
      <c r="K16" s="934"/>
      <c r="L16" s="933"/>
      <c r="M16" s="299"/>
      <c r="N16" s="323"/>
      <c r="O16" s="299"/>
      <c r="P16" s="323"/>
      <c r="Q16" s="299"/>
      <c r="R16" s="323">
        <v>2</v>
      </c>
      <c r="S16" s="330"/>
      <c r="T16" s="331"/>
      <c r="U16" s="175"/>
      <c r="V16" s="331"/>
      <c r="W16" s="175"/>
      <c r="X16" s="331">
        <v>2</v>
      </c>
      <c r="Y16" s="175"/>
      <c r="Z16" s="324"/>
      <c r="AA16" s="330"/>
      <c r="AB16" s="324">
        <v>4</v>
      </c>
      <c r="AC16" s="330"/>
      <c r="AD16" s="951">
        <f t="shared" si="2"/>
        <v>0</v>
      </c>
      <c r="AE16" s="951">
        <f t="shared" si="3"/>
        <v>0</v>
      </c>
      <c r="AF16" s="41">
        <f t="shared" si="4"/>
        <v>0</v>
      </c>
      <c r="AG16" s="325"/>
      <c r="AH16" s="325">
        <f t="shared" si="6"/>
        <v>0</v>
      </c>
      <c r="AI16" s="360">
        <f t="shared" si="7"/>
        <v>0</v>
      </c>
      <c r="AJ16" s="327">
        <v>0</v>
      </c>
      <c r="AK16" s="328" t="e">
        <f t="shared" si="8"/>
        <v>#DIV/0!</v>
      </c>
      <c r="AL16" s="1154"/>
      <c r="AM16" s="1154"/>
    </row>
    <row r="17" spans="1:39" ht="45">
      <c r="A17" s="362" t="s">
        <v>174</v>
      </c>
      <c r="B17" s="929">
        <v>43166</v>
      </c>
      <c r="C17" s="935">
        <v>43435</v>
      </c>
      <c r="D17" s="935" t="s">
        <v>70</v>
      </c>
      <c r="E17" s="930">
        <f t="shared" si="1"/>
        <v>8</v>
      </c>
      <c r="F17" s="933"/>
      <c r="G17" s="934"/>
      <c r="H17" s="933"/>
      <c r="I17" s="934"/>
      <c r="J17" s="933"/>
      <c r="K17" s="934"/>
      <c r="L17" s="933"/>
      <c r="M17" s="299"/>
      <c r="N17" s="323"/>
      <c r="O17" s="299"/>
      <c r="P17" s="323"/>
      <c r="Q17" s="299"/>
      <c r="R17" s="323">
        <v>2</v>
      </c>
      <c r="S17" s="330"/>
      <c r="T17" s="331"/>
      <c r="U17" s="175"/>
      <c r="V17" s="331"/>
      <c r="W17" s="175"/>
      <c r="X17" s="331">
        <v>2</v>
      </c>
      <c r="Y17" s="175"/>
      <c r="Z17" s="324"/>
      <c r="AA17" s="330"/>
      <c r="AB17" s="324">
        <v>4</v>
      </c>
      <c r="AC17" s="330"/>
      <c r="AD17" s="951">
        <f t="shared" si="2"/>
        <v>0</v>
      </c>
      <c r="AE17" s="951">
        <f t="shared" si="3"/>
        <v>0</v>
      </c>
      <c r="AF17" s="41">
        <f t="shared" si="4"/>
        <v>0</v>
      </c>
      <c r="AG17" s="325"/>
      <c r="AH17" s="325">
        <f t="shared" si="6"/>
        <v>0</v>
      </c>
      <c r="AI17" s="360">
        <f t="shared" si="7"/>
        <v>0</v>
      </c>
      <c r="AJ17" s="327">
        <v>0</v>
      </c>
      <c r="AK17" s="328" t="e">
        <f t="shared" si="8"/>
        <v>#DIV/0!</v>
      </c>
      <c r="AL17" s="1154"/>
      <c r="AM17" s="1154"/>
    </row>
    <row r="18" spans="1:39" ht="33.75">
      <c r="A18" s="362" t="s">
        <v>175</v>
      </c>
      <c r="B18" s="929">
        <v>43101</v>
      </c>
      <c r="C18" s="935">
        <v>43435</v>
      </c>
      <c r="D18" s="935" t="s">
        <v>70</v>
      </c>
      <c r="E18" s="930">
        <f t="shared" si="1"/>
        <v>180</v>
      </c>
      <c r="F18" s="933">
        <v>15</v>
      </c>
      <c r="G18" s="934">
        <v>34</v>
      </c>
      <c r="H18" s="933">
        <v>15</v>
      </c>
      <c r="I18" s="934">
        <v>22</v>
      </c>
      <c r="J18" s="933">
        <v>15</v>
      </c>
      <c r="K18" s="934">
        <v>12</v>
      </c>
      <c r="L18" s="933">
        <v>15</v>
      </c>
      <c r="M18" s="299">
        <v>27</v>
      </c>
      <c r="N18" s="323">
        <v>15</v>
      </c>
      <c r="O18" s="299">
        <v>28</v>
      </c>
      <c r="P18" s="323">
        <v>15</v>
      </c>
      <c r="Q18" s="299">
        <v>12</v>
      </c>
      <c r="R18" s="323">
        <v>15</v>
      </c>
      <c r="S18" s="330"/>
      <c r="T18" s="331">
        <v>15</v>
      </c>
      <c r="U18" s="175"/>
      <c r="V18" s="331">
        <v>15</v>
      </c>
      <c r="W18" s="175"/>
      <c r="X18" s="331">
        <v>15</v>
      </c>
      <c r="Y18" s="175"/>
      <c r="Z18" s="324">
        <v>15</v>
      </c>
      <c r="AA18" s="330"/>
      <c r="AB18" s="324">
        <v>15</v>
      </c>
      <c r="AC18" s="330"/>
      <c r="AD18" s="951">
        <f t="shared" si="2"/>
        <v>90</v>
      </c>
      <c r="AE18" s="951">
        <f t="shared" si="3"/>
        <v>135</v>
      </c>
      <c r="AF18" s="41">
        <f t="shared" si="4"/>
        <v>45</v>
      </c>
      <c r="AG18" s="325">
        <f t="shared" si="5"/>
        <v>1.5</v>
      </c>
      <c r="AH18" s="325">
        <f t="shared" si="6"/>
        <v>0.75</v>
      </c>
      <c r="AI18" s="360">
        <f t="shared" si="7"/>
        <v>0.75</v>
      </c>
      <c r="AJ18" s="327">
        <v>0</v>
      </c>
      <c r="AK18" s="328">
        <f t="shared" si="8"/>
        <v>0</v>
      </c>
      <c r="AL18" s="1154"/>
      <c r="AM18" s="1154"/>
    </row>
    <row r="19" spans="1:39" ht="33.75">
      <c r="A19" s="362" t="s">
        <v>176</v>
      </c>
      <c r="B19" s="929">
        <v>43101</v>
      </c>
      <c r="C19" s="935">
        <v>43435</v>
      </c>
      <c r="D19" s="935" t="s">
        <v>70</v>
      </c>
      <c r="E19" s="930">
        <f t="shared" si="1"/>
        <v>144</v>
      </c>
      <c r="F19" s="933">
        <v>12</v>
      </c>
      <c r="G19" s="934">
        <v>14</v>
      </c>
      <c r="H19" s="933">
        <v>12</v>
      </c>
      <c r="I19" s="934">
        <v>15</v>
      </c>
      <c r="J19" s="933">
        <v>12</v>
      </c>
      <c r="K19" s="934">
        <v>12</v>
      </c>
      <c r="L19" s="933">
        <v>12</v>
      </c>
      <c r="M19" s="299">
        <v>13</v>
      </c>
      <c r="N19" s="323">
        <v>12</v>
      </c>
      <c r="O19" s="299">
        <v>21</v>
      </c>
      <c r="P19" s="323">
        <v>12</v>
      </c>
      <c r="Q19" s="299">
        <v>25</v>
      </c>
      <c r="R19" s="323">
        <v>12</v>
      </c>
      <c r="S19" s="330"/>
      <c r="T19" s="331">
        <v>12</v>
      </c>
      <c r="U19" s="330"/>
      <c r="V19" s="331">
        <v>12</v>
      </c>
      <c r="W19" s="175"/>
      <c r="X19" s="331">
        <v>12</v>
      </c>
      <c r="Y19" s="175"/>
      <c r="Z19" s="324">
        <v>12</v>
      </c>
      <c r="AA19" s="330"/>
      <c r="AB19" s="324">
        <v>12</v>
      </c>
      <c r="AC19" s="330"/>
      <c r="AD19" s="951">
        <f t="shared" si="2"/>
        <v>72</v>
      </c>
      <c r="AE19" s="951">
        <f t="shared" si="3"/>
        <v>100</v>
      </c>
      <c r="AF19" s="41">
        <f t="shared" si="4"/>
        <v>28</v>
      </c>
      <c r="AG19" s="325">
        <f t="shared" si="5"/>
        <v>1.3888888888888888</v>
      </c>
      <c r="AH19" s="325">
        <f t="shared" si="6"/>
        <v>0.6944444444444444</v>
      </c>
      <c r="AI19" s="360">
        <f t="shared" si="7"/>
        <v>0.6944444444444444</v>
      </c>
      <c r="AJ19" s="327">
        <v>0</v>
      </c>
      <c r="AK19" s="328">
        <f t="shared" si="8"/>
        <v>0</v>
      </c>
      <c r="AL19" s="1154"/>
      <c r="AM19" s="1154"/>
    </row>
    <row r="20" spans="1:39" ht="22.5">
      <c r="A20" s="364" t="s">
        <v>177</v>
      </c>
      <c r="B20" s="929">
        <v>43101</v>
      </c>
      <c r="C20" s="935">
        <v>43435</v>
      </c>
      <c r="D20" s="935" t="s">
        <v>70</v>
      </c>
      <c r="E20" s="930">
        <f t="shared" si="1"/>
        <v>96</v>
      </c>
      <c r="F20" s="936">
        <v>8</v>
      </c>
      <c r="G20" s="937">
        <v>11</v>
      </c>
      <c r="H20" s="936">
        <v>8</v>
      </c>
      <c r="I20" s="937">
        <v>12</v>
      </c>
      <c r="J20" s="936">
        <v>8</v>
      </c>
      <c r="K20" s="937">
        <v>6</v>
      </c>
      <c r="L20" s="936">
        <v>8</v>
      </c>
      <c r="M20" s="977">
        <v>11</v>
      </c>
      <c r="N20" s="365">
        <v>8</v>
      </c>
      <c r="O20" s="977">
        <v>9</v>
      </c>
      <c r="P20" s="365">
        <v>8</v>
      </c>
      <c r="Q20" s="977">
        <v>6</v>
      </c>
      <c r="R20" s="365">
        <v>8</v>
      </c>
      <c r="S20" s="366"/>
      <c r="T20" s="367">
        <v>8</v>
      </c>
      <c r="U20" s="366"/>
      <c r="V20" s="367">
        <v>8</v>
      </c>
      <c r="W20" s="368"/>
      <c r="X20" s="367">
        <v>8</v>
      </c>
      <c r="Y20" s="368"/>
      <c r="Z20" s="369">
        <v>8</v>
      </c>
      <c r="AA20" s="366"/>
      <c r="AB20" s="369">
        <v>8</v>
      </c>
      <c r="AC20" s="366"/>
      <c r="AD20" s="951">
        <f t="shared" si="2"/>
        <v>48</v>
      </c>
      <c r="AE20" s="951">
        <f t="shared" si="3"/>
        <v>55</v>
      </c>
      <c r="AF20" s="41">
        <f t="shared" si="4"/>
        <v>7</v>
      </c>
      <c r="AG20" s="325">
        <f t="shared" si="5"/>
        <v>1.1458333333333333</v>
      </c>
      <c r="AH20" s="325">
        <f t="shared" si="6"/>
        <v>0.5729166666666666</v>
      </c>
      <c r="AI20" s="360">
        <f t="shared" si="7"/>
        <v>0.5729166666666666</v>
      </c>
      <c r="AJ20" s="327">
        <v>0</v>
      </c>
      <c r="AK20" s="328">
        <f t="shared" si="8"/>
        <v>0</v>
      </c>
      <c r="AL20" s="1154"/>
      <c r="AM20" s="1154"/>
    </row>
    <row r="21" spans="1:39" ht="12">
      <c r="A21" s="364" t="s">
        <v>178</v>
      </c>
      <c r="B21" s="929">
        <v>43102</v>
      </c>
      <c r="C21" s="935">
        <v>43435</v>
      </c>
      <c r="D21" s="938" t="s">
        <v>179</v>
      </c>
      <c r="E21" s="930">
        <f t="shared" si="1"/>
        <v>6</v>
      </c>
      <c r="F21" s="936"/>
      <c r="G21" s="937"/>
      <c r="H21" s="936">
        <v>1</v>
      </c>
      <c r="I21" s="937">
        <v>1</v>
      </c>
      <c r="J21" s="936"/>
      <c r="K21" s="937"/>
      <c r="L21" s="936">
        <v>1</v>
      </c>
      <c r="M21" s="977">
        <v>1</v>
      </c>
      <c r="N21" s="365"/>
      <c r="O21" s="977"/>
      <c r="P21" s="365">
        <v>1</v>
      </c>
      <c r="Q21" s="977">
        <v>1</v>
      </c>
      <c r="R21" s="365"/>
      <c r="S21" s="366"/>
      <c r="T21" s="367">
        <v>1</v>
      </c>
      <c r="U21" s="368"/>
      <c r="V21" s="367"/>
      <c r="W21" s="368"/>
      <c r="X21" s="367">
        <v>1</v>
      </c>
      <c r="Y21" s="368"/>
      <c r="Z21" s="369">
        <v>1</v>
      </c>
      <c r="AA21" s="366"/>
      <c r="AB21" s="369"/>
      <c r="AC21" s="366"/>
      <c r="AD21" s="951">
        <f t="shared" si="2"/>
        <v>3</v>
      </c>
      <c r="AE21" s="951">
        <f t="shared" si="3"/>
        <v>3</v>
      </c>
      <c r="AF21" s="41">
        <f t="shared" si="4"/>
        <v>0</v>
      </c>
      <c r="AG21" s="325">
        <f t="shared" si="5"/>
        <v>1</v>
      </c>
      <c r="AH21" s="325">
        <f t="shared" si="6"/>
        <v>0.5</v>
      </c>
      <c r="AI21" s="360">
        <f t="shared" si="7"/>
        <v>0.5</v>
      </c>
      <c r="AJ21" s="327">
        <v>0</v>
      </c>
      <c r="AK21" s="328">
        <f t="shared" si="8"/>
        <v>0</v>
      </c>
      <c r="AL21" s="1154"/>
      <c r="AM21" s="1154"/>
    </row>
    <row r="22" spans="1:39" ht="33.75">
      <c r="A22" s="939" t="s">
        <v>180</v>
      </c>
      <c r="B22" s="929">
        <v>43101</v>
      </c>
      <c r="C22" s="935">
        <v>43435</v>
      </c>
      <c r="D22" s="929" t="s">
        <v>181</v>
      </c>
      <c r="E22" s="930">
        <f t="shared" si="1"/>
        <v>1</v>
      </c>
      <c r="F22" s="940">
        <v>1</v>
      </c>
      <c r="G22" s="941"/>
      <c r="H22" s="940"/>
      <c r="I22" s="934">
        <v>1</v>
      </c>
      <c r="J22" s="940"/>
      <c r="K22" s="941"/>
      <c r="L22" s="940"/>
      <c r="M22" s="978"/>
      <c r="N22" s="331"/>
      <c r="O22" s="978"/>
      <c r="P22" s="331"/>
      <c r="Q22" s="978"/>
      <c r="R22" s="331"/>
      <c r="S22" s="330"/>
      <c r="T22" s="331"/>
      <c r="U22" s="175"/>
      <c r="V22" s="331"/>
      <c r="W22" s="175"/>
      <c r="X22" s="331"/>
      <c r="Y22" s="175"/>
      <c r="Z22" s="324"/>
      <c r="AA22" s="175"/>
      <c r="AB22" s="324"/>
      <c r="AC22" s="330"/>
      <c r="AD22" s="951">
        <f t="shared" si="2"/>
        <v>1</v>
      </c>
      <c r="AE22" s="951">
        <f t="shared" si="3"/>
        <v>1</v>
      </c>
      <c r="AF22" s="41">
        <f t="shared" si="4"/>
        <v>0</v>
      </c>
      <c r="AG22" s="325">
        <f t="shared" si="5"/>
        <v>1</v>
      </c>
      <c r="AH22" s="325">
        <f t="shared" si="6"/>
        <v>1</v>
      </c>
      <c r="AI22" s="373">
        <v>51111808</v>
      </c>
      <c r="AJ22" s="327">
        <v>0</v>
      </c>
      <c r="AK22" s="328" t="e">
        <f>AJ22/#REF!</f>
        <v>#REF!</v>
      </c>
      <c r="AL22" s="1154"/>
      <c r="AM22" s="1154"/>
    </row>
    <row r="23" spans="1:39" ht="12.75">
      <c r="A23" s="1162" t="s">
        <v>1</v>
      </c>
      <c r="B23" s="1163"/>
      <c r="C23" s="1163"/>
      <c r="D23" s="1163"/>
      <c r="E23" s="1163"/>
      <c r="F23" s="1163"/>
      <c r="G23" s="1163"/>
      <c r="H23" s="1163"/>
      <c r="I23" s="1163"/>
      <c r="J23" s="1163"/>
      <c r="K23" s="1163"/>
      <c r="L23" s="1163"/>
      <c r="M23" s="1163"/>
      <c r="N23" s="1163"/>
      <c r="O23" s="1163"/>
      <c r="P23" s="1163"/>
      <c r="Q23" s="1163"/>
      <c r="R23" s="1163"/>
      <c r="S23" s="1163"/>
      <c r="T23" s="1163"/>
      <c r="U23" s="1163"/>
      <c r="V23" s="1163"/>
      <c r="W23" s="1163"/>
      <c r="X23" s="1163"/>
      <c r="Y23" s="1163"/>
      <c r="Z23" s="1163"/>
      <c r="AA23" s="1163"/>
      <c r="AB23" s="1163"/>
      <c r="AC23" s="1163"/>
      <c r="AD23" s="356"/>
      <c r="AE23" s="356"/>
      <c r="AF23" s="374" t="s">
        <v>1177</v>
      </c>
      <c r="AG23" s="195">
        <f>AVERAGE(AG12:AG22)</f>
        <v>0.951388888888889</v>
      </c>
      <c r="AH23" s="195">
        <f>AVERAGE(AH12:AH22)</f>
        <v>0.4106691919191919</v>
      </c>
      <c r="AI23" s="376">
        <f>AI22</f>
        <v>51111808</v>
      </c>
      <c r="AJ23" s="332">
        <f>SUM(AJ12:AJ21)</f>
        <v>0</v>
      </c>
      <c r="AK23" s="358">
        <f t="shared" si="8"/>
        <v>0</v>
      </c>
      <c r="AL23" s="1164"/>
      <c r="AM23" s="1164"/>
    </row>
    <row r="24" spans="1:39" ht="11.25">
      <c r="A24" s="1162" t="s">
        <v>130</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356"/>
      <c r="AE24" s="356"/>
      <c r="AF24" s="374" t="s">
        <v>1178</v>
      </c>
      <c r="AG24" s="375">
        <f>(AG9+AG23)/2</f>
        <v>0.4756944444444445</v>
      </c>
      <c r="AH24" s="375">
        <f>(AH9+AH23)/2</f>
        <v>0.2470012626262626</v>
      </c>
      <c r="AI24" s="376">
        <f>AI23+AI9</f>
        <v>51111808</v>
      </c>
      <c r="AJ24" s="332">
        <f>SUM(AJ13:AJ22)</f>
        <v>0</v>
      </c>
      <c r="AK24" s="358">
        <f>AJ24/AI24</f>
        <v>0</v>
      </c>
      <c r="AL24" s="1164"/>
      <c r="AM24" s="1164"/>
    </row>
    <row r="25" spans="32:34" ht="11.25">
      <c r="AF25" s="39" t="s">
        <v>1179</v>
      </c>
      <c r="AG25" s="501">
        <f>AG9</f>
        <v>0</v>
      </c>
      <c r="AH25" s="501">
        <f>AH9</f>
        <v>0.08333333333333333</v>
      </c>
    </row>
    <row r="26" ht="11.25"/>
    <row r="31" spans="2:35" ht="11.25">
      <c r="B31" s="39"/>
      <c r="C31" s="39"/>
      <c r="D31" s="39"/>
      <c r="AI31" s="377"/>
    </row>
    <row r="32" spans="2:35" ht="11.25">
      <c r="B32" s="39"/>
      <c r="C32" s="39"/>
      <c r="D32" s="39"/>
      <c r="AI32" s="377"/>
    </row>
    <row r="33" spans="2:35" ht="11.25">
      <c r="B33" s="39"/>
      <c r="C33" s="39"/>
      <c r="D33" s="39"/>
      <c r="AI33" s="377"/>
    </row>
    <row r="34" spans="2:35" ht="11.25">
      <c r="B34" s="39"/>
      <c r="C34" s="39"/>
      <c r="D34" s="39"/>
      <c r="AI34" s="377"/>
    </row>
    <row r="35" spans="2:35" ht="11.25">
      <c r="B35" s="39"/>
      <c r="C35" s="39"/>
      <c r="D35" s="39"/>
      <c r="AI35" s="377"/>
    </row>
    <row r="36" spans="2:35" ht="11.25">
      <c r="B36" s="39"/>
      <c r="C36" s="39"/>
      <c r="D36" s="39"/>
      <c r="AI36" s="377"/>
    </row>
    <row r="37" spans="2:35" ht="11.25">
      <c r="B37" s="39"/>
      <c r="C37" s="39"/>
      <c r="D37" s="39"/>
      <c r="AI37" s="377"/>
    </row>
    <row r="38" spans="2:35" ht="11.25">
      <c r="B38" s="39"/>
      <c r="C38" s="39"/>
      <c r="D38" s="39"/>
      <c r="AI38" s="377"/>
    </row>
    <row r="39" spans="2:35" ht="11.25">
      <c r="B39" s="39"/>
      <c r="C39" s="39"/>
      <c r="D39" s="39"/>
      <c r="AI39" s="377"/>
    </row>
    <row r="40" spans="2:35" ht="11.25">
      <c r="B40" s="39"/>
      <c r="C40" s="39"/>
      <c r="D40" s="39"/>
      <c r="AI40" s="377"/>
    </row>
    <row r="41" spans="2:35" ht="11.25">
      <c r="B41" s="39"/>
      <c r="C41" s="39"/>
      <c r="D41" s="39"/>
      <c r="AI41" s="377"/>
    </row>
    <row r="42" spans="2:35" ht="11.25">
      <c r="B42" s="39"/>
      <c r="C42" s="39"/>
      <c r="D42" s="39"/>
      <c r="AI42" s="377"/>
    </row>
    <row r="43" spans="2:35" ht="11.25">
      <c r="B43" s="39"/>
      <c r="C43" s="39"/>
      <c r="D43" s="39"/>
      <c r="AI43" s="377"/>
    </row>
    <row r="44" spans="2:35" ht="11.25">
      <c r="B44" s="39"/>
      <c r="C44" s="39"/>
      <c r="D44" s="39"/>
      <c r="AI44" s="377"/>
    </row>
    <row r="45" spans="2:35" ht="11.25">
      <c r="B45" s="39"/>
      <c r="C45" s="39"/>
      <c r="D45" s="39"/>
      <c r="AI45" s="377"/>
    </row>
    <row r="46" spans="2:35" ht="11.25">
      <c r="B46" s="39"/>
      <c r="C46" s="39"/>
      <c r="D46" s="39"/>
      <c r="AI46" s="377"/>
    </row>
    <row r="47" spans="2:35" ht="11.25">
      <c r="B47" s="39"/>
      <c r="C47" s="39"/>
      <c r="D47" s="39"/>
      <c r="AI47" s="377"/>
    </row>
    <row r="48" spans="2:35" ht="11.25">
      <c r="B48" s="39"/>
      <c r="C48" s="39"/>
      <c r="D48" s="39"/>
      <c r="AI48" s="377"/>
    </row>
    <row r="49" spans="2:35" ht="11.25">
      <c r="B49" s="39"/>
      <c r="C49" s="39"/>
      <c r="D49" s="39"/>
      <c r="AI49" s="377"/>
    </row>
    <row r="50" spans="2:35" ht="11.25">
      <c r="B50" s="39"/>
      <c r="C50" s="39"/>
      <c r="D50" s="39"/>
      <c r="AI50" s="377"/>
    </row>
    <row r="51" spans="2:35" ht="11.25">
      <c r="B51" s="39"/>
      <c r="C51" s="39"/>
      <c r="D51" s="39"/>
      <c r="AI51" s="377"/>
    </row>
    <row r="52" spans="2:35" ht="11.25">
      <c r="B52" s="39"/>
      <c r="C52" s="39"/>
      <c r="D52" s="39"/>
      <c r="AI52" s="377"/>
    </row>
    <row r="53" spans="2:35" ht="11.25">
      <c r="B53" s="39"/>
      <c r="C53" s="39"/>
      <c r="D53" s="39"/>
      <c r="AI53" s="377"/>
    </row>
    <row r="54" spans="2:35" ht="11.25">
      <c r="B54" s="39"/>
      <c r="C54" s="39"/>
      <c r="D54" s="39"/>
      <c r="AI54" s="377"/>
    </row>
    <row r="55" spans="2:35" ht="11.25">
      <c r="B55" s="39"/>
      <c r="C55" s="39"/>
      <c r="D55" s="39"/>
      <c r="AI55" s="377"/>
    </row>
    <row r="56" spans="2:35" ht="11.25">
      <c r="B56" s="39"/>
      <c r="C56" s="39"/>
      <c r="D56" s="39"/>
      <c r="AI56" s="377"/>
    </row>
    <row r="57" spans="2:35" ht="11.25">
      <c r="B57" s="39"/>
      <c r="C57" s="39"/>
      <c r="D57" s="39"/>
      <c r="AI57" s="377"/>
    </row>
    <row r="58" spans="2:35" ht="11.25">
      <c r="B58" s="39"/>
      <c r="C58" s="39"/>
      <c r="D58" s="39"/>
      <c r="AI58" s="377"/>
    </row>
    <row r="59" spans="2:35" ht="11.25">
      <c r="B59" s="39"/>
      <c r="C59" s="39"/>
      <c r="D59" s="39"/>
      <c r="AI59" s="377"/>
    </row>
    <row r="60" spans="2:35" ht="11.25">
      <c r="B60" s="39"/>
      <c r="C60" s="39"/>
      <c r="D60" s="39"/>
      <c r="AI60" s="377"/>
    </row>
    <row r="61" spans="2:35" ht="11.25">
      <c r="B61" s="39"/>
      <c r="C61" s="39"/>
      <c r="D61" s="39"/>
      <c r="AI61" s="377"/>
    </row>
    <row r="62" spans="2:35" ht="11.25">
      <c r="B62" s="39"/>
      <c r="C62" s="39"/>
      <c r="D62" s="39"/>
      <c r="AI62" s="377"/>
    </row>
    <row r="63" spans="2:35" ht="11.25">
      <c r="B63" s="39"/>
      <c r="C63" s="39"/>
      <c r="D63" s="39"/>
      <c r="AI63" s="377"/>
    </row>
    <row r="64" spans="2:35" ht="11.25">
      <c r="B64" s="39"/>
      <c r="C64" s="39"/>
      <c r="D64" s="39"/>
      <c r="AI64" s="377"/>
    </row>
    <row r="65" spans="2:35" ht="11.25">
      <c r="B65" s="39"/>
      <c r="C65" s="39"/>
      <c r="D65" s="39"/>
      <c r="AI65" s="377"/>
    </row>
    <row r="66" spans="2:35" ht="11.25">
      <c r="B66" s="39"/>
      <c r="C66" s="39"/>
      <c r="D66" s="39"/>
      <c r="AI66" s="377"/>
    </row>
    <row r="67" spans="2:35" ht="11.25">
      <c r="B67" s="39"/>
      <c r="C67" s="39"/>
      <c r="D67" s="39"/>
      <c r="AI67" s="377"/>
    </row>
    <row r="68" spans="2:35" ht="11.25">
      <c r="B68" s="39"/>
      <c r="C68" s="39"/>
      <c r="D68" s="39"/>
      <c r="AI68" s="377"/>
    </row>
    <row r="69" spans="2:35" ht="11.25">
      <c r="B69" s="39"/>
      <c r="C69" s="39"/>
      <c r="D69" s="39"/>
      <c r="AI69" s="377"/>
    </row>
    <row r="70" spans="2:35" ht="11.25">
      <c r="B70" s="39"/>
      <c r="C70" s="39"/>
      <c r="D70" s="39"/>
      <c r="AI70" s="377"/>
    </row>
    <row r="71" spans="2:35" ht="11.25">
      <c r="B71" s="39"/>
      <c r="C71" s="39"/>
      <c r="D71" s="39"/>
      <c r="AI71" s="377"/>
    </row>
    <row r="72" spans="2:35" ht="11.25">
      <c r="B72" s="39"/>
      <c r="C72" s="39"/>
      <c r="D72" s="39"/>
      <c r="AI72" s="377"/>
    </row>
    <row r="73" spans="2:35" ht="11.25">
      <c r="B73" s="39"/>
      <c r="C73" s="39"/>
      <c r="D73" s="39"/>
      <c r="AI73" s="377"/>
    </row>
    <row r="74" spans="2:35" ht="11.25">
      <c r="B74" s="39"/>
      <c r="C74" s="39"/>
      <c r="D74" s="39"/>
      <c r="AI74" s="377"/>
    </row>
    <row r="75" spans="2:35" ht="11.25">
      <c r="B75" s="39"/>
      <c r="C75" s="39"/>
      <c r="D75" s="39"/>
      <c r="AI75" s="377"/>
    </row>
    <row r="76" spans="2:35" ht="11.25">
      <c r="B76" s="39"/>
      <c r="C76" s="39"/>
      <c r="D76" s="39"/>
      <c r="AI76" s="377"/>
    </row>
    <row r="77" spans="2:35" ht="11.25">
      <c r="B77" s="39"/>
      <c r="C77" s="39"/>
      <c r="D77" s="39"/>
      <c r="AI77" s="377"/>
    </row>
    <row r="78" spans="2:35" ht="11.25">
      <c r="B78" s="39"/>
      <c r="C78" s="39"/>
      <c r="D78" s="39"/>
      <c r="AI78" s="377"/>
    </row>
    <row r="79" spans="2:35" ht="11.25">
      <c r="B79" s="39"/>
      <c r="C79" s="39"/>
      <c r="D79" s="39"/>
      <c r="AI79" s="377"/>
    </row>
    <row r="80" spans="2:35" ht="11.25">
      <c r="B80" s="39"/>
      <c r="C80" s="39"/>
      <c r="D80" s="39"/>
      <c r="AI80" s="377"/>
    </row>
    <row r="81" spans="2:35" ht="11.25">
      <c r="B81" s="39"/>
      <c r="C81" s="39"/>
      <c r="D81" s="39"/>
      <c r="AI81" s="377"/>
    </row>
    <row r="82" spans="2:35" ht="11.25">
      <c r="B82" s="39"/>
      <c r="C82" s="39"/>
      <c r="D82" s="39"/>
      <c r="AI82" s="377"/>
    </row>
    <row r="83" spans="2:35" ht="11.25">
      <c r="B83" s="39"/>
      <c r="C83" s="39"/>
      <c r="D83" s="39"/>
      <c r="AI83" s="377"/>
    </row>
    <row r="84" spans="2:35" ht="11.25">
      <c r="B84" s="39"/>
      <c r="C84" s="39"/>
      <c r="D84" s="39"/>
      <c r="AI84" s="377"/>
    </row>
    <row r="85" spans="2:35" ht="11.25">
      <c r="B85" s="39"/>
      <c r="C85" s="39"/>
      <c r="D85" s="39"/>
      <c r="AI85" s="377"/>
    </row>
    <row r="86" spans="2:35" ht="11.25">
      <c r="B86" s="39"/>
      <c r="C86" s="39"/>
      <c r="D86" s="39"/>
      <c r="AI86" s="377"/>
    </row>
    <row r="87" spans="2:35" ht="11.25">
      <c r="B87" s="39"/>
      <c r="C87" s="39"/>
      <c r="D87" s="39"/>
      <c r="AI87" s="377"/>
    </row>
    <row r="88" spans="2:35" ht="11.25">
      <c r="B88" s="39"/>
      <c r="C88" s="39"/>
      <c r="D88" s="39"/>
      <c r="AI88" s="377"/>
    </row>
    <row r="89" spans="2:35" ht="11.25">
      <c r="B89" s="39"/>
      <c r="C89" s="39"/>
      <c r="D89" s="39"/>
      <c r="AI89" s="377"/>
    </row>
    <row r="90" spans="2:35" ht="11.25">
      <c r="B90" s="39"/>
      <c r="C90" s="39"/>
      <c r="D90" s="39"/>
      <c r="AI90" s="377"/>
    </row>
    <row r="91" spans="2:35" ht="11.25">
      <c r="B91" s="39"/>
      <c r="C91" s="39"/>
      <c r="D91" s="39"/>
      <c r="AI91" s="377"/>
    </row>
    <row r="92" spans="2:35" ht="11.25">
      <c r="B92" s="39"/>
      <c r="C92" s="39"/>
      <c r="D92" s="39"/>
      <c r="AI92" s="377"/>
    </row>
    <row r="93" spans="2:35" ht="11.25">
      <c r="B93" s="39"/>
      <c r="C93" s="39"/>
      <c r="D93" s="39"/>
      <c r="AI93" s="377"/>
    </row>
    <row r="94" spans="2:35" ht="11.25">
      <c r="B94" s="39"/>
      <c r="C94" s="39"/>
      <c r="D94" s="39"/>
      <c r="AI94" s="377"/>
    </row>
    <row r="95" spans="2:35" ht="11.25">
      <c r="B95" s="39"/>
      <c r="C95" s="39"/>
      <c r="D95" s="39"/>
      <c r="AI95" s="377"/>
    </row>
    <row r="96" spans="2:35" ht="11.25">
      <c r="B96" s="39"/>
      <c r="C96" s="39"/>
      <c r="D96" s="39"/>
      <c r="AI96" s="377"/>
    </row>
    <row r="97" spans="2:35" ht="11.25">
      <c r="B97" s="39"/>
      <c r="C97" s="39"/>
      <c r="D97" s="39"/>
      <c r="AI97" s="377"/>
    </row>
    <row r="98" spans="2:35" ht="11.25">
      <c r="B98" s="39"/>
      <c r="C98" s="39"/>
      <c r="D98" s="39"/>
      <c r="AI98" s="377"/>
    </row>
    <row r="99" spans="2:35" ht="11.25">
      <c r="B99" s="39"/>
      <c r="C99" s="39"/>
      <c r="D99" s="39"/>
      <c r="AI99" s="377"/>
    </row>
    <row r="100" spans="2:35" ht="11.25">
      <c r="B100" s="39"/>
      <c r="C100" s="39"/>
      <c r="D100" s="39"/>
      <c r="AI100" s="377"/>
    </row>
    <row r="101" spans="2:35" ht="11.25">
      <c r="B101" s="39"/>
      <c r="C101" s="39"/>
      <c r="D101" s="39"/>
      <c r="AI101" s="377"/>
    </row>
    <row r="102" spans="2:35" ht="11.25">
      <c r="B102" s="39"/>
      <c r="C102" s="39"/>
      <c r="D102" s="39"/>
      <c r="AI102" s="377"/>
    </row>
    <row r="103" spans="2:35" ht="11.25">
      <c r="B103" s="39"/>
      <c r="C103" s="39"/>
      <c r="D103" s="39"/>
      <c r="AI103" s="377"/>
    </row>
    <row r="104" spans="2:35" ht="11.25">
      <c r="B104" s="39"/>
      <c r="C104" s="39"/>
      <c r="D104" s="39"/>
      <c r="AI104" s="377"/>
    </row>
    <row r="105" spans="2:35" ht="11.25">
      <c r="B105" s="39"/>
      <c r="C105" s="39"/>
      <c r="D105" s="39"/>
      <c r="AI105" s="377"/>
    </row>
    <row r="106" spans="2:35" ht="11.25">
      <c r="B106" s="39"/>
      <c r="C106" s="39"/>
      <c r="D106" s="39"/>
      <c r="AI106" s="377"/>
    </row>
    <row r="107" spans="2:35" ht="11.25">
      <c r="B107" s="39"/>
      <c r="C107" s="39"/>
      <c r="D107" s="39"/>
      <c r="AI107" s="377"/>
    </row>
    <row r="108" spans="2:35" ht="11.25">
      <c r="B108" s="39"/>
      <c r="C108" s="39"/>
      <c r="D108" s="39"/>
      <c r="AI108" s="377"/>
    </row>
    <row r="109" spans="2:35" ht="11.25">
      <c r="B109" s="39"/>
      <c r="C109" s="39"/>
      <c r="D109" s="39"/>
      <c r="AI109" s="377"/>
    </row>
    <row r="110" spans="2:35" ht="11.25">
      <c r="B110" s="39"/>
      <c r="C110" s="39"/>
      <c r="D110" s="39"/>
      <c r="AI110" s="377"/>
    </row>
    <row r="111" spans="2:35" ht="11.25">
      <c r="B111" s="39"/>
      <c r="C111" s="39"/>
      <c r="D111" s="39"/>
      <c r="AI111" s="377"/>
    </row>
    <row r="112" spans="2:35" ht="11.25">
      <c r="B112" s="39"/>
      <c r="C112" s="39"/>
      <c r="D112" s="39"/>
      <c r="AI112" s="377"/>
    </row>
    <row r="113" spans="2:35" ht="11.25">
      <c r="B113" s="39"/>
      <c r="C113" s="39"/>
      <c r="D113" s="39"/>
      <c r="AI113" s="377"/>
    </row>
    <row r="114" spans="2:35" ht="11.25">
      <c r="B114" s="39"/>
      <c r="C114" s="39"/>
      <c r="D114" s="39"/>
      <c r="AI114" s="377"/>
    </row>
    <row r="115" spans="2:35" ht="11.25">
      <c r="B115" s="39"/>
      <c r="C115" s="39"/>
      <c r="D115" s="39"/>
      <c r="AI115" s="377"/>
    </row>
    <row r="116" spans="2:35" ht="11.25">
      <c r="B116" s="39"/>
      <c r="C116" s="39"/>
      <c r="D116" s="39"/>
      <c r="AI116" s="377"/>
    </row>
    <row r="117" spans="2:35" ht="11.25">
      <c r="B117" s="39"/>
      <c r="C117" s="39"/>
      <c r="D117" s="39"/>
      <c r="AI117" s="377"/>
    </row>
    <row r="118" spans="2:35" ht="11.25">
      <c r="B118" s="39"/>
      <c r="C118" s="39"/>
      <c r="D118" s="39"/>
      <c r="AI118" s="377"/>
    </row>
    <row r="119" spans="2:35" ht="11.25">
      <c r="B119" s="39"/>
      <c r="C119" s="39"/>
      <c r="D119" s="39"/>
      <c r="AI119" s="377"/>
    </row>
    <row r="120" spans="2:35" ht="11.25">
      <c r="B120" s="39"/>
      <c r="C120" s="39"/>
      <c r="D120" s="39"/>
      <c r="AI120" s="377"/>
    </row>
    <row r="121" spans="2:35" ht="11.25">
      <c r="B121" s="39"/>
      <c r="C121" s="39"/>
      <c r="D121" s="39"/>
      <c r="AI121" s="377"/>
    </row>
    <row r="122" spans="2:35" ht="11.25">
      <c r="B122" s="39"/>
      <c r="C122" s="39"/>
      <c r="D122" s="39"/>
      <c r="AI122" s="377"/>
    </row>
    <row r="123" spans="2:35" ht="11.25">
      <c r="B123" s="39"/>
      <c r="C123" s="39"/>
      <c r="D123" s="39"/>
      <c r="AI123" s="377"/>
    </row>
    <row r="124" spans="2:35" ht="11.25">
      <c r="B124" s="39"/>
      <c r="C124" s="39"/>
      <c r="D124" s="39"/>
      <c r="AI124" s="377"/>
    </row>
    <row r="125" spans="2:35" ht="11.25">
      <c r="B125" s="39"/>
      <c r="C125" s="39"/>
      <c r="D125" s="39"/>
      <c r="AI125" s="377"/>
    </row>
    <row r="126" spans="2:35" ht="11.25">
      <c r="B126" s="39"/>
      <c r="C126" s="39"/>
      <c r="D126" s="39"/>
      <c r="AI126" s="377"/>
    </row>
    <row r="127" spans="2:35" ht="11.25">
      <c r="B127" s="39"/>
      <c r="C127" s="39"/>
      <c r="D127" s="39"/>
      <c r="AI127" s="377"/>
    </row>
    <row r="128" spans="2:35" ht="11.25">
      <c r="B128" s="39"/>
      <c r="C128" s="39"/>
      <c r="D128" s="39"/>
      <c r="AI128" s="377"/>
    </row>
    <row r="129" spans="2:35" ht="11.25">
      <c r="B129" s="39"/>
      <c r="C129" s="39"/>
      <c r="D129" s="39"/>
      <c r="AI129" s="377"/>
    </row>
    <row r="130" spans="2:35" ht="11.25">
      <c r="B130" s="39"/>
      <c r="C130" s="39"/>
      <c r="D130" s="39"/>
      <c r="AI130" s="377"/>
    </row>
    <row r="131" spans="2:35" ht="11.25">
      <c r="B131" s="39"/>
      <c r="C131" s="39"/>
      <c r="D131" s="39"/>
      <c r="AI131" s="377"/>
    </row>
    <row r="132" spans="2:35" ht="11.25">
      <c r="B132" s="39"/>
      <c r="C132" s="39"/>
      <c r="D132" s="39"/>
      <c r="AI132" s="377"/>
    </row>
    <row r="133" spans="2:35" ht="11.25">
      <c r="B133" s="39"/>
      <c r="C133" s="39"/>
      <c r="D133" s="39"/>
      <c r="AI133" s="377"/>
    </row>
    <row r="134" spans="2:35" ht="11.25">
      <c r="B134" s="39"/>
      <c r="C134" s="39"/>
      <c r="D134" s="39"/>
      <c r="AI134" s="377"/>
    </row>
  </sheetData>
  <sheetProtection/>
  <mergeCells count="32">
    <mergeCell ref="A23:AC23"/>
    <mergeCell ref="AL23:AM23"/>
    <mergeCell ref="A24:AC24"/>
    <mergeCell ref="AL24:AM24"/>
    <mergeCell ref="AL17:AM17"/>
    <mergeCell ref="AL18:AM18"/>
    <mergeCell ref="AL19:AM19"/>
    <mergeCell ref="AL20:AM20"/>
    <mergeCell ref="AL21:AM21"/>
    <mergeCell ref="AL22:AM22"/>
    <mergeCell ref="AL11:AM11"/>
    <mergeCell ref="AL12:AM12"/>
    <mergeCell ref="AL13:AM13"/>
    <mergeCell ref="AL14:AM14"/>
    <mergeCell ref="AL15:AM15"/>
    <mergeCell ref="AL16:AM16"/>
    <mergeCell ref="AL5:AM5"/>
    <mergeCell ref="AL6:AM6"/>
    <mergeCell ref="AL7:AM7"/>
    <mergeCell ref="A9:AC9"/>
    <mergeCell ref="AL9:AM9"/>
    <mergeCell ref="B10:AE10"/>
    <mergeCell ref="AF10:AH10"/>
    <mergeCell ref="AI10:AK10"/>
    <mergeCell ref="AL8:AM8"/>
    <mergeCell ref="B1:AK1"/>
    <mergeCell ref="AL1:AM1"/>
    <mergeCell ref="B2:AK2"/>
    <mergeCell ref="B3:AK3"/>
    <mergeCell ref="B4:AE4"/>
    <mergeCell ref="AF4:AH4"/>
    <mergeCell ref="AI4:AK4"/>
  </mergeCells>
  <printOptions/>
  <pageMargins left="0.7086614173228347" right="0.7086614173228347" top="0.7480314960629921" bottom="0.7480314960629921" header="0.31496062992125984" footer="0.31496062992125984"/>
  <pageSetup horizontalDpi="600" verticalDpi="600" orientation="portrait" scale="90" r:id="rId4"/>
  <drawing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M32"/>
  <sheetViews>
    <sheetView zoomScale="110" zoomScaleNormal="110" zoomScalePageLayoutView="0" workbookViewId="0" topLeftCell="F16">
      <selection activeCell="AF28" sqref="AF28"/>
    </sheetView>
  </sheetViews>
  <sheetFormatPr defaultColWidth="11.421875" defaultRowHeight="15"/>
  <cols>
    <col min="1" max="1" width="36.140625" style="182" customWidth="1"/>
    <col min="2" max="3" width="12.421875" style="7" customWidth="1"/>
    <col min="4" max="4" width="13.8515625" style="7" customWidth="1"/>
    <col min="5" max="5" width="22.140625" style="7" customWidth="1"/>
    <col min="6" max="17" width="5.57421875" style="7" customWidth="1"/>
    <col min="18" max="29" width="5.57421875" style="7" hidden="1" customWidth="1"/>
    <col min="30" max="30" width="14.00390625" style="7" customWidth="1"/>
    <col min="31" max="31" width="13.140625" style="7" customWidth="1"/>
    <col min="32" max="32" width="13.00390625" style="7" customWidth="1"/>
    <col min="33" max="34" width="9.8515625" style="7" customWidth="1"/>
    <col min="35" max="35" width="17.28125" style="393" customWidth="1"/>
    <col min="36" max="36" width="13.140625" style="393" customWidth="1"/>
    <col min="37" max="37" width="13.421875" style="7" customWidth="1"/>
    <col min="38" max="38" width="14.421875" style="7" customWidth="1"/>
    <col min="39" max="39" width="23.00390625" style="7" customWidth="1"/>
    <col min="40" max="16384" width="11.421875" style="7" customWidth="1"/>
  </cols>
  <sheetData>
    <row r="1" spans="1:39" ht="111.75" customHeight="1">
      <c r="A1" s="382"/>
      <c r="B1" s="1151" t="s">
        <v>55</v>
      </c>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c r="AF1" s="1152"/>
      <c r="AG1" s="1152"/>
      <c r="AH1" s="1152"/>
      <c r="AI1" s="1152"/>
      <c r="AJ1" s="1152"/>
      <c r="AK1" s="1153"/>
      <c r="AL1" s="1154" t="s">
        <v>1067</v>
      </c>
      <c r="AM1" s="1154"/>
    </row>
    <row r="2" spans="1:39" ht="22.5">
      <c r="A2" s="159" t="s">
        <v>54</v>
      </c>
      <c r="B2" s="1158" t="s">
        <v>53</v>
      </c>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238" t="s">
        <v>43</v>
      </c>
      <c r="AM2" s="383"/>
    </row>
    <row r="3" spans="1:39" ht="22.5">
      <c r="A3" s="159" t="s">
        <v>52</v>
      </c>
      <c r="B3" s="1158" t="s">
        <v>51</v>
      </c>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8"/>
      <c r="AJ3" s="1158"/>
      <c r="AK3" s="1158"/>
      <c r="AL3" s="238" t="s">
        <v>43</v>
      </c>
      <c r="AM3" s="383"/>
    </row>
    <row r="4" spans="1:39" ht="51.75" customHeight="1">
      <c r="A4" s="159" t="s">
        <v>47</v>
      </c>
      <c r="B4" s="1155" t="s">
        <v>50</v>
      </c>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60"/>
      <c r="AF4" s="1161" t="s">
        <v>45</v>
      </c>
      <c r="AG4" s="1161"/>
      <c r="AH4" s="384"/>
      <c r="AI4" s="1155" t="s">
        <v>44</v>
      </c>
      <c r="AJ4" s="1156"/>
      <c r="AK4" s="1157"/>
      <c r="AL4" s="238" t="s">
        <v>43</v>
      </c>
      <c r="AM4" s="383">
        <v>0.1</v>
      </c>
    </row>
    <row r="5" spans="1:39" ht="33.75">
      <c r="A5" s="159" t="s">
        <v>42</v>
      </c>
      <c r="B5" s="239" t="s">
        <v>41</v>
      </c>
      <c r="C5" s="239" t="s">
        <v>40</v>
      </c>
      <c r="D5" s="161" t="s">
        <v>39</v>
      </c>
      <c r="E5" s="161" t="s">
        <v>38</v>
      </c>
      <c r="F5" s="9" t="s">
        <v>37</v>
      </c>
      <c r="G5" s="9" t="s">
        <v>36</v>
      </c>
      <c r="H5" s="9" t="s">
        <v>35</v>
      </c>
      <c r="I5" s="9" t="s">
        <v>34</v>
      </c>
      <c r="J5" s="9" t="s">
        <v>33</v>
      </c>
      <c r="K5" s="9" t="s">
        <v>32</v>
      </c>
      <c r="L5" s="9" t="s">
        <v>31</v>
      </c>
      <c r="M5" s="9" t="s">
        <v>30</v>
      </c>
      <c r="N5" s="9" t="s">
        <v>29</v>
      </c>
      <c r="O5" s="9" t="s">
        <v>28</v>
      </c>
      <c r="P5" s="9" t="s">
        <v>27</v>
      </c>
      <c r="Q5" s="9" t="s">
        <v>26</v>
      </c>
      <c r="R5" s="9" t="s">
        <v>25</v>
      </c>
      <c r="S5" s="9" t="s">
        <v>24</v>
      </c>
      <c r="T5" s="9" t="s">
        <v>23</v>
      </c>
      <c r="U5" s="9" t="s">
        <v>22</v>
      </c>
      <c r="V5" s="9" t="s">
        <v>21</v>
      </c>
      <c r="W5" s="9" t="s">
        <v>20</v>
      </c>
      <c r="X5" s="9" t="s">
        <v>19</v>
      </c>
      <c r="Y5" s="9" t="s">
        <v>18</v>
      </c>
      <c r="Z5" s="9" t="s">
        <v>17</v>
      </c>
      <c r="AA5" s="9" t="s">
        <v>16</v>
      </c>
      <c r="AB5" s="9" t="s">
        <v>15</v>
      </c>
      <c r="AC5" s="9" t="s">
        <v>14</v>
      </c>
      <c r="AD5" s="175" t="s">
        <v>13</v>
      </c>
      <c r="AE5" s="175" t="s">
        <v>12</v>
      </c>
      <c r="AF5" s="175" t="s">
        <v>11</v>
      </c>
      <c r="AG5" s="175" t="s">
        <v>10</v>
      </c>
      <c r="AH5" s="175" t="s">
        <v>9</v>
      </c>
      <c r="AI5" s="146" t="s">
        <v>8</v>
      </c>
      <c r="AJ5" s="146" t="s">
        <v>7</v>
      </c>
      <c r="AK5" s="239" t="s">
        <v>6</v>
      </c>
      <c r="AL5" s="1113" t="s">
        <v>5</v>
      </c>
      <c r="AM5" s="1113"/>
    </row>
    <row r="6" spans="1:39" ht="40.5" customHeight="1">
      <c r="A6" s="334" t="s">
        <v>997</v>
      </c>
      <c r="B6" s="15"/>
      <c r="C6" s="15"/>
      <c r="D6" s="244"/>
      <c r="E6" s="161"/>
      <c r="F6" s="16"/>
      <c r="G6" s="9"/>
      <c r="H6" s="16"/>
      <c r="I6" s="9"/>
      <c r="J6" s="16"/>
      <c r="K6" s="9"/>
      <c r="L6" s="16"/>
      <c r="M6" s="9"/>
      <c r="N6" s="16"/>
      <c r="O6" s="9"/>
      <c r="P6" s="16"/>
      <c r="Q6" s="9"/>
      <c r="R6" s="16"/>
      <c r="S6" s="9"/>
      <c r="T6" s="16"/>
      <c r="U6" s="9"/>
      <c r="V6" s="16"/>
      <c r="W6" s="9"/>
      <c r="X6" s="16"/>
      <c r="Y6" s="9"/>
      <c r="Z6" s="16"/>
      <c r="AA6" s="9"/>
      <c r="AB6" s="16"/>
      <c r="AC6" s="9"/>
      <c r="AD6" s="926">
        <f>F6+H6+J6+L6+N6+P6</f>
        <v>0</v>
      </c>
      <c r="AE6" s="926">
        <f>G6+I6+K6+M6+O6+Q6</f>
        <v>0</v>
      </c>
      <c r="AF6" s="41">
        <f>AE6-AD6</f>
        <v>0</v>
      </c>
      <c r="AG6" s="325" t="e">
        <f>+AE6/AD6</f>
        <v>#DIV/0!</v>
      </c>
      <c r="AH6" s="325" t="e">
        <f>AE6/E6</f>
        <v>#DIV/0!</v>
      </c>
      <c r="AI6" s="385">
        <v>0</v>
      </c>
      <c r="AJ6" s="386">
        <v>0</v>
      </c>
      <c r="AK6" s="325" t="e">
        <f>AH6/H6</f>
        <v>#DIV/0!</v>
      </c>
      <c r="AL6" s="1166"/>
      <c r="AM6" s="1168"/>
    </row>
    <row r="7" spans="1:39" ht="40.5" customHeight="1">
      <c r="A7" s="1162" t="s">
        <v>1</v>
      </c>
      <c r="B7" s="1163"/>
      <c r="C7" s="1163"/>
      <c r="D7" s="1163"/>
      <c r="E7" s="1163"/>
      <c r="F7" s="1163"/>
      <c r="G7" s="1163"/>
      <c r="H7" s="1163"/>
      <c r="I7" s="1163"/>
      <c r="J7" s="1163"/>
      <c r="K7" s="1163"/>
      <c r="L7" s="1163"/>
      <c r="M7" s="1163"/>
      <c r="N7" s="1163"/>
      <c r="O7" s="1163"/>
      <c r="P7" s="1163"/>
      <c r="Q7" s="1163"/>
      <c r="R7" s="1163"/>
      <c r="S7" s="1163"/>
      <c r="T7" s="1163"/>
      <c r="U7" s="1163"/>
      <c r="V7" s="1163"/>
      <c r="W7" s="1163"/>
      <c r="X7" s="1163"/>
      <c r="Y7" s="1163"/>
      <c r="Z7" s="1163"/>
      <c r="AA7" s="1163"/>
      <c r="AB7" s="1163"/>
      <c r="AC7" s="1163"/>
      <c r="AD7" s="356"/>
      <c r="AE7" s="356"/>
      <c r="AF7" s="356"/>
      <c r="AG7" s="358"/>
      <c r="AH7" s="358"/>
      <c r="AI7" s="387" t="e">
        <f>SUM(#REF!)</f>
        <v>#REF!</v>
      </c>
      <c r="AJ7" s="387" t="e">
        <f>SUM(#REF!)</f>
        <v>#REF!</v>
      </c>
      <c r="AK7" s="358"/>
      <c r="AL7" s="1164"/>
      <c r="AM7" s="1164"/>
    </row>
    <row r="8" spans="1:39" ht="22.5">
      <c r="A8" s="159" t="s">
        <v>47</v>
      </c>
      <c r="B8" s="1155" t="s">
        <v>49</v>
      </c>
      <c r="C8" s="1159"/>
      <c r="D8" s="1159"/>
      <c r="E8" s="1159"/>
      <c r="F8" s="1159"/>
      <c r="G8" s="1159"/>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60"/>
      <c r="AF8" s="1161" t="s">
        <v>45</v>
      </c>
      <c r="AG8" s="1161"/>
      <c r="AH8" s="384"/>
      <c r="AI8" s="1155" t="s">
        <v>44</v>
      </c>
      <c r="AJ8" s="1156"/>
      <c r="AK8" s="1157"/>
      <c r="AL8" s="238" t="s">
        <v>43</v>
      </c>
      <c r="AM8" s="383">
        <v>0.2</v>
      </c>
    </row>
    <row r="9" spans="1:39" ht="40.5" customHeight="1">
      <c r="A9" s="159" t="s">
        <v>42</v>
      </c>
      <c r="B9" s="239" t="s">
        <v>41</v>
      </c>
      <c r="C9" s="239" t="s">
        <v>40</v>
      </c>
      <c r="D9" s="161" t="s">
        <v>39</v>
      </c>
      <c r="E9" s="161" t="s">
        <v>38</v>
      </c>
      <c r="F9" s="9" t="s">
        <v>37</v>
      </c>
      <c r="G9" s="9" t="s">
        <v>36</v>
      </c>
      <c r="H9" s="9" t="s">
        <v>35</v>
      </c>
      <c r="I9" s="9" t="s">
        <v>34</v>
      </c>
      <c r="J9" s="9" t="s">
        <v>33</v>
      </c>
      <c r="K9" s="9" t="s">
        <v>32</v>
      </c>
      <c r="L9" s="9" t="s">
        <v>31</v>
      </c>
      <c r="M9" s="9" t="s">
        <v>30</v>
      </c>
      <c r="N9" s="9" t="s">
        <v>29</v>
      </c>
      <c r="O9" s="9" t="s">
        <v>28</v>
      </c>
      <c r="P9" s="9" t="s">
        <v>27</v>
      </c>
      <c r="Q9" s="9" t="s">
        <v>26</v>
      </c>
      <c r="R9" s="9" t="s">
        <v>25</v>
      </c>
      <c r="S9" s="9" t="s">
        <v>24</v>
      </c>
      <c r="T9" s="9" t="s">
        <v>23</v>
      </c>
      <c r="U9" s="9" t="s">
        <v>22</v>
      </c>
      <c r="V9" s="9" t="s">
        <v>21</v>
      </c>
      <c r="W9" s="9" t="s">
        <v>20</v>
      </c>
      <c r="X9" s="9" t="s">
        <v>19</v>
      </c>
      <c r="Y9" s="9" t="s">
        <v>18</v>
      </c>
      <c r="Z9" s="9" t="s">
        <v>17</v>
      </c>
      <c r="AA9" s="9" t="s">
        <v>16</v>
      </c>
      <c r="AB9" s="9" t="s">
        <v>15</v>
      </c>
      <c r="AC9" s="9" t="s">
        <v>14</v>
      </c>
      <c r="AD9" s="175" t="s">
        <v>13</v>
      </c>
      <c r="AE9" s="175" t="s">
        <v>12</v>
      </c>
      <c r="AF9" s="175" t="s">
        <v>11</v>
      </c>
      <c r="AG9" s="175" t="s">
        <v>10</v>
      </c>
      <c r="AH9" s="175" t="s">
        <v>9</v>
      </c>
      <c r="AI9" s="146" t="s">
        <v>8</v>
      </c>
      <c r="AJ9" s="146" t="s">
        <v>7</v>
      </c>
      <c r="AK9" s="239" t="s">
        <v>6</v>
      </c>
      <c r="AL9" s="1113" t="s">
        <v>5</v>
      </c>
      <c r="AM9" s="1113"/>
    </row>
    <row r="10" spans="1:39" s="17" customFormat="1" ht="56.25" customHeight="1">
      <c r="A10" s="334" t="s">
        <v>62</v>
      </c>
      <c r="B10" s="243"/>
      <c r="C10" s="15"/>
      <c r="D10" s="244"/>
      <c r="E10" s="161"/>
      <c r="F10" s="16"/>
      <c r="G10" s="9"/>
      <c r="H10" s="16"/>
      <c r="I10" s="9"/>
      <c r="J10" s="16"/>
      <c r="K10" s="9"/>
      <c r="L10" s="16"/>
      <c r="M10" s="9"/>
      <c r="N10" s="16"/>
      <c r="O10" s="9"/>
      <c r="P10" s="16"/>
      <c r="Q10" s="9"/>
      <c r="R10" s="16"/>
      <c r="S10" s="9"/>
      <c r="T10" s="16"/>
      <c r="U10" s="9"/>
      <c r="V10" s="16"/>
      <c r="W10" s="9"/>
      <c r="X10" s="16"/>
      <c r="Y10" s="9"/>
      <c r="Z10" s="16"/>
      <c r="AA10" s="9"/>
      <c r="AB10" s="16"/>
      <c r="AC10" s="9"/>
      <c r="AD10" s="951">
        <f>F10+H10+J10+L10+N10+P10</f>
        <v>0</v>
      </c>
      <c r="AE10" s="951">
        <f>G10+I10+K10+M10+O10+Q10</f>
        <v>0</v>
      </c>
      <c r="AF10" s="41">
        <f>AE10-AD10</f>
        <v>0</v>
      </c>
      <c r="AG10" s="325" t="e">
        <f>+AE10/AD10</f>
        <v>#DIV/0!</v>
      </c>
      <c r="AH10" s="325" t="e">
        <f>AE10/E10</f>
        <v>#DIV/0!</v>
      </c>
      <c r="AI10" s="385">
        <v>0</v>
      </c>
      <c r="AJ10" s="386">
        <v>0</v>
      </c>
      <c r="AK10" s="325" t="e">
        <f>AH10/H10</f>
        <v>#DIV/0!</v>
      </c>
      <c r="AL10" s="1166"/>
      <c r="AM10" s="1168"/>
    </row>
    <row r="11" spans="1:39" ht="40.5" customHeight="1">
      <c r="A11" s="1162" t="s">
        <v>1</v>
      </c>
      <c r="B11" s="1163"/>
      <c r="C11" s="1163"/>
      <c r="D11" s="1163"/>
      <c r="E11" s="1163"/>
      <c r="F11" s="1163"/>
      <c r="G11" s="1163"/>
      <c r="H11" s="1163"/>
      <c r="I11" s="1163"/>
      <c r="J11" s="1163"/>
      <c r="K11" s="1163"/>
      <c r="L11" s="1163"/>
      <c r="M11" s="1163"/>
      <c r="N11" s="1163"/>
      <c r="O11" s="1163"/>
      <c r="P11" s="1163"/>
      <c r="Q11" s="1163"/>
      <c r="R11" s="1163"/>
      <c r="S11" s="1163"/>
      <c r="T11" s="1163"/>
      <c r="U11" s="1163"/>
      <c r="V11" s="1163"/>
      <c r="W11" s="1163"/>
      <c r="X11" s="1163"/>
      <c r="Y11" s="1163"/>
      <c r="Z11" s="1163"/>
      <c r="AA11" s="1163"/>
      <c r="AB11" s="1163"/>
      <c r="AC11" s="1163"/>
      <c r="AD11" s="356"/>
      <c r="AE11" s="356"/>
      <c r="AF11" s="356"/>
      <c r="AG11" s="358"/>
      <c r="AH11" s="358"/>
      <c r="AI11" s="387">
        <f>SUM(AI26:AI26)</f>
        <v>0</v>
      </c>
      <c r="AJ11" s="387">
        <f>SUM(AJ26:AJ26)</f>
        <v>0</v>
      </c>
      <c r="AK11" s="358"/>
      <c r="AL11" s="1113" t="s">
        <v>5</v>
      </c>
      <c r="AM11" s="1113"/>
    </row>
    <row r="12" spans="1:39" ht="22.5">
      <c r="A12" s="159" t="s">
        <v>47</v>
      </c>
      <c r="B12" s="1155" t="s">
        <v>60</v>
      </c>
      <c r="C12" s="1159"/>
      <c r="D12" s="1159"/>
      <c r="E12" s="1159"/>
      <c r="F12" s="1159"/>
      <c r="G12" s="1159"/>
      <c r="H12" s="1159"/>
      <c r="I12" s="1159"/>
      <c r="J12" s="1159"/>
      <c r="K12" s="1159"/>
      <c r="L12" s="1159"/>
      <c r="M12" s="1159"/>
      <c r="N12" s="1159"/>
      <c r="O12" s="1159"/>
      <c r="P12" s="1159"/>
      <c r="Q12" s="1159"/>
      <c r="R12" s="1159"/>
      <c r="S12" s="1159"/>
      <c r="T12" s="1159"/>
      <c r="U12" s="1159"/>
      <c r="V12" s="1159"/>
      <c r="W12" s="1159"/>
      <c r="X12" s="1159"/>
      <c r="Y12" s="1159"/>
      <c r="Z12" s="1159"/>
      <c r="AA12" s="1159"/>
      <c r="AB12" s="1159"/>
      <c r="AC12" s="1159"/>
      <c r="AD12" s="1159"/>
      <c r="AE12" s="1160"/>
      <c r="AF12" s="1161" t="s">
        <v>45</v>
      </c>
      <c r="AG12" s="1161"/>
      <c r="AH12" s="384"/>
      <c r="AI12" s="1166" t="s">
        <v>44</v>
      </c>
      <c r="AJ12" s="1167"/>
      <c r="AK12" s="1168"/>
      <c r="AL12" s="238" t="s">
        <v>43</v>
      </c>
      <c r="AM12" s="383">
        <v>0.1</v>
      </c>
    </row>
    <row r="13" spans="1:39" ht="40.5" customHeight="1">
      <c r="A13" s="159" t="s">
        <v>42</v>
      </c>
      <c r="B13" s="239" t="s">
        <v>41</v>
      </c>
      <c r="C13" s="239" t="s">
        <v>40</v>
      </c>
      <c r="D13" s="161" t="s">
        <v>39</v>
      </c>
      <c r="E13" s="161" t="s">
        <v>38</v>
      </c>
      <c r="F13" s="9" t="s">
        <v>37</v>
      </c>
      <c r="G13" s="9" t="s">
        <v>36</v>
      </c>
      <c r="H13" s="9" t="s">
        <v>35</v>
      </c>
      <c r="I13" s="9" t="s">
        <v>34</v>
      </c>
      <c r="J13" s="9" t="s">
        <v>33</v>
      </c>
      <c r="K13" s="9" t="s">
        <v>32</v>
      </c>
      <c r="L13" s="9" t="s">
        <v>31</v>
      </c>
      <c r="M13" s="9" t="s">
        <v>30</v>
      </c>
      <c r="N13" s="9" t="s">
        <v>29</v>
      </c>
      <c r="O13" s="9" t="s">
        <v>28</v>
      </c>
      <c r="P13" s="9" t="s">
        <v>27</v>
      </c>
      <c r="Q13" s="9" t="s">
        <v>26</v>
      </c>
      <c r="R13" s="9" t="s">
        <v>25</v>
      </c>
      <c r="S13" s="9" t="s">
        <v>24</v>
      </c>
      <c r="T13" s="9" t="s">
        <v>23</v>
      </c>
      <c r="U13" s="9" t="s">
        <v>22</v>
      </c>
      <c r="V13" s="9" t="s">
        <v>21</v>
      </c>
      <c r="W13" s="9" t="s">
        <v>20</v>
      </c>
      <c r="X13" s="9" t="s">
        <v>19</v>
      </c>
      <c r="Y13" s="9" t="s">
        <v>18</v>
      </c>
      <c r="Z13" s="9" t="s">
        <v>17</v>
      </c>
      <c r="AA13" s="9" t="s">
        <v>16</v>
      </c>
      <c r="AB13" s="9" t="s">
        <v>15</v>
      </c>
      <c r="AC13" s="9" t="s">
        <v>14</v>
      </c>
      <c r="AD13" s="175" t="s">
        <v>13</v>
      </c>
      <c r="AE13" s="175" t="s">
        <v>12</v>
      </c>
      <c r="AF13" s="175" t="s">
        <v>11</v>
      </c>
      <c r="AG13" s="175" t="s">
        <v>10</v>
      </c>
      <c r="AH13" s="175" t="s">
        <v>9</v>
      </c>
      <c r="AI13" s="146" t="s">
        <v>8</v>
      </c>
      <c r="AJ13" s="146" t="s">
        <v>7</v>
      </c>
      <c r="AK13" s="239" t="s">
        <v>6</v>
      </c>
      <c r="AL13" s="1113" t="s">
        <v>5</v>
      </c>
      <c r="AM13" s="1113"/>
    </row>
    <row r="14" spans="1:39" ht="40.5" customHeight="1">
      <c r="A14" s="320" t="s">
        <v>59</v>
      </c>
      <c r="B14" s="388">
        <v>43101</v>
      </c>
      <c r="C14" s="388">
        <v>43435</v>
      </c>
      <c r="D14" s="388" t="s">
        <v>48</v>
      </c>
      <c r="E14" s="138" t="s">
        <v>58</v>
      </c>
      <c r="F14" s="331"/>
      <c r="G14" s="372"/>
      <c r="H14" s="331"/>
      <c r="I14" s="372"/>
      <c r="J14" s="331"/>
      <c r="K14" s="372"/>
      <c r="L14" s="331"/>
      <c r="M14" s="372"/>
      <c r="N14" s="331"/>
      <c r="O14" s="372"/>
      <c r="P14" s="331">
        <v>1</v>
      </c>
      <c r="Q14" s="372"/>
      <c r="R14" s="331"/>
      <c r="S14" s="330"/>
      <c r="T14" s="331"/>
      <c r="U14" s="175"/>
      <c r="V14" s="331"/>
      <c r="W14" s="175"/>
      <c r="X14" s="331"/>
      <c r="Y14" s="175"/>
      <c r="Z14" s="331"/>
      <c r="AA14" s="175"/>
      <c r="AB14" s="354"/>
      <c r="AC14" s="41"/>
      <c r="AD14" s="951">
        <f>F14+H14+J14+L14+N14+P14</f>
        <v>1</v>
      </c>
      <c r="AE14" s="951">
        <f>G14+I14+K14+M14+O14+Q14</f>
        <v>0</v>
      </c>
      <c r="AF14" s="41">
        <f>AE14-AD14</f>
        <v>-1</v>
      </c>
      <c r="AG14" s="325"/>
      <c r="AH14" s="325"/>
      <c r="AI14" s="385">
        <v>0</v>
      </c>
      <c r="AJ14" s="386">
        <v>0</v>
      </c>
      <c r="AK14" s="325" t="e">
        <f>AH14/H14</f>
        <v>#DIV/0!</v>
      </c>
      <c r="AL14" s="1169"/>
      <c r="AM14" s="1169"/>
    </row>
    <row r="15" spans="1:39" ht="40.5" customHeight="1">
      <c r="A15" s="1162" t="s">
        <v>1</v>
      </c>
      <c r="B15" s="1163"/>
      <c r="C15" s="1163"/>
      <c r="D15" s="1163"/>
      <c r="E15" s="1163"/>
      <c r="F15" s="1163"/>
      <c r="G15" s="1163"/>
      <c r="H15" s="1163"/>
      <c r="I15" s="1163"/>
      <c r="J15" s="1163"/>
      <c r="K15" s="1163"/>
      <c r="L15" s="1163"/>
      <c r="M15" s="1163"/>
      <c r="N15" s="1163"/>
      <c r="O15" s="1163"/>
      <c r="P15" s="1163"/>
      <c r="Q15" s="1163"/>
      <c r="R15" s="1163"/>
      <c r="S15" s="1163"/>
      <c r="T15" s="1163"/>
      <c r="U15" s="1163"/>
      <c r="V15" s="1163"/>
      <c r="W15" s="1163"/>
      <c r="X15" s="1163"/>
      <c r="Y15" s="1163"/>
      <c r="Z15" s="1163"/>
      <c r="AA15" s="1163"/>
      <c r="AB15" s="1163"/>
      <c r="AC15" s="1163"/>
      <c r="AD15" s="356"/>
      <c r="AE15" s="356"/>
      <c r="AF15" s="356"/>
      <c r="AG15" s="358">
        <f>AG14</f>
        <v>0</v>
      </c>
      <c r="AH15" s="358">
        <f>AH14</f>
        <v>0</v>
      </c>
      <c r="AI15" s="387">
        <f>SUM(AI14:AI14)</f>
        <v>0</v>
      </c>
      <c r="AJ15" s="387">
        <f>SUM(AJ14:AJ14)</f>
        <v>0</v>
      </c>
      <c r="AK15" s="358"/>
      <c r="AL15" s="1164"/>
      <c r="AM15" s="1164"/>
    </row>
    <row r="16" spans="1:39" ht="40.5" customHeight="1">
      <c r="A16" s="159" t="s">
        <v>47</v>
      </c>
      <c r="B16" s="1155" t="s">
        <v>46</v>
      </c>
      <c r="C16" s="1159"/>
      <c r="D16" s="1159"/>
      <c r="E16" s="1159"/>
      <c r="F16" s="1159"/>
      <c r="G16" s="1159"/>
      <c r="H16" s="1159"/>
      <c r="I16" s="1159"/>
      <c r="J16" s="1159"/>
      <c r="K16" s="1159"/>
      <c r="L16" s="1159"/>
      <c r="M16" s="1159"/>
      <c r="N16" s="1159"/>
      <c r="O16" s="1159"/>
      <c r="P16" s="1159"/>
      <c r="Q16" s="1159"/>
      <c r="R16" s="1159"/>
      <c r="S16" s="1159"/>
      <c r="T16" s="1159"/>
      <c r="U16" s="1159"/>
      <c r="V16" s="1159"/>
      <c r="W16" s="1159"/>
      <c r="X16" s="1159"/>
      <c r="Y16" s="1159"/>
      <c r="Z16" s="1159"/>
      <c r="AA16" s="1159"/>
      <c r="AB16" s="1159"/>
      <c r="AC16" s="1159"/>
      <c r="AD16" s="1159"/>
      <c r="AE16" s="1160"/>
      <c r="AF16" s="1161" t="s">
        <v>45</v>
      </c>
      <c r="AG16" s="1161"/>
      <c r="AH16" s="384"/>
      <c r="AI16" s="1155" t="s">
        <v>44</v>
      </c>
      <c r="AJ16" s="1156"/>
      <c r="AK16" s="1157"/>
      <c r="AL16" s="238" t="s">
        <v>43</v>
      </c>
      <c r="AM16" s="383">
        <v>0.6</v>
      </c>
    </row>
    <row r="17" spans="1:39" ht="40.5" customHeight="1">
      <c r="A17" s="159" t="s">
        <v>42</v>
      </c>
      <c r="B17" s="239" t="s">
        <v>41</v>
      </c>
      <c r="C17" s="239" t="s">
        <v>40</v>
      </c>
      <c r="D17" s="161" t="s">
        <v>39</v>
      </c>
      <c r="E17" s="161" t="s">
        <v>38</v>
      </c>
      <c r="F17" s="9" t="s">
        <v>37</v>
      </c>
      <c r="G17" s="9" t="s">
        <v>36</v>
      </c>
      <c r="H17" s="9" t="s">
        <v>35</v>
      </c>
      <c r="I17" s="9" t="s">
        <v>34</v>
      </c>
      <c r="J17" s="9" t="s">
        <v>33</v>
      </c>
      <c r="K17" s="9" t="s">
        <v>32</v>
      </c>
      <c r="L17" s="9" t="s">
        <v>31</v>
      </c>
      <c r="M17" s="9" t="s">
        <v>30</v>
      </c>
      <c r="N17" s="9" t="s">
        <v>29</v>
      </c>
      <c r="O17" s="9" t="s">
        <v>28</v>
      </c>
      <c r="P17" s="9" t="s">
        <v>27</v>
      </c>
      <c r="Q17" s="9" t="s">
        <v>26</v>
      </c>
      <c r="R17" s="9" t="s">
        <v>25</v>
      </c>
      <c r="S17" s="9" t="s">
        <v>24</v>
      </c>
      <c r="T17" s="9" t="s">
        <v>23</v>
      </c>
      <c r="U17" s="9" t="s">
        <v>22</v>
      </c>
      <c r="V17" s="9" t="s">
        <v>21</v>
      </c>
      <c r="W17" s="9" t="s">
        <v>20</v>
      </c>
      <c r="X17" s="9" t="s">
        <v>19</v>
      </c>
      <c r="Y17" s="9" t="s">
        <v>18</v>
      </c>
      <c r="Z17" s="9" t="s">
        <v>17</v>
      </c>
      <c r="AA17" s="9" t="s">
        <v>16</v>
      </c>
      <c r="AB17" s="9" t="s">
        <v>15</v>
      </c>
      <c r="AC17" s="9" t="s">
        <v>14</v>
      </c>
      <c r="AD17" s="175" t="s">
        <v>13</v>
      </c>
      <c r="AE17" s="175" t="s">
        <v>12</v>
      </c>
      <c r="AF17" s="175" t="s">
        <v>11</v>
      </c>
      <c r="AG17" s="175" t="s">
        <v>10</v>
      </c>
      <c r="AH17" s="175" t="s">
        <v>9</v>
      </c>
      <c r="AI17" s="146" t="s">
        <v>8</v>
      </c>
      <c r="AJ17" s="146" t="s">
        <v>7</v>
      </c>
      <c r="AK17" s="239" t="s">
        <v>6</v>
      </c>
      <c r="AL17" s="1113" t="s">
        <v>5</v>
      </c>
      <c r="AM17" s="1113"/>
    </row>
    <row r="18" spans="1:39" ht="40.5" customHeight="1">
      <c r="A18" s="320" t="s">
        <v>4</v>
      </c>
      <c r="B18" s="388">
        <v>43102</v>
      </c>
      <c r="C18" s="388">
        <v>43465</v>
      </c>
      <c r="D18" s="388" t="s">
        <v>3</v>
      </c>
      <c r="E18" s="138">
        <f>T18+V18+X18+Z18+AB18+R18+P18+N18+L18+J18+H18+F18</f>
        <v>2000</v>
      </c>
      <c r="F18" s="331">
        <v>130</v>
      </c>
      <c r="G18" s="175">
        <v>159</v>
      </c>
      <c r="H18" s="331">
        <v>150</v>
      </c>
      <c r="I18" s="175">
        <v>197</v>
      </c>
      <c r="J18" s="331">
        <v>150</v>
      </c>
      <c r="K18" s="175">
        <v>154</v>
      </c>
      <c r="L18" s="331">
        <v>200</v>
      </c>
      <c r="M18" s="175">
        <v>176</v>
      </c>
      <c r="N18" s="331">
        <v>200</v>
      </c>
      <c r="O18" s="175">
        <v>198</v>
      </c>
      <c r="P18" s="331">
        <v>150</v>
      </c>
      <c r="Q18" s="175">
        <v>158</v>
      </c>
      <c r="R18" s="331">
        <v>160</v>
      </c>
      <c r="S18" s="175"/>
      <c r="T18" s="331">
        <v>190</v>
      </c>
      <c r="U18" s="175"/>
      <c r="V18" s="331">
        <v>180</v>
      </c>
      <c r="W18" s="175"/>
      <c r="X18" s="331">
        <v>180</v>
      </c>
      <c r="Y18" s="175"/>
      <c r="Z18" s="331">
        <v>160</v>
      </c>
      <c r="AA18" s="175"/>
      <c r="AB18" s="331">
        <v>150</v>
      </c>
      <c r="AC18" s="41"/>
      <c r="AD18" s="951">
        <f aca="true" t="shared" si="0" ref="AD18:AD27">F18+H18+J18+L18+N18+P18</f>
        <v>980</v>
      </c>
      <c r="AE18" s="951">
        <f aca="true" t="shared" si="1" ref="AE18:AE27">G18+I18+K18+M18+O18+Q18</f>
        <v>1042</v>
      </c>
      <c r="AF18" s="41">
        <f aca="true" t="shared" si="2" ref="AF18:AF27">AE18-AD18</f>
        <v>62</v>
      </c>
      <c r="AG18" s="325">
        <f aca="true" t="shared" si="3" ref="AG18:AG27">+AE18/AD18</f>
        <v>1.063265306122449</v>
      </c>
      <c r="AH18" s="325">
        <f aca="true" t="shared" si="4" ref="AH18:AH27">AE18/E18</f>
        <v>0.521</v>
      </c>
      <c r="AI18" s="389">
        <v>0</v>
      </c>
      <c r="AJ18" s="386">
        <v>0</v>
      </c>
      <c r="AK18" s="390">
        <v>0</v>
      </c>
      <c r="AL18" s="1166"/>
      <c r="AM18" s="1168"/>
    </row>
    <row r="19" spans="1:39" ht="40.5" customHeight="1">
      <c r="A19" s="340" t="s">
        <v>67</v>
      </c>
      <c r="B19" s="388">
        <v>43101</v>
      </c>
      <c r="C19" s="388">
        <v>43374</v>
      </c>
      <c r="D19" s="388" t="s">
        <v>70</v>
      </c>
      <c r="E19" s="138">
        <f>T19+V19+X19+Z19+AB19+R19+P19+N19+L19+J19+H19+F19</f>
        <v>1</v>
      </c>
      <c r="F19" s="331"/>
      <c r="G19" s="175"/>
      <c r="H19" s="331"/>
      <c r="I19" s="175"/>
      <c r="J19" s="331"/>
      <c r="K19" s="175"/>
      <c r="L19" s="331"/>
      <c r="M19" s="175"/>
      <c r="N19" s="331"/>
      <c r="O19" s="175"/>
      <c r="P19" s="331"/>
      <c r="Q19" s="175"/>
      <c r="R19" s="331"/>
      <c r="S19" s="175"/>
      <c r="T19" s="331"/>
      <c r="U19" s="175"/>
      <c r="V19" s="331"/>
      <c r="W19" s="175"/>
      <c r="X19" s="331">
        <v>1</v>
      </c>
      <c r="Y19" s="175"/>
      <c r="Z19" s="331"/>
      <c r="AA19" s="175"/>
      <c r="AB19" s="331"/>
      <c r="AC19" s="41"/>
      <c r="AD19" s="951">
        <f t="shared" si="0"/>
        <v>0</v>
      </c>
      <c r="AE19" s="951">
        <f t="shared" si="1"/>
        <v>0</v>
      </c>
      <c r="AF19" s="41">
        <f t="shared" si="2"/>
        <v>0</v>
      </c>
      <c r="AG19" s="325"/>
      <c r="AH19" s="325">
        <f t="shared" si="4"/>
        <v>0</v>
      </c>
      <c r="AI19" s="389">
        <v>0</v>
      </c>
      <c r="AJ19" s="386">
        <v>0</v>
      </c>
      <c r="AK19" s="390">
        <v>0</v>
      </c>
      <c r="AL19" s="1166"/>
      <c r="AM19" s="1168"/>
    </row>
    <row r="20" spans="1:39" ht="40.5" customHeight="1">
      <c r="A20" s="340" t="s">
        <v>69</v>
      </c>
      <c r="B20" s="388">
        <v>43101</v>
      </c>
      <c r="C20" s="388">
        <v>43374</v>
      </c>
      <c r="D20" s="388" t="s">
        <v>48</v>
      </c>
      <c r="E20" s="138">
        <f aca="true" t="shared" si="5" ref="E20:E27">T20+V20+X20+Z20+AB20+R20+P20+N20+L20+J20+H20+F20</f>
        <v>3</v>
      </c>
      <c r="F20" s="331"/>
      <c r="G20" s="175"/>
      <c r="H20" s="331"/>
      <c r="I20" s="175"/>
      <c r="J20" s="331">
        <v>1</v>
      </c>
      <c r="K20" s="175"/>
      <c r="L20" s="331"/>
      <c r="M20" s="175"/>
      <c r="N20" s="331"/>
      <c r="O20" s="175"/>
      <c r="P20" s="331">
        <v>1</v>
      </c>
      <c r="Q20" s="175"/>
      <c r="R20" s="331"/>
      <c r="S20" s="175"/>
      <c r="T20" s="331"/>
      <c r="U20" s="175"/>
      <c r="V20" s="331">
        <v>1</v>
      </c>
      <c r="W20" s="175"/>
      <c r="X20" s="331"/>
      <c r="Y20" s="175"/>
      <c r="Z20" s="331"/>
      <c r="AA20" s="175"/>
      <c r="AB20" s="331"/>
      <c r="AC20" s="41"/>
      <c r="AD20" s="951">
        <f t="shared" si="0"/>
        <v>2</v>
      </c>
      <c r="AE20" s="951">
        <f t="shared" si="1"/>
        <v>0</v>
      </c>
      <c r="AF20" s="41">
        <f t="shared" si="2"/>
        <v>-2</v>
      </c>
      <c r="AG20" s="325"/>
      <c r="AH20" s="325">
        <f t="shared" si="4"/>
        <v>0</v>
      </c>
      <c r="AI20" s="389">
        <v>0</v>
      </c>
      <c r="AJ20" s="386">
        <v>0</v>
      </c>
      <c r="AK20" s="390">
        <v>0</v>
      </c>
      <c r="AL20" s="1166"/>
      <c r="AM20" s="1168"/>
    </row>
    <row r="21" spans="1:39" ht="40.5" customHeight="1">
      <c r="A21" s="340" t="s">
        <v>57</v>
      </c>
      <c r="B21" s="388">
        <v>43101</v>
      </c>
      <c r="C21" s="388">
        <v>43435</v>
      </c>
      <c r="D21" s="388"/>
      <c r="E21" s="138">
        <f t="shared" si="5"/>
        <v>6</v>
      </c>
      <c r="F21" s="331"/>
      <c r="G21" s="175"/>
      <c r="H21" s="331">
        <v>1</v>
      </c>
      <c r="I21" s="175"/>
      <c r="J21" s="331"/>
      <c r="K21" s="175"/>
      <c r="L21" s="331">
        <v>1</v>
      </c>
      <c r="M21" s="175"/>
      <c r="N21" s="331">
        <v>1</v>
      </c>
      <c r="O21" s="175"/>
      <c r="P21" s="331"/>
      <c r="Q21" s="175"/>
      <c r="R21" s="331"/>
      <c r="S21" s="175"/>
      <c r="T21" s="331">
        <v>1</v>
      </c>
      <c r="U21" s="175"/>
      <c r="V21" s="331"/>
      <c r="W21" s="175"/>
      <c r="X21" s="331">
        <v>1</v>
      </c>
      <c r="Y21" s="175"/>
      <c r="Z21" s="331">
        <v>1</v>
      </c>
      <c r="AA21" s="175"/>
      <c r="AB21" s="331"/>
      <c r="AC21" s="41"/>
      <c r="AD21" s="951">
        <f t="shared" si="0"/>
        <v>3</v>
      </c>
      <c r="AE21" s="951">
        <f t="shared" si="1"/>
        <v>0</v>
      </c>
      <c r="AF21" s="41">
        <f t="shared" si="2"/>
        <v>-3</v>
      </c>
      <c r="AG21" s="325">
        <f t="shared" si="3"/>
        <v>0</v>
      </c>
      <c r="AH21" s="325">
        <f t="shared" si="4"/>
        <v>0</v>
      </c>
      <c r="AI21" s="389">
        <v>0</v>
      </c>
      <c r="AJ21" s="386">
        <v>0</v>
      </c>
      <c r="AK21" s="390">
        <v>0</v>
      </c>
      <c r="AL21" s="1166"/>
      <c r="AM21" s="1168"/>
    </row>
    <row r="22" spans="1:39" ht="40.5" customHeight="1">
      <c r="A22" s="340" t="s">
        <v>61</v>
      </c>
      <c r="B22" s="388">
        <v>43101</v>
      </c>
      <c r="C22" s="388">
        <v>43099</v>
      </c>
      <c r="D22" s="388" t="s">
        <v>2</v>
      </c>
      <c r="E22" s="138">
        <f t="shared" si="5"/>
        <v>6</v>
      </c>
      <c r="F22" s="331"/>
      <c r="G22" s="175"/>
      <c r="H22" s="331">
        <v>1</v>
      </c>
      <c r="I22" s="175"/>
      <c r="J22" s="331"/>
      <c r="K22" s="175"/>
      <c r="L22" s="331">
        <v>1</v>
      </c>
      <c r="M22" s="175"/>
      <c r="N22" s="331"/>
      <c r="O22" s="175"/>
      <c r="P22" s="331">
        <v>1</v>
      </c>
      <c r="Q22" s="175"/>
      <c r="R22" s="331"/>
      <c r="S22" s="175"/>
      <c r="T22" s="331">
        <v>1</v>
      </c>
      <c r="U22" s="175"/>
      <c r="V22" s="331"/>
      <c r="W22" s="175"/>
      <c r="X22" s="331">
        <v>1</v>
      </c>
      <c r="Y22" s="175"/>
      <c r="Z22" s="331"/>
      <c r="AA22" s="175"/>
      <c r="AB22" s="331">
        <v>1</v>
      </c>
      <c r="AC22" s="41"/>
      <c r="AD22" s="951">
        <f t="shared" si="0"/>
        <v>3</v>
      </c>
      <c r="AE22" s="951">
        <f t="shared" si="1"/>
        <v>0</v>
      </c>
      <c r="AF22" s="41">
        <f t="shared" si="2"/>
        <v>-3</v>
      </c>
      <c r="AG22" s="325">
        <f t="shared" si="3"/>
        <v>0</v>
      </c>
      <c r="AH22" s="325">
        <f t="shared" si="4"/>
        <v>0</v>
      </c>
      <c r="AI22" s="389">
        <v>0</v>
      </c>
      <c r="AJ22" s="386">
        <v>0</v>
      </c>
      <c r="AK22" s="390">
        <v>0</v>
      </c>
      <c r="AL22" s="1166"/>
      <c r="AM22" s="1168"/>
    </row>
    <row r="23" spans="1:39" ht="40.5" customHeight="1">
      <c r="A23" s="320" t="s">
        <v>999</v>
      </c>
      <c r="B23" s="388">
        <v>43101</v>
      </c>
      <c r="C23" s="388">
        <v>43465</v>
      </c>
      <c r="D23" s="388" t="s">
        <v>48</v>
      </c>
      <c r="E23" s="138">
        <f t="shared" si="5"/>
        <v>1</v>
      </c>
      <c r="F23" s="331"/>
      <c r="G23" s="175"/>
      <c r="H23" s="331"/>
      <c r="I23" s="175"/>
      <c r="J23" s="331"/>
      <c r="K23" s="175"/>
      <c r="L23" s="331"/>
      <c r="M23" s="175"/>
      <c r="N23" s="331"/>
      <c r="O23" s="175"/>
      <c r="P23" s="331"/>
      <c r="Q23" s="175"/>
      <c r="R23" s="331">
        <v>1</v>
      </c>
      <c r="S23" s="175"/>
      <c r="T23" s="331"/>
      <c r="U23" s="175"/>
      <c r="V23" s="331"/>
      <c r="W23" s="175"/>
      <c r="X23" s="331"/>
      <c r="Y23" s="175"/>
      <c r="Z23" s="331"/>
      <c r="AA23" s="175"/>
      <c r="AB23" s="331"/>
      <c r="AC23" s="41"/>
      <c r="AD23" s="951">
        <f t="shared" si="0"/>
        <v>0</v>
      </c>
      <c r="AE23" s="951">
        <f t="shared" si="1"/>
        <v>0</v>
      </c>
      <c r="AF23" s="41">
        <f t="shared" si="2"/>
        <v>0</v>
      </c>
      <c r="AG23" s="325"/>
      <c r="AH23" s="325">
        <f t="shared" si="4"/>
        <v>0</v>
      </c>
      <c r="AI23" s="389">
        <v>0</v>
      </c>
      <c r="AJ23" s="386">
        <v>0</v>
      </c>
      <c r="AK23" s="390">
        <v>0</v>
      </c>
      <c r="AL23" s="1166"/>
      <c r="AM23" s="1168"/>
    </row>
    <row r="24" spans="1:39" ht="40.5" customHeight="1">
      <c r="A24" s="334" t="s">
        <v>64</v>
      </c>
      <c r="B24" s="391">
        <v>43115</v>
      </c>
      <c r="C24" s="391">
        <v>43174</v>
      </c>
      <c r="D24" s="331" t="s">
        <v>63</v>
      </c>
      <c r="E24" s="138">
        <f t="shared" si="5"/>
        <v>2</v>
      </c>
      <c r="F24" s="16"/>
      <c r="G24" s="9"/>
      <c r="H24" s="16">
        <v>1</v>
      </c>
      <c r="I24" s="9"/>
      <c r="J24" s="16">
        <v>1</v>
      </c>
      <c r="K24" s="9"/>
      <c r="L24" s="16"/>
      <c r="M24" s="9"/>
      <c r="N24" s="16"/>
      <c r="O24" s="9"/>
      <c r="P24" s="16"/>
      <c r="Q24" s="9"/>
      <c r="R24" s="16"/>
      <c r="S24" s="9"/>
      <c r="T24" s="16"/>
      <c r="U24" s="9"/>
      <c r="V24" s="16"/>
      <c r="W24" s="9"/>
      <c r="X24" s="16"/>
      <c r="Y24" s="9"/>
      <c r="Z24" s="16"/>
      <c r="AA24" s="9"/>
      <c r="AB24" s="16"/>
      <c r="AC24" s="9"/>
      <c r="AD24" s="951">
        <f t="shared" si="0"/>
        <v>2</v>
      </c>
      <c r="AE24" s="951">
        <f t="shared" si="1"/>
        <v>0</v>
      </c>
      <c r="AF24" s="41">
        <f t="shared" si="2"/>
        <v>-2</v>
      </c>
      <c r="AG24" s="325">
        <f t="shared" si="3"/>
        <v>0</v>
      </c>
      <c r="AH24" s="325">
        <f t="shared" si="4"/>
        <v>0</v>
      </c>
      <c r="AI24" s="389">
        <v>0</v>
      </c>
      <c r="AJ24" s="386">
        <v>0</v>
      </c>
      <c r="AK24" s="390">
        <v>0</v>
      </c>
      <c r="AL24" s="1166"/>
      <c r="AM24" s="1168"/>
    </row>
    <row r="25" spans="1:39" ht="40.5" customHeight="1">
      <c r="A25" s="340" t="s">
        <v>998</v>
      </c>
      <c r="B25" s="388">
        <v>43252</v>
      </c>
      <c r="C25" s="388">
        <v>43435</v>
      </c>
      <c r="D25" s="388" t="s">
        <v>56</v>
      </c>
      <c r="E25" s="138">
        <f t="shared" si="5"/>
        <v>3</v>
      </c>
      <c r="F25" s="331"/>
      <c r="G25" s="175"/>
      <c r="H25" s="331"/>
      <c r="I25" s="175"/>
      <c r="J25" s="331"/>
      <c r="K25" s="175"/>
      <c r="L25" s="331"/>
      <c r="M25" s="175"/>
      <c r="N25" s="331"/>
      <c r="O25" s="175"/>
      <c r="P25" s="244">
        <v>1</v>
      </c>
      <c r="Q25" s="175"/>
      <c r="R25" s="244">
        <v>1</v>
      </c>
      <c r="S25" s="175"/>
      <c r="T25" s="331"/>
      <c r="U25" s="175"/>
      <c r="V25" s="331"/>
      <c r="W25" s="175"/>
      <c r="X25" s="244">
        <v>1</v>
      </c>
      <c r="Y25" s="175"/>
      <c r="Z25" s="331"/>
      <c r="AA25" s="175"/>
      <c r="AB25" s="331"/>
      <c r="AC25" s="41"/>
      <c r="AD25" s="951">
        <f t="shared" si="0"/>
        <v>1</v>
      </c>
      <c r="AE25" s="951">
        <f t="shared" si="1"/>
        <v>0</v>
      </c>
      <c r="AF25" s="41">
        <f t="shared" si="2"/>
        <v>-1</v>
      </c>
      <c r="AG25" s="325"/>
      <c r="AH25" s="325">
        <f t="shared" si="4"/>
        <v>0</v>
      </c>
      <c r="AI25" s="389">
        <v>0</v>
      </c>
      <c r="AJ25" s="386">
        <v>0</v>
      </c>
      <c r="AK25" s="390">
        <v>0</v>
      </c>
      <c r="AL25" s="1166"/>
      <c r="AM25" s="1168"/>
    </row>
    <row r="26" spans="1:39" ht="40.5" customHeight="1">
      <c r="A26" s="320" t="s">
        <v>66</v>
      </c>
      <c r="B26" s="388">
        <v>43132</v>
      </c>
      <c r="C26" s="388">
        <v>43446</v>
      </c>
      <c r="D26" s="388" t="s">
        <v>65</v>
      </c>
      <c r="E26" s="138">
        <f t="shared" si="5"/>
        <v>3</v>
      </c>
      <c r="F26" s="331"/>
      <c r="G26" s="372"/>
      <c r="H26" s="331">
        <v>1</v>
      </c>
      <c r="I26" s="372"/>
      <c r="J26" s="331">
        <v>1</v>
      </c>
      <c r="K26" s="372"/>
      <c r="L26" s="331">
        <v>1</v>
      </c>
      <c r="M26" s="372"/>
      <c r="N26" s="331"/>
      <c r="O26" s="372"/>
      <c r="P26" s="331"/>
      <c r="Q26" s="372"/>
      <c r="R26" s="331"/>
      <c r="S26" s="330"/>
      <c r="T26" s="331"/>
      <c r="U26" s="175"/>
      <c r="V26" s="331"/>
      <c r="W26" s="175"/>
      <c r="X26" s="331"/>
      <c r="Y26" s="175"/>
      <c r="Z26" s="331"/>
      <c r="AA26" s="175"/>
      <c r="AB26" s="354"/>
      <c r="AC26" s="41"/>
      <c r="AD26" s="951">
        <f t="shared" si="0"/>
        <v>3</v>
      </c>
      <c r="AE26" s="951">
        <f t="shared" si="1"/>
        <v>0</v>
      </c>
      <c r="AF26" s="41">
        <f t="shared" si="2"/>
        <v>-3</v>
      </c>
      <c r="AG26" s="325">
        <f t="shared" si="3"/>
        <v>0</v>
      </c>
      <c r="AH26" s="325">
        <f t="shared" si="4"/>
        <v>0</v>
      </c>
      <c r="AI26" s="389">
        <v>0</v>
      </c>
      <c r="AJ26" s="386">
        <v>0</v>
      </c>
      <c r="AK26" s="390">
        <v>0</v>
      </c>
      <c r="AL26" s="1166"/>
      <c r="AM26" s="1168"/>
    </row>
    <row r="27" spans="1:39" ht="40.5" customHeight="1">
      <c r="A27" s="340" t="s">
        <v>68</v>
      </c>
      <c r="B27" s="388">
        <v>43101</v>
      </c>
      <c r="C27" s="388">
        <v>43464</v>
      </c>
      <c r="D27" s="388" t="s">
        <v>1034</v>
      </c>
      <c r="E27" s="138">
        <f t="shared" si="5"/>
        <v>1</v>
      </c>
      <c r="F27" s="331">
        <v>1</v>
      </c>
      <c r="G27" s="175"/>
      <c r="H27" s="331"/>
      <c r="I27" s="175"/>
      <c r="J27" s="331"/>
      <c r="K27" s="175"/>
      <c r="L27" s="331"/>
      <c r="M27" s="175"/>
      <c r="N27" s="331"/>
      <c r="O27" s="175"/>
      <c r="P27" s="331"/>
      <c r="Q27" s="175"/>
      <c r="R27" s="331"/>
      <c r="S27" s="175"/>
      <c r="T27" s="331"/>
      <c r="U27" s="175"/>
      <c r="V27" s="331"/>
      <c r="W27" s="175"/>
      <c r="X27" s="331"/>
      <c r="Y27" s="175"/>
      <c r="Z27" s="331"/>
      <c r="AA27" s="175"/>
      <c r="AB27" s="331"/>
      <c r="AC27" s="41"/>
      <c r="AD27" s="951">
        <f t="shared" si="0"/>
        <v>1</v>
      </c>
      <c r="AE27" s="951">
        <f t="shared" si="1"/>
        <v>0</v>
      </c>
      <c r="AF27" s="41">
        <f t="shared" si="2"/>
        <v>-1</v>
      </c>
      <c r="AG27" s="325">
        <f t="shared" si="3"/>
        <v>0</v>
      </c>
      <c r="AH27" s="325">
        <f t="shared" si="4"/>
        <v>0</v>
      </c>
      <c r="AI27" s="392">
        <v>54519262</v>
      </c>
      <c r="AJ27" s="386">
        <v>0</v>
      </c>
      <c r="AK27" s="390">
        <v>0</v>
      </c>
      <c r="AL27" s="1166"/>
      <c r="AM27" s="1168"/>
    </row>
    <row r="28" spans="1:39" ht="40.5" customHeight="1">
      <c r="A28" s="1170" t="s">
        <v>1</v>
      </c>
      <c r="B28" s="1170"/>
      <c r="C28" s="1170"/>
      <c r="D28" s="1170"/>
      <c r="E28" s="1170"/>
      <c r="F28" s="1170"/>
      <c r="G28" s="1170"/>
      <c r="H28" s="1170"/>
      <c r="I28" s="1170"/>
      <c r="J28" s="1170"/>
      <c r="K28" s="1170"/>
      <c r="L28" s="1170"/>
      <c r="M28" s="1170"/>
      <c r="N28" s="1170"/>
      <c r="O28" s="1170"/>
      <c r="P28" s="1170"/>
      <c r="Q28" s="1170"/>
      <c r="R28" s="1170"/>
      <c r="S28" s="1170"/>
      <c r="T28" s="1170"/>
      <c r="U28" s="1170"/>
      <c r="V28" s="1170"/>
      <c r="W28" s="1170"/>
      <c r="X28" s="1170"/>
      <c r="Y28" s="1170"/>
      <c r="Z28" s="1170"/>
      <c r="AA28" s="1170"/>
      <c r="AB28" s="1170"/>
      <c r="AC28" s="1170"/>
      <c r="AD28" s="356"/>
      <c r="AE28" s="356"/>
      <c r="AF28" s="356" t="s">
        <v>1177</v>
      </c>
      <c r="AG28" s="195">
        <f>AVERAGE(AG18:AG27)</f>
        <v>0.17721088435374152</v>
      </c>
      <c r="AH28" s="195">
        <f>AVERAGE(AH18:AH27)</f>
        <v>0.0521</v>
      </c>
      <c r="AI28" s="387">
        <f>SUM(AI19:AI26)</f>
        <v>0</v>
      </c>
      <c r="AJ28" s="387">
        <f>SUM(AJ18:AJ26)</f>
        <v>0</v>
      </c>
      <c r="AK28" s="358"/>
      <c r="AL28" s="1164"/>
      <c r="AM28" s="1164"/>
    </row>
    <row r="30" spans="32:34" ht="11.25">
      <c r="AF30" s="7" t="s">
        <v>1178</v>
      </c>
      <c r="AG30" s="860">
        <f>AG28</f>
        <v>0.17721088435374152</v>
      </c>
      <c r="AH30" s="860">
        <f>AH28</f>
        <v>0.0521</v>
      </c>
    </row>
    <row r="31" ht="11.25">
      <c r="A31" s="182" t="s">
        <v>0</v>
      </c>
    </row>
    <row r="32" spans="32:34" ht="11.25">
      <c r="AF32" s="7" t="s">
        <v>1179</v>
      </c>
      <c r="AG32" s="860">
        <v>0</v>
      </c>
      <c r="AH32" s="860">
        <v>0</v>
      </c>
    </row>
  </sheetData>
  <sheetProtection/>
  <mergeCells count="41">
    <mergeCell ref="B1:AK1"/>
    <mergeCell ref="AL1:AM1"/>
    <mergeCell ref="B2:AK2"/>
    <mergeCell ref="B3:AK3"/>
    <mergeCell ref="B4:AE4"/>
    <mergeCell ref="AL6:AM6"/>
    <mergeCell ref="AF4:AG4"/>
    <mergeCell ref="AI4:AK4"/>
    <mergeCell ref="AL11:AM11"/>
    <mergeCell ref="AF12:AG12"/>
    <mergeCell ref="AL5:AM5"/>
    <mergeCell ref="B12:AE12"/>
    <mergeCell ref="AI8:AK8"/>
    <mergeCell ref="AI12:AK12"/>
    <mergeCell ref="AL10:AM10"/>
    <mergeCell ref="A15:AC15"/>
    <mergeCell ref="AL13:AM13"/>
    <mergeCell ref="A28:AC28"/>
    <mergeCell ref="AL28:AM28"/>
    <mergeCell ref="A7:AC7"/>
    <mergeCell ref="B8:AE8"/>
    <mergeCell ref="AF8:AG8"/>
    <mergeCell ref="AL9:AM9"/>
    <mergeCell ref="AL7:AM7"/>
    <mergeCell ref="A11:AC11"/>
    <mergeCell ref="AL27:AM27"/>
    <mergeCell ref="AF16:AG16"/>
    <mergeCell ref="B16:AE16"/>
    <mergeCell ref="AL26:AM26"/>
    <mergeCell ref="AL22:AM22"/>
    <mergeCell ref="AL21:AM21"/>
    <mergeCell ref="AL19:AM19"/>
    <mergeCell ref="AL23:AM23"/>
    <mergeCell ref="AL17:AM17"/>
    <mergeCell ref="AL25:AM25"/>
    <mergeCell ref="AI16:AK16"/>
    <mergeCell ref="AL18:AM18"/>
    <mergeCell ref="AL14:AM14"/>
    <mergeCell ref="AL24:AM24"/>
    <mergeCell ref="AL20:AM20"/>
    <mergeCell ref="AL15:AM15"/>
  </mergeCells>
  <printOptions horizontalCentered="1"/>
  <pageMargins left="0.1968503937007874" right="0.1968503937007874" top="0.7480314960629921" bottom="0.7480314960629921" header="0.31496062992125984" footer="0.31496062992125984"/>
  <pageSetup horizontalDpi="600" verticalDpi="600" orientation="portrait" scale="85"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AP140"/>
  <sheetViews>
    <sheetView zoomScale="130" zoomScaleNormal="130" zoomScalePageLayoutView="0" workbookViewId="0" topLeftCell="E74">
      <selection activeCell="AI98" sqref="AI98"/>
    </sheetView>
  </sheetViews>
  <sheetFormatPr defaultColWidth="11.421875" defaultRowHeight="15"/>
  <cols>
    <col min="1" max="1" width="51.8515625" style="428" customWidth="1"/>
    <col min="2" max="2" width="11.28125" style="342" customWidth="1"/>
    <col min="3" max="3" width="15.421875" style="342" customWidth="1"/>
    <col min="4" max="4" width="17.28125" style="342" customWidth="1"/>
    <col min="5" max="5" width="11.28125" style="342" bestFit="1" customWidth="1"/>
    <col min="6" max="6" width="5.57421875" style="429" customWidth="1"/>
    <col min="7" max="7" width="5.57421875" style="430" customWidth="1"/>
    <col min="8" max="8" width="5.57421875" style="429" customWidth="1"/>
    <col min="9" max="9" width="5.57421875" style="430" customWidth="1"/>
    <col min="10" max="10" width="5.57421875" style="429" customWidth="1"/>
    <col min="11" max="11" width="5.57421875" style="430" customWidth="1"/>
    <col min="12" max="12" width="5.57421875" style="342" customWidth="1"/>
    <col min="13" max="13" width="5.57421875" style="415" customWidth="1"/>
    <col min="14" max="14" width="4.28125" style="342" customWidth="1"/>
    <col min="15" max="15" width="6.28125" style="415" customWidth="1"/>
    <col min="16" max="16" width="3.8515625" style="422" customWidth="1"/>
    <col min="17" max="17" width="5.57421875" style="415" customWidth="1"/>
    <col min="18" max="18" width="4.57421875" style="342" hidden="1" customWidth="1"/>
    <col min="19" max="19" width="5.57421875" style="415" hidden="1" customWidth="1"/>
    <col min="20" max="20" width="5.57421875" style="422" hidden="1" customWidth="1"/>
    <col min="21" max="21" width="5.57421875" style="415" hidden="1" customWidth="1"/>
    <col min="22" max="22" width="5.57421875" style="422" hidden="1" customWidth="1"/>
    <col min="23" max="23" width="5.57421875" style="415" hidden="1" customWidth="1"/>
    <col min="24" max="24" width="5.57421875" style="422" hidden="1" customWidth="1"/>
    <col min="25" max="25" width="5.57421875" style="415" hidden="1" customWidth="1"/>
    <col min="26" max="26" width="5.57421875" style="422" hidden="1" customWidth="1"/>
    <col min="27" max="27" width="5.57421875" style="415" hidden="1" customWidth="1"/>
    <col min="28" max="28" width="5.421875" style="342" hidden="1" customWidth="1"/>
    <col min="29" max="29" width="5.57421875" style="342" hidden="1" customWidth="1"/>
    <col min="30" max="34" width="14.7109375" style="342" customWidth="1"/>
    <col min="35" max="35" width="17.8515625" style="433" customWidth="1"/>
    <col min="36" max="36" width="14.7109375" style="432" customWidth="1"/>
    <col min="37" max="37" width="18.57421875" style="439" customWidth="1"/>
    <col min="38" max="38" width="27.00390625" style="342" customWidth="1"/>
    <col min="39" max="39" width="14.7109375" style="342" customWidth="1"/>
    <col min="40" max="40" width="46.00390625" style="342" customWidth="1"/>
    <col min="41" max="16384" width="11.421875" style="342" customWidth="1"/>
  </cols>
  <sheetData>
    <row r="1" spans="1:38" ht="109.5" customHeight="1">
      <c r="A1" s="394"/>
      <c r="B1" s="1146" t="s">
        <v>55</v>
      </c>
      <c r="C1" s="1146"/>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6"/>
      <c r="AB1" s="1146"/>
      <c r="AC1" s="1146"/>
      <c r="AD1" s="1146"/>
      <c r="AE1" s="1146"/>
      <c r="AF1" s="1146"/>
      <c r="AG1" s="1146"/>
      <c r="AH1" s="1146"/>
      <c r="AI1" s="1146"/>
      <c r="AJ1" s="1146"/>
      <c r="AK1" s="1154" t="s">
        <v>1067</v>
      </c>
      <c r="AL1" s="1154"/>
    </row>
    <row r="2" spans="1:38" ht="11.25">
      <c r="A2" s="239" t="s">
        <v>54</v>
      </c>
      <c r="B2" s="1171" t="s">
        <v>72</v>
      </c>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395" t="s">
        <v>43</v>
      </c>
      <c r="AL2" s="396"/>
    </row>
    <row r="3" spans="1:38" ht="11.25">
      <c r="A3" s="239" t="s">
        <v>52</v>
      </c>
      <c r="B3" s="1171" t="s">
        <v>182</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c r="AJ3" s="1171"/>
      <c r="AK3" s="395" t="s">
        <v>43</v>
      </c>
      <c r="AL3" s="396"/>
    </row>
    <row r="4" spans="1:38" ht="11.25">
      <c r="A4" s="239" t="s">
        <v>47</v>
      </c>
      <c r="B4" s="1171" t="s">
        <v>183</v>
      </c>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c r="AD4" s="1171"/>
      <c r="AE4" s="1171"/>
      <c r="AF4" s="1172" t="s">
        <v>45</v>
      </c>
      <c r="AG4" s="1172"/>
      <c r="AH4" s="1172"/>
      <c r="AI4" s="1173" t="s">
        <v>184</v>
      </c>
      <c r="AJ4" s="1173"/>
      <c r="AK4" s="395" t="s">
        <v>43</v>
      </c>
      <c r="AL4" s="396"/>
    </row>
    <row r="5" spans="1:38" ht="35.25" customHeight="1">
      <c r="A5" s="10" t="s">
        <v>42</v>
      </c>
      <c r="B5" s="239" t="s">
        <v>41</v>
      </c>
      <c r="C5" s="239" t="s">
        <v>40</v>
      </c>
      <c r="D5" s="161" t="s">
        <v>39</v>
      </c>
      <c r="E5" s="161" t="s">
        <v>38</v>
      </c>
      <c r="F5" s="9" t="s">
        <v>37</v>
      </c>
      <c r="G5" s="9" t="s">
        <v>36</v>
      </c>
      <c r="H5" s="9" t="s">
        <v>35</v>
      </c>
      <c r="I5" s="9" t="s">
        <v>34</v>
      </c>
      <c r="J5" s="9" t="s">
        <v>33</v>
      </c>
      <c r="K5" s="9" t="s">
        <v>32</v>
      </c>
      <c r="L5" s="9" t="s">
        <v>31</v>
      </c>
      <c r="M5" s="9" t="s">
        <v>30</v>
      </c>
      <c r="N5" s="9" t="s">
        <v>29</v>
      </c>
      <c r="O5" s="9" t="s">
        <v>28</v>
      </c>
      <c r="P5" s="9" t="s">
        <v>27</v>
      </c>
      <c r="Q5" s="9" t="s">
        <v>26</v>
      </c>
      <c r="R5" s="9" t="s">
        <v>25</v>
      </c>
      <c r="S5" s="9" t="s">
        <v>24</v>
      </c>
      <c r="T5" s="9" t="s">
        <v>23</v>
      </c>
      <c r="U5" s="9" t="s">
        <v>22</v>
      </c>
      <c r="V5" s="9" t="s">
        <v>21</v>
      </c>
      <c r="W5" s="9" t="s">
        <v>20</v>
      </c>
      <c r="X5" s="9" t="s">
        <v>19</v>
      </c>
      <c r="Y5" s="9" t="s">
        <v>18</v>
      </c>
      <c r="Z5" s="9" t="s">
        <v>17</v>
      </c>
      <c r="AA5" s="9" t="s">
        <v>16</v>
      </c>
      <c r="AB5" s="9" t="s">
        <v>15</v>
      </c>
      <c r="AC5" s="9" t="s">
        <v>14</v>
      </c>
      <c r="AD5" s="175" t="s">
        <v>13</v>
      </c>
      <c r="AE5" s="175" t="s">
        <v>12</v>
      </c>
      <c r="AF5" s="175" t="s">
        <v>11</v>
      </c>
      <c r="AG5" s="175" t="s">
        <v>10</v>
      </c>
      <c r="AH5" s="175" t="s">
        <v>9</v>
      </c>
      <c r="AI5" s="183" t="s">
        <v>8</v>
      </c>
      <c r="AJ5" s="146" t="s">
        <v>7</v>
      </c>
      <c r="AK5" s="239" t="s">
        <v>6</v>
      </c>
      <c r="AL5" s="239" t="s">
        <v>5</v>
      </c>
    </row>
    <row r="6" spans="1:38" ht="11.25">
      <c r="A6" s="334" t="s">
        <v>185</v>
      </c>
      <c r="B6" s="388">
        <v>43132</v>
      </c>
      <c r="C6" s="388">
        <v>43435</v>
      </c>
      <c r="D6" s="339" t="s">
        <v>70</v>
      </c>
      <c r="E6" s="138">
        <f aca="true" t="shared" si="0" ref="E6:E14">F6+H6+J6+L6+N6+P6+R6+T6+V6+X6+Z6+AB6</f>
        <v>1</v>
      </c>
      <c r="F6" s="176"/>
      <c r="G6" s="329"/>
      <c r="H6" s="176"/>
      <c r="I6" s="329"/>
      <c r="J6" s="176"/>
      <c r="K6" s="329"/>
      <c r="L6" s="176"/>
      <c r="M6" s="329"/>
      <c r="N6" s="176"/>
      <c r="O6" s="329"/>
      <c r="P6" s="176"/>
      <c r="Q6" s="329"/>
      <c r="R6" s="176"/>
      <c r="S6" s="329"/>
      <c r="T6" s="176"/>
      <c r="U6" s="329"/>
      <c r="V6" s="176"/>
      <c r="W6" s="329"/>
      <c r="X6" s="176"/>
      <c r="Y6" s="329"/>
      <c r="Z6" s="176"/>
      <c r="AA6" s="329"/>
      <c r="AB6" s="176">
        <v>1</v>
      </c>
      <c r="AC6" s="322"/>
      <c r="AD6" s="41">
        <f>F6+H6+J6+L6+N6+P6</f>
        <v>0</v>
      </c>
      <c r="AE6" s="41">
        <f>G6+I6+K6+M6+O6+Q6</f>
        <v>0</v>
      </c>
      <c r="AF6" s="41">
        <f aca="true" t="shared" si="1" ref="AF6:AF14">AE6-AD6</f>
        <v>0</v>
      </c>
      <c r="AG6" s="325"/>
      <c r="AH6" s="325">
        <f aca="true" t="shared" si="2" ref="AH6:AH14">AE6/E6</f>
        <v>0</v>
      </c>
      <c r="AI6" s="397">
        <v>13685000</v>
      </c>
      <c r="AJ6" s="386">
        <v>0</v>
      </c>
      <c r="AK6" s="325" t="e">
        <f aca="true" t="shared" si="3" ref="AK6:AK14">AH6/H6</f>
        <v>#DIV/0!</v>
      </c>
      <c r="AL6" s="398"/>
    </row>
    <row r="7" spans="1:38" ht="48.75" customHeight="1">
      <c r="A7" s="399" t="s">
        <v>186</v>
      </c>
      <c r="B7" s="388">
        <v>43110</v>
      </c>
      <c r="C7" s="388" t="s">
        <v>187</v>
      </c>
      <c r="D7" s="339" t="s">
        <v>70</v>
      </c>
      <c r="E7" s="138">
        <f t="shared" si="0"/>
        <v>14</v>
      </c>
      <c r="F7" s="175">
        <v>2</v>
      </c>
      <c r="G7" s="329">
        <v>1</v>
      </c>
      <c r="H7" s="175">
        <v>9</v>
      </c>
      <c r="I7" s="329">
        <v>10</v>
      </c>
      <c r="J7" s="175">
        <v>2</v>
      </c>
      <c r="K7" s="329">
        <v>2</v>
      </c>
      <c r="L7" s="175">
        <v>0</v>
      </c>
      <c r="M7" s="329">
        <v>0</v>
      </c>
      <c r="N7" s="175">
        <v>0</v>
      </c>
      <c r="O7" s="329"/>
      <c r="P7" s="175">
        <v>0</v>
      </c>
      <c r="Q7" s="329"/>
      <c r="R7" s="175">
        <v>0</v>
      </c>
      <c r="S7" s="329"/>
      <c r="T7" s="175">
        <v>0</v>
      </c>
      <c r="U7" s="329"/>
      <c r="V7" s="175">
        <v>0</v>
      </c>
      <c r="W7" s="329"/>
      <c r="X7" s="175">
        <v>0</v>
      </c>
      <c r="Y7" s="329"/>
      <c r="Z7" s="175">
        <v>1</v>
      </c>
      <c r="AA7" s="329"/>
      <c r="AB7" s="175">
        <v>0</v>
      </c>
      <c r="AC7" s="322"/>
      <c r="AD7" s="951">
        <f aca="true" t="shared" si="4" ref="AD7:AD14">F7+H7+J7+L7+N7+P7</f>
        <v>13</v>
      </c>
      <c r="AE7" s="951">
        <f aca="true" t="shared" si="5" ref="AE7:AE14">G7+I7+K7+M7+O7+Q7</f>
        <v>13</v>
      </c>
      <c r="AF7" s="41">
        <f t="shared" si="1"/>
        <v>0</v>
      </c>
      <c r="AG7" s="325">
        <f>+AE7/AD7</f>
        <v>1</v>
      </c>
      <c r="AH7" s="325">
        <f t="shared" si="2"/>
        <v>0.9285714285714286</v>
      </c>
      <c r="AI7" s="400">
        <v>30000000</v>
      </c>
      <c r="AJ7" s="386">
        <v>0</v>
      </c>
      <c r="AK7" s="325">
        <f t="shared" si="3"/>
        <v>0.10317460317460318</v>
      </c>
      <c r="AL7" s="398"/>
    </row>
    <row r="8" spans="1:38" ht="54.75" customHeight="1">
      <c r="A8" s="401" t="s">
        <v>188</v>
      </c>
      <c r="B8" s="388">
        <v>43191</v>
      </c>
      <c r="C8" s="388">
        <v>43419</v>
      </c>
      <c r="D8" s="339" t="s">
        <v>70</v>
      </c>
      <c r="E8" s="138">
        <f t="shared" si="0"/>
        <v>9</v>
      </c>
      <c r="F8" s="175">
        <v>0</v>
      </c>
      <c r="G8" s="329"/>
      <c r="H8" s="175">
        <v>0</v>
      </c>
      <c r="I8" s="329"/>
      <c r="J8" s="175">
        <v>0</v>
      </c>
      <c r="K8" s="329"/>
      <c r="L8" s="175">
        <v>2</v>
      </c>
      <c r="M8" s="329">
        <v>1</v>
      </c>
      <c r="N8" s="175">
        <v>2</v>
      </c>
      <c r="O8" s="329">
        <v>3</v>
      </c>
      <c r="P8" s="175">
        <v>0</v>
      </c>
      <c r="Q8" s="329"/>
      <c r="R8" s="175">
        <v>0</v>
      </c>
      <c r="S8" s="329"/>
      <c r="T8" s="175">
        <v>2</v>
      </c>
      <c r="U8" s="329"/>
      <c r="V8" s="175">
        <v>2</v>
      </c>
      <c r="W8" s="329"/>
      <c r="X8" s="175">
        <v>1</v>
      </c>
      <c r="Y8" s="329"/>
      <c r="Z8" s="175">
        <v>0</v>
      </c>
      <c r="AA8" s="329"/>
      <c r="AB8" s="175">
        <v>0</v>
      </c>
      <c r="AC8" s="322"/>
      <c r="AD8" s="951">
        <f t="shared" si="4"/>
        <v>4</v>
      </c>
      <c r="AE8" s="951">
        <f t="shared" si="5"/>
        <v>4</v>
      </c>
      <c r="AF8" s="41">
        <f t="shared" si="1"/>
        <v>0</v>
      </c>
      <c r="AG8" s="325"/>
      <c r="AH8" s="325">
        <f t="shared" si="2"/>
        <v>0.4444444444444444</v>
      </c>
      <c r="AI8" s="400">
        <v>7181751</v>
      </c>
      <c r="AJ8" s="386">
        <v>0</v>
      </c>
      <c r="AK8" s="325" t="e">
        <f t="shared" si="3"/>
        <v>#DIV/0!</v>
      </c>
      <c r="AL8" s="398"/>
    </row>
    <row r="9" spans="1:38" ht="11.25">
      <c r="A9" s="401" t="s">
        <v>189</v>
      </c>
      <c r="B9" s="388">
        <v>43115</v>
      </c>
      <c r="C9" s="388">
        <v>43464</v>
      </c>
      <c r="D9" s="339" t="s">
        <v>70</v>
      </c>
      <c r="E9" s="138">
        <f t="shared" si="0"/>
        <v>15</v>
      </c>
      <c r="F9" s="175">
        <v>0</v>
      </c>
      <c r="G9" s="329"/>
      <c r="H9" s="175">
        <v>0</v>
      </c>
      <c r="I9" s="329"/>
      <c r="J9" s="175">
        <v>0</v>
      </c>
      <c r="K9" s="329"/>
      <c r="L9" s="175">
        <v>10</v>
      </c>
      <c r="M9" s="329">
        <v>0</v>
      </c>
      <c r="N9" s="175">
        <v>1</v>
      </c>
      <c r="O9" s="329">
        <v>11</v>
      </c>
      <c r="P9" s="175">
        <v>1</v>
      </c>
      <c r="Q9" s="329"/>
      <c r="R9" s="175">
        <v>1</v>
      </c>
      <c r="S9" s="329"/>
      <c r="T9" s="175">
        <v>1</v>
      </c>
      <c r="U9" s="329"/>
      <c r="V9" s="175">
        <v>1</v>
      </c>
      <c r="W9" s="329"/>
      <c r="X9" s="175">
        <v>0</v>
      </c>
      <c r="Y9" s="329"/>
      <c r="Z9" s="175">
        <v>0</v>
      </c>
      <c r="AA9" s="329"/>
      <c r="AB9" s="175">
        <v>0</v>
      </c>
      <c r="AC9" s="322"/>
      <c r="AD9" s="951">
        <f t="shared" si="4"/>
        <v>12</v>
      </c>
      <c r="AE9" s="951">
        <f t="shared" si="5"/>
        <v>11</v>
      </c>
      <c r="AF9" s="41">
        <f t="shared" si="1"/>
        <v>-1</v>
      </c>
      <c r="AG9" s="325"/>
      <c r="AH9" s="325">
        <f t="shared" si="2"/>
        <v>0.7333333333333333</v>
      </c>
      <c r="AI9" s="400">
        <v>1915900</v>
      </c>
      <c r="AJ9" s="386">
        <v>0</v>
      </c>
      <c r="AK9" s="325" t="e">
        <f t="shared" si="3"/>
        <v>#DIV/0!</v>
      </c>
      <c r="AL9" s="398"/>
    </row>
    <row r="10" spans="1:40" ht="11.25">
      <c r="A10" s="401" t="s">
        <v>190</v>
      </c>
      <c r="B10" s="388">
        <v>43115</v>
      </c>
      <c r="C10" s="388">
        <v>43464</v>
      </c>
      <c r="D10" s="339" t="s">
        <v>70</v>
      </c>
      <c r="E10" s="138">
        <f t="shared" si="0"/>
        <v>3</v>
      </c>
      <c r="F10" s="175">
        <v>0</v>
      </c>
      <c r="G10" s="329"/>
      <c r="H10" s="175">
        <v>0</v>
      </c>
      <c r="I10" s="329"/>
      <c r="J10" s="175">
        <v>0</v>
      </c>
      <c r="K10" s="329"/>
      <c r="L10" s="175">
        <v>0</v>
      </c>
      <c r="M10" s="329"/>
      <c r="N10" s="175">
        <v>0</v>
      </c>
      <c r="O10" s="329"/>
      <c r="P10" s="175">
        <v>0</v>
      </c>
      <c r="Q10" s="329"/>
      <c r="R10" s="175">
        <v>0</v>
      </c>
      <c r="S10" s="329"/>
      <c r="T10" s="175">
        <v>0</v>
      </c>
      <c r="U10" s="329"/>
      <c r="V10" s="175">
        <v>0</v>
      </c>
      <c r="W10" s="329"/>
      <c r="X10" s="175">
        <v>0</v>
      </c>
      <c r="Y10" s="329"/>
      <c r="Z10" s="175">
        <v>0</v>
      </c>
      <c r="AA10" s="329"/>
      <c r="AB10" s="175">
        <v>3</v>
      </c>
      <c r="AC10" s="322"/>
      <c r="AD10" s="951">
        <f t="shared" si="4"/>
        <v>0</v>
      </c>
      <c r="AE10" s="951">
        <f t="shared" si="5"/>
        <v>0</v>
      </c>
      <c r="AF10" s="41">
        <f t="shared" si="1"/>
        <v>0</v>
      </c>
      <c r="AG10" s="325"/>
      <c r="AH10" s="325">
        <f t="shared" si="2"/>
        <v>0</v>
      </c>
      <c r="AI10" s="400">
        <v>586265</v>
      </c>
      <c r="AJ10" s="386">
        <v>0</v>
      </c>
      <c r="AK10" s="325" t="e">
        <f t="shared" si="3"/>
        <v>#DIV/0!</v>
      </c>
      <c r="AL10" s="398"/>
      <c r="AN10" s="342">
        <f>1350000/7500</f>
        <v>180</v>
      </c>
    </row>
    <row r="11" spans="1:38" ht="11.25">
      <c r="A11" s="401" t="s">
        <v>191</v>
      </c>
      <c r="B11" s="388">
        <v>43115</v>
      </c>
      <c r="C11" s="388">
        <v>43454</v>
      </c>
      <c r="D11" s="339" t="s">
        <v>70</v>
      </c>
      <c r="E11" s="138">
        <f t="shared" si="0"/>
        <v>10</v>
      </c>
      <c r="F11" s="175">
        <v>0</v>
      </c>
      <c r="G11" s="329"/>
      <c r="H11" s="175">
        <v>0</v>
      </c>
      <c r="I11" s="329"/>
      <c r="J11" s="175">
        <v>1</v>
      </c>
      <c r="K11" s="329"/>
      <c r="L11" s="175">
        <v>1</v>
      </c>
      <c r="M11" s="329">
        <v>0</v>
      </c>
      <c r="N11" s="175">
        <v>1</v>
      </c>
      <c r="O11" s="329">
        <v>3</v>
      </c>
      <c r="P11" s="175">
        <v>1</v>
      </c>
      <c r="Q11" s="329"/>
      <c r="R11" s="175">
        <v>1</v>
      </c>
      <c r="S11" s="329"/>
      <c r="T11" s="175">
        <v>1</v>
      </c>
      <c r="U11" s="329"/>
      <c r="V11" s="175">
        <v>1</v>
      </c>
      <c r="W11" s="329"/>
      <c r="X11" s="175">
        <v>1</v>
      </c>
      <c r="Y11" s="329"/>
      <c r="Z11" s="175">
        <v>1</v>
      </c>
      <c r="AA11" s="329"/>
      <c r="AB11" s="175">
        <v>1</v>
      </c>
      <c r="AC11" s="322"/>
      <c r="AD11" s="951">
        <f t="shared" si="4"/>
        <v>4</v>
      </c>
      <c r="AE11" s="951">
        <f t="shared" si="5"/>
        <v>3</v>
      </c>
      <c r="AF11" s="41">
        <f t="shared" si="1"/>
        <v>-1</v>
      </c>
      <c r="AG11" s="325"/>
      <c r="AH11" s="325">
        <f t="shared" si="2"/>
        <v>0.3</v>
      </c>
      <c r="AI11" s="400">
        <v>7608860</v>
      </c>
      <c r="AJ11" s="386">
        <v>0</v>
      </c>
      <c r="AK11" s="325" t="e">
        <f t="shared" si="3"/>
        <v>#DIV/0!</v>
      </c>
      <c r="AL11" s="398"/>
    </row>
    <row r="12" spans="1:38" ht="43.5" customHeight="1">
      <c r="A12" s="401" t="s">
        <v>192</v>
      </c>
      <c r="B12" s="388">
        <v>43221</v>
      </c>
      <c r="C12" s="388">
        <v>43404</v>
      </c>
      <c r="D12" s="339" t="s">
        <v>70</v>
      </c>
      <c r="E12" s="138">
        <f t="shared" si="0"/>
        <v>1</v>
      </c>
      <c r="F12" s="175">
        <v>0</v>
      </c>
      <c r="G12" s="329"/>
      <c r="H12" s="175">
        <v>0</v>
      </c>
      <c r="I12" s="329"/>
      <c r="J12" s="175">
        <v>0</v>
      </c>
      <c r="K12" s="329"/>
      <c r="L12" s="175">
        <v>0</v>
      </c>
      <c r="M12" s="329"/>
      <c r="N12" s="175">
        <v>0</v>
      </c>
      <c r="O12" s="329"/>
      <c r="P12" s="175">
        <v>0</v>
      </c>
      <c r="Q12" s="329"/>
      <c r="R12" s="175">
        <v>0</v>
      </c>
      <c r="S12" s="329"/>
      <c r="T12" s="175">
        <v>0</v>
      </c>
      <c r="U12" s="329"/>
      <c r="V12" s="175">
        <v>0</v>
      </c>
      <c r="W12" s="329"/>
      <c r="X12" s="175">
        <v>1</v>
      </c>
      <c r="Y12" s="329"/>
      <c r="Z12" s="175">
        <v>0</v>
      </c>
      <c r="AA12" s="329"/>
      <c r="AB12" s="175">
        <v>0</v>
      </c>
      <c r="AC12" s="322"/>
      <c r="AD12" s="951">
        <f t="shared" si="4"/>
        <v>0</v>
      </c>
      <c r="AE12" s="951">
        <f t="shared" si="5"/>
        <v>0</v>
      </c>
      <c r="AF12" s="41">
        <f t="shared" si="1"/>
        <v>0</v>
      </c>
      <c r="AG12" s="325"/>
      <c r="AH12" s="325">
        <f t="shared" si="2"/>
        <v>0</v>
      </c>
      <c r="AI12" s="400">
        <v>49630278</v>
      </c>
      <c r="AJ12" s="386">
        <v>0</v>
      </c>
      <c r="AK12" s="325" t="e">
        <f t="shared" si="3"/>
        <v>#DIV/0!</v>
      </c>
      <c r="AL12" s="398"/>
    </row>
    <row r="13" spans="1:38" ht="45" customHeight="1">
      <c r="A13" s="401" t="s">
        <v>193</v>
      </c>
      <c r="B13" s="388">
        <v>43252</v>
      </c>
      <c r="C13" s="388">
        <v>43434</v>
      </c>
      <c r="D13" s="339" t="s">
        <v>70</v>
      </c>
      <c r="E13" s="138">
        <f t="shared" si="0"/>
        <v>9</v>
      </c>
      <c r="F13" s="175"/>
      <c r="G13" s="329"/>
      <c r="H13" s="175"/>
      <c r="I13" s="329"/>
      <c r="J13" s="175">
        <v>1</v>
      </c>
      <c r="K13" s="329"/>
      <c r="L13" s="175">
        <v>1</v>
      </c>
      <c r="M13" s="329">
        <v>2</v>
      </c>
      <c r="N13" s="175">
        <v>1</v>
      </c>
      <c r="O13" s="329">
        <v>0</v>
      </c>
      <c r="P13" s="175">
        <v>1</v>
      </c>
      <c r="Q13" s="329"/>
      <c r="R13" s="175">
        <v>1</v>
      </c>
      <c r="S13" s="329"/>
      <c r="T13" s="175">
        <v>1</v>
      </c>
      <c r="U13" s="329"/>
      <c r="V13" s="175">
        <v>1</v>
      </c>
      <c r="W13" s="329"/>
      <c r="X13" s="175">
        <v>1</v>
      </c>
      <c r="Y13" s="329"/>
      <c r="Z13" s="175">
        <v>1</v>
      </c>
      <c r="AA13" s="329"/>
      <c r="AB13" s="175"/>
      <c r="AC13" s="322"/>
      <c r="AD13" s="951">
        <f t="shared" si="4"/>
        <v>4</v>
      </c>
      <c r="AE13" s="951">
        <f t="shared" si="5"/>
        <v>2</v>
      </c>
      <c r="AF13" s="41">
        <f t="shared" si="1"/>
        <v>-2</v>
      </c>
      <c r="AG13" s="325"/>
      <c r="AH13" s="325">
        <f t="shared" si="2"/>
        <v>0.2222222222222222</v>
      </c>
      <c r="AI13" s="400"/>
      <c r="AJ13" s="386">
        <v>0</v>
      </c>
      <c r="AK13" s="325" t="e">
        <f t="shared" si="3"/>
        <v>#DIV/0!</v>
      </c>
      <c r="AL13" s="244"/>
    </row>
    <row r="14" spans="1:38" ht="11.25">
      <c r="A14" s="401" t="s">
        <v>194</v>
      </c>
      <c r="B14" s="388">
        <v>43132</v>
      </c>
      <c r="C14" s="388">
        <v>43434</v>
      </c>
      <c r="D14" s="339" t="s">
        <v>70</v>
      </c>
      <c r="E14" s="138">
        <f t="shared" si="0"/>
        <v>4</v>
      </c>
      <c r="F14" s="175">
        <v>0</v>
      </c>
      <c r="G14" s="329"/>
      <c r="H14" s="175">
        <v>0</v>
      </c>
      <c r="I14" s="329"/>
      <c r="J14" s="175">
        <v>0</v>
      </c>
      <c r="K14" s="329"/>
      <c r="L14" s="175">
        <v>1</v>
      </c>
      <c r="M14" s="329">
        <v>0</v>
      </c>
      <c r="N14" s="175">
        <v>0</v>
      </c>
      <c r="O14" s="329">
        <v>1</v>
      </c>
      <c r="P14" s="175">
        <v>0</v>
      </c>
      <c r="Q14" s="329"/>
      <c r="R14" s="175">
        <v>1</v>
      </c>
      <c r="S14" s="329"/>
      <c r="T14" s="175">
        <v>0</v>
      </c>
      <c r="U14" s="329"/>
      <c r="V14" s="175">
        <v>1</v>
      </c>
      <c r="W14" s="329"/>
      <c r="X14" s="175">
        <v>0</v>
      </c>
      <c r="Y14" s="329"/>
      <c r="Z14" s="175">
        <v>1</v>
      </c>
      <c r="AA14" s="329"/>
      <c r="AB14" s="175">
        <v>0</v>
      </c>
      <c r="AC14" s="350"/>
      <c r="AD14" s="951">
        <f t="shared" si="4"/>
        <v>1</v>
      </c>
      <c r="AE14" s="951">
        <f t="shared" si="5"/>
        <v>1</v>
      </c>
      <c r="AF14" s="41">
        <f t="shared" si="1"/>
        <v>0</v>
      </c>
      <c r="AG14" s="325"/>
      <c r="AH14" s="325">
        <f t="shared" si="2"/>
        <v>0.25</v>
      </c>
      <c r="AI14" s="400">
        <v>3908436</v>
      </c>
      <c r="AJ14" s="386">
        <v>0</v>
      </c>
      <c r="AK14" s="325" t="e">
        <f t="shared" si="3"/>
        <v>#DIV/0!</v>
      </c>
      <c r="AL14" s="402"/>
    </row>
    <row r="15" spans="1:39" ht="12.75">
      <c r="A15" s="1170" t="s">
        <v>1</v>
      </c>
      <c r="B15" s="1170"/>
      <c r="C15" s="1170"/>
      <c r="D15" s="1170"/>
      <c r="E15" s="1170"/>
      <c r="F15" s="1170"/>
      <c r="G15" s="1170"/>
      <c r="H15" s="1170"/>
      <c r="I15" s="1170"/>
      <c r="J15" s="1170"/>
      <c r="K15" s="1170"/>
      <c r="L15" s="1170"/>
      <c r="M15" s="1170"/>
      <c r="N15" s="1170"/>
      <c r="O15" s="1170"/>
      <c r="P15" s="1170"/>
      <c r="Q15" s="1170"/>
      <c r="R15" s="1170"/>
      <c r="S15" s="1170"/>
      <c r="T15" s="1170"/>
      <c r="U15" s="1170"/>
      <c r="V15" s="1170"/>
      <c r="W15" s="1170"/>
      <c r="X15" s="1170"/>
      <c r="Y15" s="1170"/>
      <c r="Z15" s="1170"/>
      <c r="AA15" s="1170"/>
      <c r="AB15" s="1170"/>
      <c r="AC15" s="1170"/>
      <c r="AD15" s="403"/>
      <c r="AE15" s="403"/>
      <c r="AF15" s="403"/>
      <c r="AG15" s="195">
        <f>AVERAGE(AG5:AG14)</f>
        <v>1</v>
      </c>
      <c r="AH15" s="195">
        <f>AVERAGE(AH5:AH14)</f>
        <v>0.3198412698412698</v>
      </c>
      <c r="AI15" s="404">
        <f>SUM(AI6:AI14)</f>
        <v>114516490</v>
      </c>
      <c r="AJ15" s="332">
        <f>SUM(AJ7:AJ14)</f>
        <v>0</v>
      </c>
      <c r="AK15" s="358">
        <f>AJ15/AI15</f>
        <v>0</v>
      </c>
      <c r="AL15" s="405"/>
      <c r="AM15" s="406"/>
    </row>
    <row r="16" spans="1:38" ht="59.25" customHeight="1">
      <c r="A16" s="239" t="s">
        <v>47</v>
      </c>
      <c r="B16" s="1171" t="s">
        <v>195</v>
      </c>
      <c r="C16" s="1171"/>
      <c r="D16" s="1171"/>
      <c r="E16" s="1171"/>
      <c r="F16" s="1171"/>
      <c r="G16" s="1171"/>
      <c r="H16" s="1171"/>
      <c r="I16" s="1171"/>
      <c r="J16" s="1171"/>
      <c r="K16" s="1171"/>
      <c r="L16" s="1171"/>
      <c r="M16" s="1171"/>
      <c r="N16" s="1171"/>
      <c r="O16" s="1171"/>
      <c r="P16" s="1171"/>
      <c r="Q16" s="1171"/>
      <c r="R16" s="1171"/>
      <c r="S16" s="1171"/>
      <c r="T16" s="1171"/>
      <c r="U16" s="1171"/>
      <c r="V16" s="1171"/>
      <c r="W16" s="1171"/>
      <c r="X16" s="1171"/>
      <c r="Y16" s="1171"/>
      <c r="Z16" s="1171"/>
      <c r="AA16" s="1171"/>
      <c r="AB16" s="1171"/>
      <c r="AC16" s="1171"/>
      <c r="AD16" s="1171"/>
      <c r="AE16" s="1171"/>
      <c r="AF16" s="1172" t="s">
        <v>45</v>
      </c>
      <c r="AG16" s="1172"/>
      <c r="AH16" s="1172"/>
      <c r="AI16" s="1174" t="s">
        <v>184</v>
      </c>
      <c r="AJ16" s="1174"/>
      <c r="AK16" s="395" t="s">
        <v>43</v>
      </c>
      <c r="AL16" s="396"/>
    </row>
    <row r="17" spans="1:38" ht="22.5">
      <c r="A17" s="10" t="s">
        <v>42</v>
      </c>
      <c r="B17" s="239" t="s">
        <v>41</v>
      </c>
      <c r="C17" s="239" t="s">
        <v>40</v>
      </c>
      <c r="D17" s="161" t="s">
        <v>39</v>
      </c>
      <c r="E17" s="161" t="s">
        <v>38</v>
      </c>
      <c r="F17" s="9" t="s">
        <v>37</v>
      </c>
      <c r="G17" s="9" t="s">
        <v>36</v>
      </c>
      <c r="H17" s="9" t="s">
        <v>35</v>
      </c>
      <c r="I17" s="9" t="s">
        <v>34</v>
      </c>
      <c r="J17" s="9" t="s">
        <v>33</v>
      </c>
      <c r="K17" s="9" t="s">
        <v>32</v>
      </c>
      <c r="L17" s="9" t="s">
        <v>31</v>
      </c>
      <c r="M17" s="9" t="s">
        <v>30</v>
      </c>
      <c r="N17" s="9" t="s">
        <v>29</v>
      </c>
      <c r="O17" s="9" t="s">
        <v>28</v>
      </c>
      <c r="P17" s="9" t="s">
        <v>27</v>
      </c>
      <c r="Q17" s="9" t="s">
        <v>26</v>
      </c>
      <c r="R17" s="9" t="s">
        <v>25</v>
      </c>
      <c r="S17" s="9" t="s">
        <v>24</v>
      </c>
      <c r="T17" s="9" t="s">
        <v>23</v>
      </c>
      <c r="U17" s="9" t="s">
        <v>22</v>
      </c>
      <c r="V17" s="9" t="s">
        <v>21</v>
      </c>
      <c r="W17" s="9" t="s">
        <v>20</v>
      </c>
      <c r="X17" s="9" t="s">
        <v>19</v>
      </c>
      <c r="Y17" s="9" t="s">
        <v>18</v>
      </c>
      <c r="Z17" s="9" t="s">
        <v>17</v>
      </c>
      <c r="AA17" s="9" t="s">
        <v>16</v>
      </c>
      <c r="AB17" s="9" t="s">
        <v>15</v>
      </c>
      <c r="AC17" s="9" t="s">
        <v>14</v>
      </c>
      <c r="AD17" s="175" t="s">
        <v>13</v>
      </c>
      <c r="AE17" s="175" t="s">
        <v>12</v>
      </c>
      <c r="AF17" s="175" t="s">
        <v>11</v>
      </c>
      <c r="AG17" s="175" t="s">
        <v>10</v>
      </c>
      <c r="AH17" s="175" t="s">
        <v>9</v>
      </c>
      <c r="AI17" s="183" t="s">
        <v>8</v>
      </c>
      <c r="AJ17" s="146" t="s">
        <v>7</v>
      </c>
      <c r="AK17" s="239" t="s">
        <v>6</v>
      </c>
      <c r="AL17" s="239" t="s">
        <v>5</v>
      </c>
    </row>
    <row r="18" spans="1:38" ht="22.5">
      <c r="A18" s="407" t="s">
        <v>196</v>
      </c>
      <c r="B18" s="388">
        <v>42767</v>
      </c>
      <c r="C18" s="388">
        <v>42946</v>
      </c>
      <c r="D18" s="388" t="s">
        <v>197</v>
      </c>
      <c r="E18" s="138">
        <f>F18+H18+J18+L18+N18+P18+R18+T18+V18+X18+Z18+AB18</f>
        <v>1</v>
      </c>
      <c r="F18" s="175"/>
      <c r="G18" s="329"/>
      <c r="H18" s="175"/>
      <c r="I18" s="329"/>
      <c r="J18" s="175"/>
      <c r="K18" s="329"/>
      <c r="L18" s="175"/>
      <c r="M18" s="408"/>
      <c r="N18" s="175"/>
      <c r="O18" s="329"/>
      <c r="P18" s="175"/>
      <c r="Q18" s="329"/>
      <c r="R18" s="175">
        <v>1</v>
      </c>
      <c r="S18" s="329"/>
      <c r="T18" s="175"/>
      <c r="U18" s="341"/>
      <c r="V18" s="175"/>
      <c r="W18" s="341"/>
      <c r="X18" s="175"/>
      <c r="Y18" s="341"/>
      <c r="Z18" s="176"/>
      <c r="AA18" s="329"/>
      <c r="AB18" s="176"/>
      <c r="AC18" s="322"/>
      <c r="AD18" s="951">
        <f aca="true" t="shared" si="6" ref="AD18:AD33">F18+H18+J18+L18+N18+P18</f>
        <v>0</v>
      </c>
      <c r="AE18" s="951">
        <f aca="true" t="shared" si="7" ref="AE18:AE33">G18+I18+K18+M18+O18+Q18</f>
        <v>0</v>
      </c>
      <c r="AF18" s="41">
        <f aca="true" t="shared" si="8" ref="AF18:AF33">AE18-AD18</f>
        <v>0</v>
      </c>
      <c r="AG18" s="325"/>
      <c r="AH18" s="325">
        <f aca="true" t="shared" si="9" ref="AH18:AH33">AE18/E18</f>
        <v>0</v>
      </c>
      <c r="AI18" s="409">
        <v>14578988</v>
      </c>
      <c r="AJ18" s="386">
        <v>0</v>
      </c>
      <c r="AK18" s="325" t="e">
        <f aca="true" t="shared" si="10" ref="AK18:AK33">AH18/H18</f>
        <v>#DIV/0!</v>
      </c>
      <c r="AL18" s="339"/>
    </row>
    <row r="19" spans="1:38" ht="22.5">
      <c r="A19" s="407" t="s">
        <v>198</v>
      </c>
      <c r="B19" s="388">
        <v>43132</v>
      </c>
      <c r="C19" s="388" t="s">
        <v>199</v>
      </c>
      <c r="D19" s="388" t="s">
        <v>197</v>
      </c>
      <c r="E19" s="138">
        <f aca="true" t="shared" si="11" ref="E19:E33">F19+H19+J19+L19+N19+P19+R19+T19+V19+X19+Z19+AB19</f>
        <v>1</v>
      </c>
      <c r="F19" s="175"/>
      <c r="G19" s="329"/>
      <c r="H19" s="175"/>
      <c r="I19" s="329"/>
      <c r="J19" s="175"/>
      <c r="K19" s="329"/>
      <c r="L19" s="175"/>
      <c r="M19" s="408"/>
      <c r="N19" s="175"/>
      <c r="O19" s="408"/>
      <c r="P19" s="175"/>
      <c r="Q19" s="329"/>
      <c r="R19" s="175"/>
      <c r="S19" s="329"/>
      <c r="T19" s="175"/>
      <c r="U19" s="341"/>
      <c r="V19" s="175"/>
      <c r="W19" s="341"/>
      <c r="X19" s="175"/>
      <c r="Y19" s="341"/>
      <c r="Z19" s="176"/>
      <c r="AA19" s="329"/>
      <c r="AB19" s="176">
        <v>1</v>
      </c>
      <c r="AC19" s="322"/>
      <c r="AD19" s="951">
        <f t="shared" si="6"/>
        <v>0</v>
      </c>
      <c r="AE19" s="951">
        <f t="shared" si="7"/>
        <v>0</v>
      </c>
      <c r="AF19" s="41">
        <f t="shared" si="8"/>
        <v>0</v>
      </c>
      <c r="AG19" s="325"/>
      <c r="AH19" s="325">
        <f t="shared" si="9"/>
        <v>0</v>
      </c>
      <c r="AI19" s="409">
        <v>14578988</v>
      </c>
      <c r="AJ19" s="386">
        <v>0</v>
      </c>
      <c r="AK19" s="325" t="e">
        <f t="shared" si="10"/>
        <v>#DIV/0!</v>
      </c>
      <c r="AL19" s="339"/>
    </row>
    <row r="20" spans="1:38" ht="22.5">
      <c r="A20" s="407" t="s">
        <v>200</v>
      </c>
      <c r="B20" s="388">
        <v>43132</v>
      </c>
      <c r="C20" s="388" t="s">
        <v>199</v>
      </c>
      <c r="D20" s="388" t="s">
        <v>197</v>
      </c>
      <c r="E20" s="138">
        <f t="shared" si="11"/>
        <v>1</v>
      </c>
      <c r="F20" s="175"/>
      <c r="G20" s="329"/>
      <c r="H20" s="175"/>
      <c r="I20" s="329"/>
      <c r="J20" s="175"/>
      <c r="K20" s="329"/>
      <c r="L20" s="175"/>
      <c r="M20" s="408"/>
      <c r="N20" s="175"/>
      <c r="O20" s="329"/>
      <c r="P20" s="175">
        <v>1</v>
      </c>
      <c r="Q20" s="329">
        <v>1</v>
      </c>
      <c r="R20" s="175"/>
      <c r="S20" s="329"/>
      <c r="T20" s="175"/>
      <c r="U20" s="341"/>
      <c r="V20" s="175"/>
      <c r="W20" s="341"/>
      <c r="X20" s="175"/>
      <c r="Y20" s="341"/>
      <c r="Z20" s="176"/>
      <c r="AA20" s="329"/>
      <c r="AB20" s="176"/>
      <c r="AC20" s="322"/>
      <c r="AD20" s="951">
        <f t="shared" si="6"/>
        <v>1</v>
      </c>
      <c r="AE20" s="951">
        <f t="shared" si="7"/>
        <v>1</v>
      </c>
      <c r="AF20" s="41">
        <f t="shared" si="8"/>
        <v>0</v>
      </c>
      <c r="AG20" s="325"/>
      <c r="AH20" s="325">
        <f t="shared" si="9"/>
        <v>1</v>
      </c>
      <c r="AI20" s="409">
        <v>14578988</v>
      </c>
      <c r="AJ20" s="386">
        <v>0</v>
      </c>
      <c r="AK20" s="325" t="e">
        <f t="shared" si="10"/>
        <v>#DIV/0!</v>
      </c>
      <c r="AL20" s="396" t="s">
        <v>1043</v>
      </c>
    </row>
    <row r="21" spans="1:38" ht="28.5" customHeight="1">
      <c r="A21" s="407" t="s">
        <v>1044</v>
      </c>
      <c r="B21" s="388"/>
      <c r="C21" s="388"/>
      <c r="D21" s="388" t="s">
        <v>197</v>
      </c>
      <c r="E21" s="138">
        <f t="shared" si="11"/>
        <v>1</v>
      </c>
      <c r="F21" s="175"/>
      <c r="G21" s="329"/>
      <c r="H21" s="175"/>
      <c r="I21" s="329"/>
      <c r="J21" s="175"/>
      <c r="K21" s="329"/>
      <c r="L21" s="175"/>
      <c r="M21" s="408"/>
      <c r="N21" s="175"/>
      <c r="O21" s="329"/>
      <c r="P21" s="175"/>
      <c r="Q21" s="329"/>
      <c r="R21" s="175"/>
      <c r="S21" s="329"/>
      <c r="T21" s="175"/>
      <c r="U21" s="341"/>
      <c r="V21" s="175"/>
      <c r="W21" s="341"/>
      <c r="X21" s="175"/>
      <c r="Y21" s="341"/>
      <c r="Z21" s="176"/>
      <c r="AA21" s="329"/>
      <c r="AB21" s="176">
        <v>1</v>
      </c>
      <c r="AC21" s="322"/>
      <c r="AD21" s="951">
        <f t="shared" si="6"/>
        <v>0</v>
      </c>
      <c r="AE21" s="951">
        <f t="shared" si="7"/>
        <v>0</v>
      </c>
      <c r="AF21" s="41">
        <f t="shared" si="8"/>
        <v>0</v>
      </c>
      <c r="AG21" s="325"/>
      <c r="AH21" s="325">
        <f t="shared" si="9"/>
        <v>0</v>
      </c>
      <c r="AI21" s="409">
        <v>14578988</v>
      </c>
      <c r="AJ21" s="386">
        <v>0</v>
      </c>
      <c r="AK21" s="325" t="e">
        <f t="shared" si="10"/>
        <v>#DIV/0!</v>
      </c>
      <c r="AL21" s="396" t="s">
        <v>1045</v>
      </c>
    </row>
    <row r="22" spans="1:38" ht="22.5">
      <c r="A22" s="407" t="s">
        <v>201</v>
      </c>
      <c r="B22" s="388">
        <v>43132</v>
      </c>
      <c r="C22" s="388" t="s">
        <v>199</v>
      </c>
      <c r="D22" s="388" t="s">
        <v>197</v>
      </c>
      <c r="E22" s="138">
        <f t="shared" si="11"/>
        <v>1</v>
      </c>
      <c r="F22" s="175"/>
      <c r="G22" s="329"/>
      <c r="H22" s="175"/>
      <c r="I22" s="329"/>
      <c r="J22" s="175"/>
      <c r="K22" s="329"/>
      <c r="L22" s="175"/>
      <c r="M22" s="408"/>
      <c r="N22" s="175"/>
      <c r="O22" s="408"/>
      <c r="P22" s="175">
        <v>1</v>
      </c>
      <c r="Q22" s="329"/>
      <c r="R22" s="175"/>
      <c r="S22" s="329"/>
      <c r="T22" s="175"/>
      <c r="U22" s="341"/>
      <c r="V22" s="175"/>
      <c r="W22" s="341"/>
      <c r="X22" s="175"/>
      <c r="Y22" s="341"/>
      <c r="Z22" s="175"/>
      <c r="AA22" s="341"/>
      <c r="AB22" s="175"/>
      <c r="AC22" s="322"/>
      <c r="AD22" s="951">
        <f t="shared" si="6"/>
        <v>1</v>
      </c>
      <c r="AE22" s="951">
        <f t="shared" si="7"/>
        <v>0</v>
      </c>
      <c r="AF22" s="41">
        <f t="shared" si="8"/>
        <v>-1</v>
      </c>
      <c r="AG22" s="325"/>
      <c r="AH22" s="325">
        <f t="shared" si="9"/>
        <v>0</v>
      </c>
      <c r="AI22" s="409">
        <v>20000000</v>
      </c>
      <c r="AJ22" s="386">
        <v>0</v>
      </c>
      <c r="AK22" s="325" t="e">
        <f t="shared" si="10"/>
        <v>#DIV/0!</v>
      </c>
      <c r="AL22" s="410"/>
    </row>
    <row r="23" spans="1:38" ht="22.5">
      <c r="A23" s="407" t="s">
        <v>202</v>
      </c>
      <c r="B23" s="388">
        <v>43313</v>
      </c>
      <c r="C23" s="388">
        <v>43464</v>
      </c>
      <c r="D23" s="388" t="s">
        <v>197</v>
      </c>
      <c r="E23" s="138">
        <f t="shared" si="11"/>
        <v>1</v>
      </c>
      <c r="F23" s="175"/>
      <c r="G23" s="329"/>
      <c r="H23" s="175"/>
      <c r="I23" s="329"/>
      <c r="J23" s="175"/>
      <c r="K23" s="329"/>
      <c r="L23" s="175"/>
      <c r="M23" s="408"/>
      <c r="N23" s="175"/>
      <c r="O23" s="408"/>
      <c r="P23" s="175"/>
      <c r="Q23" s="329"/>
      <c r="R23" s="175"/>
      <c r="S23" s="329"/>
      <c r="T23" s="175"/>
      <c r="U23" s="341"/>
      <c r="V23" s="175"/>
      <c r="W23" s="341"/>
      <c r="X23" s="175"/>
      <c r="Y23" s="341"/>
      <c r="Z23" s="175"/>
      <c r="AA23" s="341"/>
      <c r="AB23" s="175">
        <v>1</v>
      </c>
      <c r="AC23" s="322"/>
      <c r="AD23" s="951">
        <f t="shared" si="6"/>
        <v>0</v>
      </c>
      <c r="AE23" s="951">
        <f t="shared" si="7"/>
        <v>0</v>
      </c>
      <c r="AF23" s="41">
        <f t="shared" si="8"/>
        <v>0</v>
      </c>
      <c r="AG23" s="325"/>
      <c r="AH23" s="325">
        <f t="shared" si="9"/>
        <v>0</v>
      </c>
      <c r="AI23" s="409">
        <v>14578988</v>
      </c>
      <c r="AJ23" s="386">
        <v>0</v>
      </c>
      <c r="AK23" s="325" t="e">
        <f t="shared" si="10"/>
        <v>#DIV/0!</v>
      </c>
      <c r="AL23" s="410"/>
    </row>
    <row r="24" spans="1:38" ht="22.5">
      <c r="A24" s="407" t="s">
        <v>203</v>
      </c>
      <c r="B24" s="388">
        <v>43313</v>
      </c>
      <c r="C24" s="388">
        <v>43464</v>
      </c>
      <c r="D24" s="388" t="s">
        <v>197</v>
      </c>
      <c r="E24" s="138">
        <f t="shared" si="11"/>
        <v>1</v>
      </c>
      <c r="F24" s="175"/>
      <c r="G24" s="329"/>
      <c r="H24" s="175"/>
      <c r="I24" s="329"/>
      <c r="J24" s="175"/>
      <c r="K24" s="329"/>
      <c r="L24" s="175"/>
      <c r="M24" s="408"/>
      <c r="N24" s="175"/>
      <c r="O24" s="408"/>
      <c r="P24" s="175"/>
      <c r="Q24" s="329"/>
      <c r="R24" s="175"/>
      <c r="S24" s="329"/>
      <c r="T24" s="175"/>
      <c r="U24" s="341"/>
      <c r="V24" s="175"/>
      <c r="W24" s="341"/>
      <c r="X24" s="175"/>
      <c r="Y24" s="341"/>
      <c r="Z24" s="175"/>
      <c r="AA24" s="341"/>
      <c r="AB24" s="175">
        <v>1</v>
      </c>
      <c r="AC24" s="322"/>
      <c r="AD24" s="951">
        <f t="shared" si="6"/>
        <v>0</v>
      </c>
      <c r="AE24" s="951">
        <f t="shared" si="7"/>
        <v>0</v>
      </c>
      <c r="AF24" s="41">
        <f t="shared" si="8"/>
        <v>0</v>
      </c>
      <c r="AG24" s="325"/>
      <c r="AH24" s="325">
        <f t="shared" si="9"/>
        <v>0</v>
      </c>
      <c r="AI24" s="409">
        <v>14578988</v>
      </c>
      <c r="AJ24" s="386">
        <v>0</v>
      </c>
      <c r="AK24" s="325" t="e">
        <f t="shared" si="10"/>
        <v>#DIV/0!</v>
      </c>
      <c r="AL24" s="410"/>
    </row>
    <row r="25" spans="1:38" ht="22.5">
      <c r="A25" s="407" t="s">
        <v>1114</v>
      </c>
      <c r="B25" s="388">
        <v>43313</v>
      </c>
      <c r="C25" s="388">
        <v>43464</v>
      </c>
      <c r="D25" s="388" t="s">
        <v>197</v>
      </c>
      <c r="E25" s="138">
        <f t="shared" si="11"/>
        <v>1</v>
      </c>
      <c r="F25" s="176"/>
      <c r="G25" s="329"/>
      <c r="H25" s="176"/>
      <c r="I25" s="329"/>
      <c r="J25" s="176"/>
      <c r="K25" s="329"/>
      <c r="L25" s="176"/>
      <c r="M25" s="408"/>
      <c r="N25" s="176"/>
      <c r="O25" s="408"/>
      <c r="P25" s="176"/>
      <c r="Q25" s="329"/>
      <c r="R25" s="176"/>
      <c r="S25" s="329"/>
      <c r="T25" s="176"/>
      <c r="U25" s="329"/>
      <c r="V25" s="176"/>
      <c r="W25" s="329"/>
      <c r="X25" s="176"/>
      <c r="Y25" s="329"/>
      <c r="Z25" s="176"/>
      <c r="AA25" s="329"/>
      <c r="AB25" s="176">
        <v>1</v>
      </c>
      <c r="AC25" s="322"/>
      <c r="AD25" s="951">
        <f t="shared" si="6"/>
        <v>0</v>
      </c>
      <c r="AE25" s="951">
        <f t="shared" si="7"/>
        <v>0</v>
      </c>
      <c r="AF25" s="41">
        <f t="shared" si="8"/>
        <v>0</v>
      </c>
      <c r="AG25" s="325"/>
      <c r="AH25" s="325">
        <f t="shared" si="9"/>
        <v>0</v>
      </c>
      <c r="AI25" s="409">
        <v>14578988</v>
      </c>
      <c r="AJ25" s="386">
        <v>0</v>
      </c>
      <c r="AK25" s="325" t="e">
        <f t="shared" si="10"/>
        <v>#DIV/0!</v>
      </c>
      <c r="AL25" s="339"/>
    </row>
    <row r="26" spans="1:38" ht="22.5">
      <c r="A26" s="407" t="s">
        <v>1053</v>
      </c>
      <c r="B26" s="388">
        <v>43313</v>
      </c>
      <c r="C26" s="388">
        <v>43464</v>
      </c>
      <c r="D26" s="388" t="s">
        <v>197</v>
      </c>
      <c r="E26" s="138">
        <f t="shared" si="11"/>
        <v>1</v>
      </c>
      <c r="F26" s="176"/>
      <c r="G26" s="329"/>
      <c r="H26" s="176"/>
      <c r="I26" s="329"/>
      <c r="J26" s="176"/>
      <c r="K26" s="329"/>
      <c r="L26" s="176"/>
      <c r="M26" s="408"/>
      <c r="N26" s="176"/>
      <c r="O26" s="408"/>
      <c r="P26" s="176">
        <v>1</v>
      </c>
      <c r="Q26" s="329"/>
      <c r="R26" s="176"/>
      <c r="S26" s="329"/>
      <c r="T26" s="176"/>
      <c r="U26" s="329"/>
      <c r="V26" s="176"/>
      <c r="W26" s="329"/>
      <c r="X26" s="176"/>
      <c r="Y26" s="329"/>
      <c r="Z26" s="176"/>
      <c r="AA26" s="329"/>
      <c r="AB26" s="176"/>
      <c r="AC26" s="322"/>
      <c r="AD26" s="951">
        <f t="shared" si="6"/>
        <v>1</v>
      </c>
      <c r="AE26" s="951">
        <f t="shared" si="7"/>
        <v>0</v>
      </c>
      <c r="AF26" s="41">
        <f t="shared" si="8"/>
        <v>-1</v>
      </c>
      <c r="AG26" s="325"/>
      <c r="AH26" s="325">
        <f t="shared" si="9"/>
        <v>0</v>
      </c>
      <c r="AI26" s="409">
        <v>18684488</v>
      </c>
      <c r="AJ26" s="386">
        <v>0</v>
      </c>
      <c r="AK26" s="325" t="e">
        <f t="shared" si="10"/>
        <v>#DIV/0!</v>
      </c>
      <c r="AL26" s="339"/>
    </row>
    <row r="27" spans="1:38" ht="22.5">
      <c r="A27" s="407" t="s">
        <v>1054</v>
      </c>
      <c r="B27" s="388">
        <v>43101</v>
      </c>
      <c r="C27" s="388">
        <v>43189</v>
      </c>
      <c r="D27" s="388" t="s">
        <v>197</v>
      </c>
      <c r="E27" s="138">
        <f t="shared" si="11"/>
        <v>2</v>
      </c>
      <c r="F27" s="176"/>
      <c r="G27" s="329"/>
      <c r="H27" s="176"/>
      <c r="I27" s="329"/>
      <c r="J27" s="176">
        <v>1</v>
      </c>
      <c r="K27" s="329"/>
      <c r="L27" s="176"/>
      <c r="M27" s="408"/>
      <c r="N27" s="176"/>
      <c r="O27" s="408"/>
      <c r="P27" s="176"/>
      <c r="Q27" s="329"/>
      <c r="R27" s="176"/>
      <c r="S27" s="329"/>
      <c r="T27" s="176">
        <v>1</v>
      </c>
      <c r="U27" s="329"/>
      <c r="V27" s="176"/>
      <c r="W27" s="329"/>
      <c r="X27" s="176"/>
      <c r="Y27" s="329"/>
      <c r="Z27" s="176"/>
      <c r="AA27" s="329"/>
      <c r="AB27" s="176"/>
      <c r="AC27" s="322"/>
      <c r="AD27" s="951">
        <f t="shared" si="6"/>
        <v>1</v>
      </c>
      <c r="AE27" s="951">
        <f t="shared" si="7"/>
        <v>0</v>
      </c>
      <c r="AF27" s="41">
        <f t="shared" si="8"/>
        <v>-1</v>
      </c>
      <c r="AG27" s="325"/>
      <c r="AH27" s="325">
        <f t="shared" si="9"/>
        <v>0</v>
      </c>
      <c r="AI27" s="409">
        <v>20000000</v>
      </c>
      <c r="AJ27" s="386">
        <v>0</v>
      </c>
      <c r="AK27" s="325" t="e">
        <f t="shared" si="10"/>
        <v>#DIV/0!</v>
      </c>
      <c r="AL27" s="339" t="s">
        <v>1046</v>
      </c>
    </row>
    <row r="28" spans="1:38" ht="47.25" customHeight="1">
      <c r="A28" s="407" t="s">
        <v>204</v>
      </c>
      <c r="B28" s="388">
        <v>43101</v>
      </c>
      <c r="C28" s="388">
        <v>43465</v>
      </c>
      <c r="D28" s="388" t="s">
        <v>70</v>
      </c>
      <c r="E28" s="138" t="s">
        <v>205</v>
      </c>
      <c r="F28" s="175"/>
      <c r="G28" s="329"/>
      <c r="H28" s="175"/>
      <c r="I28" s="329"/>
      <c r="J28" s="175"/>
      <c r="K28" s="329"/>
      <c r="L28" s="175"/>
      <c r="M28" s="408"/>
      <c r="N28" s="175"/>
      <c r="O28" s="329">
        <v>2</v>
      </c>
      <c r="P28" s="175"/>
      <c r="Q28" s="329">
        <v>4</v>
      </c>
      <c r="R28" s="175"/>
      <c r="S28" s="329"/>
      <c r="T28" s="175"/>
      <c r="U28" s="341"/>
      <c r="V28" s="175"/>
      <c r="W28" s="341"/>
      <c r="X28" s="175"/>
      <c r="Y28" s="341"/>
      <c r="Z28" s="176"/>
      <c r="AA28" s="329"/>
      <c r="AB28" s="176"/>
      <c r="AC28" s="322"/>
      <c r="AD28" s="951">
        <f t="shared" si="6"/>
        <v>0</v>
      </c>
      <c r="AE28" s="951">
        <f t="shared" si="7"/>
        <v>6</v>
      </c>
      <c r="AF28" s="41">
        <f t="shared" si="8"/>
        <v>6</v>
      </c>
      <c r="AG28" s="325"/>
      <c r="AH28" s="325"/>
      <c r="AI28" s="409"/>
      <c r="AJ28" s="386">
        <v>0</v>
      </c>
      <c r="AK28" s="325" t="e">
        <f t="shared" si="10"/>
        <v>#DIV/0!</v>
      </c>
      <c r="AL28" s="339"/>
    </row>
    <row r="29" spans="1:38" ht="22.5">
      <c r="A29" s="407" t="s">
        <v>206</v>
      </c>
      <c r="B29" s="388">
        <v>43101</v>
      </c>
      <c r="C29" s="388">
        <v>43465</v>
      </c>
      <c r="D29" s="388" t="s">
        <v>197</v>
      </c>
      <c r="E29" s="138" t="s">
        <v>205</v>
      </c>
      <c r="F29" s="175"/>
      <c r="G29" s="329"/>
      <c r="H29" s="175"/>
      <c r="I29" s="329"/>
      <c r="J29" s="175"/>
      <c r="K29" s="329"/>
      <c r="L29" s="175"/>
      <c r="M29" s="408"/>
      <c r="N29" s="175"/>
      <c r="O29" s="408">
        <v>1</v>
      </c>
      <c r="P29" s="175"/>
      <c r="Q29" s="329"/>
      <c r="R29" s="175"/>
      <c r="S29" s="329"/>
      <c r="T29" s="175"/>
      <c r="U29" s="341"/>
      <c r="V29" s="175"/>
      <c r="W29" s="341"/>
      <c r="X29" s="175"/>
      <c r="Y29" s="341"/>
      <c r="Z29" s="175"/>
      <c r="AA29" s="341"/>
      <c r="AB29" s="175"/>
      <c r="AC29" s="350"/>
      <c r="AD29" s="951">
        <f t="shared" si="6"/>
        <v>0</v>
      </c>
      <c r="AE29" s="951">
        <f t="shared" si="7"/>
        <v>1</v>
      </c>
      <c r="AF29" s="41">
        <f t="shared" si="8"/>
        <v>1</v>
      </c>
      <c r="AG29" s="325"/>
      <c r="AH29" s="325"/>
      <c r="AI29" s="409">
        <v>3720000</v>
      </c>
      <c r="AJ29" s="386">
        <v>0</v>
      </c>
      <c r="AK29" s="325" t="e">
        <f t="shared" si="10"/>
        <v>#DIV/0!</v>
      </c>
      <c r="AL29" s="339"/>
    </row>
    <row r="30" spans="1:38" ht="22.5">
      <c r="A30" s="407" t="s">
        <v>207</v>
      </c>
      <c r="B30" s="388">
        <v>43101</v>
      </c>
      <c r="C30" s="388">
        <v>43465</v>
      </c>
      <c r="D30" s="388" t="s">
        <v>197</v>
      </c>
      <c r="E30" s="138">
        <f t="shared" si="11"/>
        <v>1</v>
      </c>
      <c r="F30" s="175"/>
      <c r="G30" s="329"/>
      <c r="H30" s="175"/>
      <c r="I30" s="329"/>
      <c r="J30" s="175"/>
      <c r="K30" s="329"/>
      <c r="L30" s="175"/>
      <c r="M30" s="408"/>
      <c r="N30" s="175"/>
      <c r="O30" s="408"/>
      <c r="P30" s="175"/>
      <c r="Q30" s="329"/>
      <c r="R30" s="175"/>
      <c r="S30" s="329"/>
      <c r="T30" s="175"/>
      <c r="U30" s="341"/>
      <c r="V30" s="175"/>
      <c r="W30" s="341"/>
      <c r="X30" s="175"/>
      <c r="Y30" s="341"/>
      <c r="Z30" s="175"/>
      <c r="AA30" s="341"/>
      <c r="AB30" s="175">
        <v>1</v>
      </c>
      <c r="AC30" s="350"/>
      <c r="AD30" s="951">
        <f t="shared" si="6"/>
        <v>0</v>
      </c>
      <c r="AE30" s="951">
        <f t="shared" si="7"/>
        <v>0</v>
      </c>
      <c r="AF30" s="41">
        <f t="shared" si="8"/>
        <v>0</v>
      </c>
      <c r="AG30" s="325"/>
      <c r="AH30" s="325">
        <f t="shared" si="9"/>
        <v>0</v>
      </c>
      <c r="AI30" s="409">
        <v>3045000</v>
      </c>
      <c r="AJ30" s="386">
        <v>0</v>
      </c>
      <c r="AK30" s="325" t="e">
        <f t="shared" si="10"/>
        <v>#DIV/0!</v>
      </c>
      <c r="AL30" s="339"/>
    </row>
    <row r="31" spans="1:38" ht="22.5">
      <c r="A31" s="407" t="s">
        <v>208</v>
      </c>
      <c r="B31" s="388">
        <v>43101</v>
      </c>
      <c r="C31" s="388">
        <v>43465</v>
      </c>
      <c r="D31" s="388" t="s">
        <v>197</v>
      </c>
      <c r="E31" s="138">
        <f t="shared" si="11"/>
        <v>1</v>
      </c>
      <c r="F31" s="175"/>
      <c r="G31" s="329"/>
      <c r="H31" s="175"/>
      <c r="I31" s="329"/>
      <c r="J31" s="175"/>
      <c r="K31" s="329"/>
      <c r="L31" s="175"/>
      <c r="M31" s="408"/>
      <c r="N31" s="175"/>
      <c r="O31" s="408"/>
      <c r="P31" s="175"/>
      <c r="Q31" s="329"/>
      <c r="R31" s="175"/>
      <c r="S31" s="329"/>
      <c r="T31" s="175"/>
      <c r="U31" s="341"/>
      <c r="V31" s="175"/>
      <c r="W31" s="341"/>
      <c r="X31" s="175"/>
      <c r="Y31" s="341"/>
      <c r="Z31" s="175"/>
      <c r="AA31" s="341"/>
      <c r="AB31" s="175">
        <v>1</v>
      </c>
      <c r="AC31" s="350"/>
      <c r="AD31" s="951">
        <f t="shared" si="6"/>
        <v>0</v>
      </c>
      <c r="AE31" s="951">
        <f t="shared" si="7"/>
        <v>0</v>
      </c>
      <c r="AF31" s="41">
        <f t="shared" si="8"/>
        <v>0</v>
      </c>
      <c r="AG31" s="325"/>
      <c r="AH31" s="325">
        <f t="shared" si="9"/>
        <v>0</v>
      </c>
      <c r="AI31" s="411"/>
      <c r="AJ31" s="386">
        <v>0</v>
      </c>
      <c r="AK31" s="325" t="e">
        <f t="shared" si="10"/>
        <v>#DIV/0!</v>
      </c>
      <c r="AL31" s="339"/>
    </row>
    <row r="32" spans="1:38" ht="25.5" customHeight="1">
      <c r="A32" s="407" t="s">
        <v>209</v>
      </c>
      <c r="B32" s="388">
        <v>43101</v>
      </c>
      <c r="C32" s="388">
        <v>42916</v>
      </c>
      <c r="D32" s="412">
        <v>5000</v>
      </c>
      <c r="E32" s="138">
        <f t="shared" si="11"/>
        <v>1</v>
      </c>
      <c r="F32" s="175"/>
      <c r="G32" s="329"/>
      <c r="H32" s="175"/>
      <c r="I32" s="329"/>
      <c r="J32" s="175"/>
      <c r="K32" s="329"/>
      <c r="L32" s="175"/>
      <c r="M32" s="408"/>
      <c r="N32" s="175"/>
      <c r="O32" s="408"/>
      <c r="P32" s="175">
        <v>1</v>
      </c>
      <c r="Q32" s="329"/>
      <c r="R32" s="175"/>
      <c r="S32" s="329"/>
      <c r="T32" s="175"/>
      <c r="U32" s="341"/>
      <c r="V32" s="175"/>
      <c r="W32" s="341"/>
      <c r="X32" s="175"/>
      <c r="Y32" s="341"/>
      <c r="Z32" s="175"/>
      <c r="AA32" s="341"/>
      <c r="AB32" s="175"/>
      <c r="AC32" s="350"/>
      <c r="AD32" s="951">
        <f t="shared" si="6"/>
        <v>1</v>
      </c>
      <c r="AE32" s="951">
        <f t="shared" si="7"/>
        <v>0</v>
      </c>
      <c r="AF32" s="41">
        <f t="shared" si="8"/>
        <v>-1</v>
      </c>
      <c r="AG32" s="325"/>
      <c r="AH32" s="325">
        <f t="shared" si="9"/>
        <v>0</v>
      </c>
      <c r="AI32" s="411"/>
      <c r="AJ32" s="386">
        <v>0</v>
      </c>
      <c r="AK32" s="325" t="e">
        <f t="shared" si="10"/>
        <v>#DIV/0!</v>
      </c>
      <c r="AL32" s="339"/>
    </row>
    <row r="33" spans="1:38" ht="25.5" customHeight="1">
      <c r="A33" s="407" t="s">
        <v>1035</v>
      </c>
      <c r="B33" s="388">
        <v>43101</v>
      </c>
      <c r="C33" s="388">
        <v>42916</v>
      </c>
      <c r="D33" s="412"/>
      <c r="E33" s="138">
        <f t="shared" si="11"/>
        <v>6</v>
      </c>
      <c r="F33" s="175">
        <v>6</v>
      </c>
      <c r="G33" s="329">
        <v>6</v>
      </c>
      <c r="H33" s="175"/>
      <c r="I33" s="329"/>
      <c r="J33" s="175"/>
      <c r="K33" s="329"/>
      <c r="L33" s="175"/>
      <c r="M33" s="408"/>
      <c r="N33" s="175"/>
      <c r="O33" s="408"/>
      <c r="P33" s="175"/>
      <c r="Q33" s="329"/>
      <c r="R33" s="175"/>
      <c r="S33" s="329"/>
      <c r="T33" s="175"/>
      <c r="U33" s="341"/>
      <c r="V33" s="175"/>
      <c r="W33" s="341"/>
      <c r="X33" s="175"/>
      <c r="Y33" s="341"/>
      <c r="Z33" s="175"/>
      <c r="AA33" s="341"/>
      <c r="AB33" s="175"/>
      <c r="AC33" s="350"/>
      <c r="AD33" s="951">
        <f t="shared" si="6"/>
        <v>6</v>
      </c>
      <c r="AE33" s="951">
        <f t="shared" si="7"/>
        <v>6</v>
      </c>
      <c r="AF33" s="41">
        <f t="shared" si="8"/>
        <v>0</v>
      </c>
      <c r="AG33" s="325">
        <f>+AE33/AD33</f>
        <v>1</v>
      </c>
      <c r="AH33" s="325">
        <f t="shared" si="9"/>
        <v>1</v>
      </c>
      <c r="AI33" s="411">
        <v>309396798</v>
      </c>
      <c r="AJ33" s="386">
        <v>0</v>
      </c>
      <c r="AK33" s="325" t="e">
        <f t="shared" si="10"/>
        <v>#DIV/0!</v>
      </c>
      <c r="AL33" s="339"/>
    </row>
    <row r="34" spans="1:38" ht="24" customHeight="1">
      <c r="A34" s="1170" t="s">
        <v>1</v>
      </c>
      <c r="B34" s="1170"/>
      <c r="C34" s="1170"/>
      <c r="D34" s="1170"/>
      <c r="E34" s="1170"/>
      <c r="F34" s="1170"/>
      <c r="G34" s="1170"/>
      <c r="H34" s="1170"/>
      <c r="I34" s="1170"/>
      <c r="J34" s="1170"/>
      <c r="K34" s="1170"/>
      <c r="L34" s="1170"/>
      <c r="M34" s="1170"/>
      <c r="N34" s="1170"/>
      <c r="O34" s="1170"/>
      <c r="P34" s="1170"/>
      <c r="Q34" s="1170"/>
      <c r="R34" s="1170"/>
      <c r="S34" s="1170"/>
      <c r="T34" s="1170"/>
      <c r="U34" s="1170"/>
      <c r="V34" s="1170"/>
      <c r="W34" s="1170"/>
      <c r="X34" s="1170"/>
      <c r="Y34" s="1170"/>
      <c r="Z34" s="1170"/>
      <c r="AA34" s="1170"/>
      <c r="AB34" s="1170"/>
      <c r="AC34" s="1170"/>
      <c r="AD34" s="403"/>
      <c r="AE34" s="403"/>
      <c r="AF34" s="403"/>
      <c r="AG34" s="195">
        <f>AVERAGE(AG24:AG33)</f>
        <v>1</v>
      </c>
      <c r="AH34" s="195">
        <f>AVERAGE(AH24:AH33)</f>
        <v>0.125</v>
      </c>
      <c r="AI34" s="404">
        <f>AI33+AI30+AI29+AI27+AI26+AI25+AI24+AI23+AI22+AI21+AI20+AI19+AI18</f>
        <v>476899202</v>
      </c>
      <c r="AJ34" s="332">
        <f>SUM(AJ18:AJ22)</f>
        <v>0</v>
      </c>
      <c r="AK34" s="413"/>
      <c r="AL34" s="414"/>
    </row>
    <row r="35" spans="1:38" ht="26.25" customHeight="1">
      <c r="A35" s="239" t="s">
        <v>47</v>
      </c>
      <c r="B35" s="1171" t="s">
        <v>210</v>
      </c>
      <c r="C35" s="1171"/>
      <c r="D35" s="1171"/>
      <c r="E35" s="1171"/>
      <c r="F35" s="1171"/>
      <c r="G35" s="1171"/>
      <c r="H35" s="1171"/>
      <c r="I35" s="1171"/>
      <c r="J35" s="1171"/>
      <c r="K35" s="1171"/>
      <c r="L35" s="1171"/>
      <c r="M35" s="1171"/>
      <c r="N35" s="1171"/>
      <c r="O35" s="1171"/>
      <c r="P35" s="1171"/>
      <c r="Q35" s="1171"/>
      <c r="R35" s="1171"/>
      <c r="S35" s="1171"/>
      <c r="T35" s="1171"/>
      <c r="U35" s="1171"/>
      <c r="V35" s="1171"/>
      <c r="W35" s="1171"/>
      <c r="X35" s="1171"/>
      <c r="Y35" s="1171"/>
      <c r="Z35" s="1171"/>
      <c r="AA35" s="1171"/>
      <c r="AB35" s="1171"/>
      <c r="AC35" s="1171"/>
      <c r="AD35" s="1171"/>
      <c r="AE35" s="1171"/>
      <c r="AF35" s="1172" t="s">
        <v>45</v>
      </c>
      <c r="AG35" s="1172"/>
      <c r="AH35" s="1172"/>
      <c r="AI35" s="1174" t="s">
        <v>184</v>
      </c>
      <c r="AJ35" s="1174"/>
      <c r="AK35" s="395" t="s">
        <v>43</v>
      </c>
      <c r="AL35" s="396"/>
    </row>
    <row r="36" spans="1:38" ht="22.5">
      <c r="A36" s="10" t="s">
        <v>42</v>
      </c>
      <c r="B36" s="239" t="s">
        <v>41</v>
      </c>
      <c r="C36" s="239" t="s">
        <v>40</v>
      </c>
      <c r="D36" s="161" t="s">
        <v>39</v>
      </c>
      <c r="E36" s="161" t="s">
        <v>38</v>
      </c>
      <c r="F36" s="9" t="s">
        <v>37</v>
      </c>
      <c r="G36" s="9" t="s">
        <v>36</v>
      </c>
      <c r="H36" s="9" t="s">
        <v>35</v>
      </c>
      <c r="I36" s="9" t="s">
        <v>34</v>
      </c>
      <c r="J36" s="9" t="s">
        <v>33</v>
      </c>
      <c r="K36" s="9" t="s">
        <v>32</v>
      </c>
      <c r="L36" s="9" t="s">
        <v>31</v>
      </c>
      <c r="M36" s="9" t="s">
        <v>30</v>
      </c>
      <c r="N36" s="9" t="s">
        <v>29</v>
      </c>
      <c r="O36" s="9" t="s">
        <v>28</v>
      </c>
      <c r="P36" s="9" t="s">
        <v>27</v>
      </c>
      <c r="Q36" s="9" t="s">
        <v>26</v>
      </c>
      <c r="R36" s="9" t="s">
        <v>25</v>
      </c>
      <c r="S36" s="9" t="s">
        <v>24</v>
      </c>
      <c r="T36" s="9" t="s">
        <v>23</v>
      </c>
      <c r="U36" s="9" t="s">
        <v>22</v>
      </c>
      <c r="V36" s="9" t="s">
        <v>21</v>
      </c>
      <c r="W36" s="9" t="s">
        <v>20</v>
      </c>
      <c r="X36" s="9" t="s">
        <v>19</v>
      </c>
      <c r="Y36" s="9" t="s">
        <v>18</v>
      </c>
      <c r="Z36" s="9" t="s">
        <v>17</v>
      </c>
      <c r="AA36" s="9" t="s">
        <v>16</v>
      </c>
      <c r="AB36" s="9" t="s">
        <v>15</v>
      </c>
      <c r="AC36" s="9" t="s">
        <v>14</v>
      </c>
      <c r="AD36" s="175" t="s">
        <v>13</v>
      </c>
      <c r="AE36" s="175" t="s">
        <v>12</v>
      </c>
      <c r="AF36" s="175" t="s">
        <v>11</v>
      </c>
      <c r="AG36" s="175" t="s">
        <v>10</v>
      </c>
      <c r="AH36" s="175" t="s">
        <v>9</v>
      </c>
      <c r="AI36" s="183" t="s">
        <v>8</v>
      </c>
      <c r="AJ36" s="146" t="s">
        <v>7</v>
      </c>
      <c r="AK36" s="239" t="s">
        <v>6</v>
      </c>
      <c r="AL36" s="239" t="s">
        <v>5</v>
      </c>
    </row>
    <row r="37" spans="1:38" ht="22.5">
      <c r="A37" s="407" t="s">
        <v>211</v>
      </c>
      <c r="B37" s="388">
        <v>43101</v>
      </c>
      <c r="C37" s="388">
        <v>43465</v>
      </c>
      <c r="D37" s="388" t="s">
        <v>197</v>
      </c>
      <c r="E37" s="138">
        <f>F37+H37+J37+L37+N37+P37+R37+T37+V37+X37+Z37+AB37</f>
        <v>6</v>
      </c>
      <c r="F37" s="175"/>
      <c r="G37" s="329"/>
      <c r="H37" s="175"/>
      <c r="I37" s="329"/>
      <c r="J37" s="175">
        <v>1</v>
      </c>
      <c r="K37" s="329"/>
      <c r="L37" s="175"/>
      <c r="M37" s="408"/>
      <c r="N37" s="175">
        <v>1</v>
      </c>
      <c r="O37" s="329">
        <v>1</v>
      </c>
      <c r="P37" s="175">
        <v>1</v>
      </c>
      <c r="Q37" s="329">
        <v>3</v>
      </c>
      <c r="R37" s="175"/>
      <c r="S37" s="329"/>
      <c r="T37" s="175">
        <v>1</v>
      </c>
      <c r="U37" s="341"/>
      <c r="V37" s="175">
        <v>1</v>
      </c>
      <c r="W37" s="341"/>
      <c r="X37" s="175"/>
      <c r="Y37" s="341"/>
      <c r="Z37" s="175"/>
      <c r="AA37" s="341"/>
      <c r="AB37" s="175">
        <v>1</v>
      </c>
      <c r="AC37" s="350"/>
      <c r="AD37" s="951">
        <f>F37+H37+J37+L37+N37+P37</f>
        <v>3</v>
      </c>
      <c r="AE37" s="951">
        <f>G37+I37+K37+M37+O37+Q37</f>
        <v>4</v>
      </c>
      <c r="AF37" s="41">
        <f>AE37-AD37</f>
        <v>1</v>
      </c>
      <c r="AG37" s="325"/>
      <c r="AH37" s="325">
        <f>AE37/E37</f>
        <v>0.6666666666666666</v>
      </c>
      <c r="AI37" s="411">
        <v>17950000</v>
      </c>
      <c r="AJ37" s="386">
        <v>0</v>
      </c>
      <c r="AK37" s="325" t="e">
        <f>AH37/H37</f>
        <v>#DIV/0!</v>
      </c>
      <c r="AL37" s="339"/>
    </row>
    <row r="38" spans="1:38" ht="11.25">
      <c r="A38" s="1170" t="s">
        <v>1</v>
      </c>
      <c r="B38" s="1170"/>
      <c r="C38" s="1170"/>
      <c r="D38" s="1170"/>
      <c r="E38" s="1170"/>
      <c r="F38" s="1170"/>
      <c r="G38" s="1170"/>
      <c r="H38" s="1170"/>
      <c r="I38" s="1170"/>
      <c r="J38" s="1170"/>
      <c r="K38" s="1170"/>
      <c r="L38" s="1170"/>
      <c r="M38" s="1170"/>
      <c r="N38" s="1170"/>
      <c r="O38" s="1170"/>
      <c r="P38" s="1170"/>
      <c r="Q38" s="1170"/>
      <c r="R38" s="1170"/>
      <c r="S38" s="1170"/>
      <c r="T38" s="1170"/>
      <c r="U38" s="1170"/>
      <c r="V38" s="1170"/>
      <c r="W38" s="1170"/>
      <c r="X38" s="1170"/>
      <c r="Y38" s="1170"/>
      <c r="Z38" s="1170"/>
      <c r="AA38" s="1170"/>
      <c r="AB38" s="1170"/>
      <c r="AC38" s="1170"/>
      <c r="AD38" s="403"/>
      <c r="AE38" s="403"/>
      <c r="AF38" s="403"/>
      <c r="AG38" s="861"/>
      <c r="AH38" s="861">
        <f>AH37</f>
        <v>0.6666666666666666</v>
      </c>
      <c r="AI38" s="404">
        <f>AI37</f>
        <v>17950000</v>
      </c>
      <c r="AJ38" s="332" t="e">
        <f>SUM(#REF!)</f>
        <v>#REF!</v>
      </c>
      <c r="AK38" s="414"/>
      <c r="AL38" s="414"/>
    </row>
    <row r="39" spans="1:38" ht="11.25">
      <c r="A39" s="239" t="s">
        <v>54</v>
      </c>
      <c r="B39" s="1171" t="s">
        <v>72</v>
      </c>
      <c r="C39" s="1171"/>
      <c r="D39" s="1171"/>
      <c r="E39" s="1171"/>
      <c r="F39" s="1171"/>
      <c r="G39" s="1171"/>
      <c r="H39" s="1171"/>
      <c r="I39" s="1171"/>
      <c r="J39" s="1171"/>
      <c r="K39" s="1171"/>
      <c r="L39" s="1171"/>
      <c r="M39" s="1171"/>
      <c r="N39" s="1171"/>
      <c r="O39" s="1171"/>
      <c r="P39" s="1171"/>
      <c r="Q39" s="1171"/>
      <c r="R39" s="1171"/>
      <c r="S39" s="1171"/>
      <c r="T39" s="1171"/>
      <c r="U39" s="1171"/>
      <c r="V39" s="1171"/>
      <c r="W39" s="1171"/>
      <c r="X39" s="1171"/>
      <c r="Y39" s="1171"/>
      <c r="Z39" s="1171"/>
      <c r="AA39" s="1171"/>
      <c r="AB39" s="1171"/>
      <c r="AC39" s="1171"/>
      <c r="AD39" s="1171"/>
      <c r="AE39" s="1171"/>
      <c r="AF39" s="1171"/>
      <c r="AG39" s="1171"/>
      <c r="AH39" s="1171"/>
      <c r="AI39" s="1171"/>
      <c r="AJ39" s="1171"/>
      <c r="AK39" s="395" t="s">
        <v>43</v>
      </c>
      <c r="AL39" s="396"/>
    </row>
    <row r="40" spans="1:38" ht="11.25">
      <c r="A40" s="239" t="s">
        <v>52</v>
      </c>
      <c r="B40" s="1171" t="s">
        <v>212</v>
      </c>
      <c r="C40" s="1171"/>
      <c r="D40" s="1171"/>
      <c r="E40" s="1171"/>
      <c r="F40" s="1171"/>
      <c r="G40" s="1171"/>
      <c r="H40" s="1171"/>
      <c r="I40" s="1171"/>
      <c r="J40" s="1171"/>
      <c r="K40" s="1171"/>
      <c r="L40" s="1171"/>
      <c r="M40" s="1171"/>
      <c r="N40" s="1171"/>
      <c r="O40" s="1171"/>
      <c r="P40" s="1171"/>
      <c r="Q40" s="1171"/>
      <c r="R40" s="1171"/>
      <c r="S40" s="1171"/>
      <c r="T40" s="1171"/>
      <c r="U40" s="1171"/>
      <c r="V40" s="1171"/>
      <c r="W40" s="1171"/>
      <c r="X40" s="1171"/>
      <c r="Y40" s="1171"/>
      <c r="Z40" s="1171"/>
      <c r="AA40" s="1171"/>
      <c r="AB40" s="1171"/>
      <c r="AC40" s="1171"/>
      <c r="AD40" s="1171"/>
      <c r="AE40" s="1171"/>
      <c r="AF40" s="1171"/>
      <c r="AG40" s="1171"/>
      <c r="AH40" s="1171"/>
      <c r="AI40" s="1171"/>
      <c r="AJ40" s="1171"/>
      <c r="AK40" s="395" t="s">
        <v>43</v>
      </c>
      <c r="AL40" s="396"/>
    </row>
    <row r="41" spans="1:38" ht="11.25">
      <c r="A41" s="239" t="s">
        <v>47</v>
      </c>
      <c r="B41" s="1171" t="s">
        <v>213</v>
      </c>
      <c r="C41" s="1171"/>
      <c r="D41" s="1171"/>
      <c r="E41" s="1171"/>
      <c r="F41" s="1171"/>
      <c r="G41" s="1171"/>
      <c r="H41" s="1171"/>
      <c r="I41" s="1171"/>
      <c r="J41" s="1171"/>
      <c r="K41" s="1171"/>
      <c r="L41" s="1171"/>
      <c r="M41" s="1171"/>
      <c r="N41" s="1171"/>
      <c r="O41" s="1171"/>
      <c r="P41" s="1171"/>
      <c r="Q41" s="1171"/>
      <c r="R41" s="1171"/>
      <c r="S41" s="1171"/>
      <c r="T41" s="1171"/>
      <c r="U41" s="1171"/>
      <c r="V41" s="1171"/>
      <c r="W41" s="1171"/>
      <c r="X41" s="1171"/>
      <c r="Y41" s="1171"/>
      <c r="Z41" s="1171"/>
      <c r="AA41" s="1171"/>
      <c r="AB41" s="1171"/>
      <c r="AC41" s="1171"/>
      <c r="AD41" s="1171"/>
      <c r="AE41" s="1171"/>
      <c r="AF41" s="1172" t="s">
        <v>45</v>
      </c>
      <c r="AG41" s="1172"/>
      <c r="AH41" s="1172"/>
      <c r="AI41" s="1173" t="s">
        <v>184</v>
      </c>
      <c r="AJ41" s="1173"/>
      <c r="AK41" s="395" t="s">
        <v>43</v>
      </c>
      <c r="AL41" s="396"/>
    </row>
    <row r="42" spans="1:40" ht="22.5">
      <c r="A42" s="10" t="s">
        <v>42</v>
      </c>
      <c r="B42" s="239" t="s">
        <v>41</v>
      </c>
      <c r="C42" s="239" t="s">
        <v>40</v>
      </c>
      <c r="D42" s="161" t="s">
        <v>39</v>
      </c>
      <c r="E42" s="161" t="s">
        <v>38</v>
      </c>
      <c r="F42" s="9" t="s">
        <v>37</v>
      </c>
      <c r="G42" s="9" t="s">
        <v>36</v>
      </c>
      <c r="H42" s="9" t="s">
        <v>35</v>
      </c>
      <c r="I42" s="9" t="s">
        <v>34</v>
      </c>
      <c r="J42" s="9" t="s">
        <v>33</v>
      </c>
      <c r="K42" s="9" t="s">
        <v>32</v>
      </c>
      <c r="L42" s="9" t="s">
        <v>31</v>
      </c>
      <c r="M42" s="9" t="s">
        <v>30</v>
      </c>
      <c r="N42" s="9" t="s">
        <v>29</v>
      </c>
      <c r="O42" s="9" t="s">
        <v>28</v>
      </c>
      <c r="P42" s="9" t="s">
        <v>27</v>
      </c>
      <c r="Q42" s="9" t="s">
        <v>26</v>
      </c>
      <c r="R42" s="9" t="s">
        <v>25</v>
      </c>
      <c r="S42" s="9" t="s">
        <v>24</v>
      </c>
      <c r="T42" s="9" t="s">
        <v>23</v>
      </c>
      <c r="U42" s="9" t="s">
        <v>22</v>
      </c>
      <c r="V42" s="9" t="s">
        <v>21</v>
      </c>
      <c r="W42" s="9" t="s">
        <v>20</v>
      </c>
      <c r="X42" s="9" t="s">
        <v>19</v>
      </c>
      <c r="Y42" s="9" t="s">
        <v>18</v>
      </c>
      <c r="Z42" s="9" t="s">
        <v>17</v>
      </c>
      <c r="AA42" s="9" t="s">
        <v>16</v>
      </c>
      <c r="AB42" s="9" t="s">
        <v>15</v>
      </c>
      <c r="AC42" s="9" t="s">
        <v>14</v>
      </c>
      <c r="AD42" s="175" t="s">
        <v>13</v>
      </c>
      <c r="AE42" s="175" t="s">
        <v>12</v>
      </c>
      <c r="AF42" s="175" t="s">
        <v>11</v>
      </c>
      <c r="AG42" s="175" t="s">
        <v>10</v>
      </c>
      <c r="AH42" s="175" t="s">
        <v>9</v>
      </c>
      <c r="AI42" s="183" t="s">
        <v>8</v>
      </c>
      <c r="AJ42" s="146" t="s">
        <v>7</v>
      </c>
      <c r="AK42" s="239" t="s">
        <v>6</v>
      </c>
      <c r="AL42" s="239" t="s">
        <v>5</v>
      </c>
      <c r="AM42" s="415"/>
      <c r="AN42" s="415"/>
    </row>
    <row r="43" spans="1:41" ht="45">
      <c r="A43" s="320" t="s">
        <v>214</v>
      </c>
      <c r="B43" s="388">
        <v>43313</v>
      </c>
      <c r="C43" s="388">
        <v>43464</v>
      </c>
      <c r="D43" s="388" t="s">
        <v>70</v>
      </c>
      <c r="E43" s="138">
        <f>T43+V43+X43+Z43+AB43+R43+P43+N43+L43+J43+H43+F43</f>
        <v>10</v>
      </c>
      <c r="F43" s="175"/>
      <c r="G43" s="341"/>
      <c r="H43" s="175">
        <v>1</v>
      </c>
      <c r="I43" s="341">
        <v>1</v>
      </c>
      <c r="J43" s="175">
        <v>1</v>
      </c>
      <c r="K43" s="341">
        <v>1</v>
      </c>
      <c r="L43" s="175">
        <v>1</v>
      </c>
      <c r="M43" s="341">
        <v>1</v>
      </c>
      <c r="N43" s="175">
        <v>1</v>
      </c>
      <c r="O43" s="341">
        <v>1</v>
      </c>
      <c r="P43" s="175">
        <v>1</v>
      </c>
      <c r="Q43" s="341">
        <v>0</v>
      </c>
      <c r="R43" s="175">
        <v>1</v>
      </c>
      <c r="S43" s="416"/>
      <c r="T43" s="175">
        <v>1</v>
      </c>
      <c r="U43" s="329"/>
      <c r="V43" s="175">
        <v>1</v>
      </c>
      <c r="W43" s="341"/>
      <c r="X43" s="175">
        <v>1</v>
      </c>
      <c r="Y43" s="341"/>
      <c r="Z43" s="175">
        <v>1</v>
      </c>
      <c r="AA43" s="341"/>
      <c r="AB43" s="41"/>
      <c r="AC43" s="350"/>
      <c r="AD43" s="951">
        <f aca="true" t="shared" si="12" ref="AD43:AD53">F43+H43+J43+L43+N43+P43</f>
        <v>5</v>
      </c>
      <c r="AE43" s="951">
        <f aca="true" t="shared" si="13" ref="AE43:AE53">G43+I43+K43+M43+O43+Q43</f>
        <v>4</v>
      </c>
      <c r="AF43" s="41">
        <f aca="true" t="shared" si="14" ref="AF43:AF53">AE43-AD43</f>
        <v>-1</v>
      </c>
      <c r="AG43" s="325">
        <f aca="true" t="shared" si="15" ref="AG43:AG53">+AE43/AD43</f>
        <v>0.8</v>
      </c>
      <c r="AH43" s="325">
        <f aca="true" t="shared" si="16" ref="AH43:AH53">AE43/E43</f>
        <v>0.4</v>
      </c>
      <c r="AI43" s="400">
        <v>0</v>
      </c>
      <c r="AJ43" s="386">
        <v>0</v>
      </c>
      <c r="AK43" s="325">
        <f aca="true" t="shared" si="17" ref="AK43:AK52">AH43/H43</f>
        <v>0.4</v>
      </c>
      <c r="AL43" s="244"/>
      <c r="AO43" s="415"/>
    </row>
    <row r="44" spans="1:38" ht="22.5">
      <c r="A44" s="320" t="s">
        <v>215</v>
      </c>
      <c r="B44" s="388">
        <v>43313</v>
      </c>
      <c r="C44" s="388">
        <v>43464</v>
      </c>
      <c r="D44" s="388" t="s">
        <v>70</v>
      </c>
      <c r="E44" s="138">
        <f aca="true" t="shared" si="18" ref="E44:E52">T44+V44+X44+Z44+AB44+R44+P44+N44+L44+J44+H44+F44</f>
        <v>6</v>
      </c>
      <c r="F44" s="175">
        <v>1</v>
      </c>
      <c r="G44" s="341">
        <v>1</v>
      </c>
      <c r="H44" s="175"/>
      <c r="I44" s="341">
        <v>1</v>
      </c>
      <c r="J44" s="175">
        <v>1</v>
      </c>
      <c r="K44" s="341">
        <v>0</v>
      </c>
      <c r="L44" s="175"/>
      <c r="M44" s="341"/>
      <c r="N44" s="175">
        <v>1</v>
      </c>
      <c r="O44" s="341">
        <v>5</v>
      </c>
      <c r="P44" s="175"/>
      <c r="Q44" s="341"/>
      <c r="R44" s="175"/>
      <c r="S44" s="341"/>
      <c r="T44" s="175">
        <v>1</v>
      </c>
      <c r="U44" s="329"/>
      <c r="V44" s="175"/>
      <c r="W44" s="341"/>
      <c r="X44" s="175">
        <v>1</v>
      </c>
      <c r="Y44" s="341"/>
      <c r="Z44" s="175"/>
      <c r="AA44" s="341"/>
      <c r="AB44" s="41">
        <v>1</v>
      </c>
      <c r="AC44" s="350"/>
      <c r="AD44" s="951">
        <f t="shared" si="12"/>
        <v>3</v>
      </c>
      <c r="AE44" s="951">
        <f t="shared" si="13"/>
        <v>7</v>
      </c>
      <c r="AF44" s="41">
        <f t="shared" si="14"/>
        <v>4</v>
      </c>
      <c r="AG44" s="325">
        <f t="shared" si="15"/>
        <v>2.3333333333333335</v>
      </c>
      <c r="AH44" s="325">
        <f t="shared" si="16"/>
        <v>1.1666666666666667</v>
      </c>
      <c r="AI44" s="400">
        <v>2000000</v>
      </c>
      <c r="AJ44" s="386">
        <v>0</v>
      </c>
      <c r="AK44" s="325" t="e">
        <f t="shared" si="17"/>
        <v>#DIV/0!</v>
      </c>
      <c r="AL44" s="244"/>
    </row>
    <row r="45" spans="1:38" ht="22.5">
      <c r="A45" s="320" t="s">
        <v>216</v>
      </c>
      <c r="B45" s="388">
        <v>43313</v>
      </c>
      <c r="C45" s="388">
        <v>43464</v>
      </c>
      <c r="D45" s="388" t="s">
        <v>70</v>
      </c>
      <c r="E45" s="138">
        <f t="shared" si="18"/>
        <v>3</v>
      </c>
      <c r="F45" s="175"/>
      <c r="G45" s="341"/>
      <c r="H45" s="175"/>
      <c r="I45" s="341"/>
      <c r="J45" s="175">
        <v>1</v>
      </c>
      <c r="K45" s="341">
        <v>0</v>
      </c>
      <c r="L45" s="175"/>
      <c r="M45" s="341"/>
      <c r="N45" s="175"/>
      <c r="O45" s="341"/>
      <c r="P45" s="175"/>
      <c r="Q45" s="341"/>
      <c r="R45" s="175">
        <v>1</v>
      </c>
      <c r="S45" s="341"/>
      <c r="T45" s="175"/>
      <c r="U45" s="329"/>
      <c r="V45" s="175"/>
      <c r="W45" s="341"/>
      <c r="X45" s="175"/>
      <c r="Y45" s="341"/>
      <c r="Z45" s="175">
        <v>1</v>
      </c>
      <c r="AA45" s="341"/>
      <c r="AB45" s="41"/>
      <c r="AC45" s="350"/>
      <c r="AD45" s="951">
        <f t="shared" si="12"/>
        <v>1</v>
      </c>
      <c r="AE45" s="951">
        <f t="shared" si="13"/>
        <v>0</v>
      </c>
      <c r="AF45" s="41">
        <f t="shared" si="14"/>
        <v>-1</v>
      </c>
      <c r="AG45" s="325"/>
      <c r="AH45" s="325">
        <f t="shared" si="16"/>
        <v>0</v>
      </c>
      <c r="AI45" s="400"/>
      <c r="AJ45" s="386">
        <v>0</v>
      </c>
      <c r="AK45" s="325" t="e">
        <f t="shared" si="17"/>
        <v>#DIV/0!</v>
      </c>
      <c r="AL45" s="244"/>
    </row>
    <row r="46" spans="1:42" ht="45">
      <c r="A46" s="320" t="s">
        <v>217</v>
      </c>
      <c r="B46" s="388">
        <v>43313</v>
      </c>
      <c r="C46" s="388">
        <v>43464</v>
      </c>
      <c r="D46" s="388" t="s">
        <v>70</v>
      </c>
      <c r="E46" s="138">
        <f t="shared" si="18"/>
        <v>3</v>
      </c>
      <c r="F46" s="175"/>
      <c r="G46" s="341"/>
      <c r="H46" s="175"/>
      <c r="I46" s="341"/>
      <c r="J46" s="175">
        <v>1</v>
      </c>
      <c r="K46" s="341">
        <v>2</v>
      </c>
      <c r="L46" s="175"/>
      <c r="M46" s="341"/>
      <c r="N46" s="175"/>
      <c r="O46" s="341">
        <v>1</v>
      </c>
      <c r="P46" s="175"/>
      <c r="Q46" s="341">
        <v>2</v>
      </c>
      <c r="R46" s="175"/>
      <c r="S46" s="341"/>
      <c r="T46" s="175">
        <v>1</v>
      </c>
      <c r="U46" s="329"/>
      <c r="V46" s="175"/>
      <c r="W46" s="341"/>
      <c r="X46" s="175"/>
      <c r="Y46" s="341"/>
      <c r="Z46" s="175"/>
      <c r="AA46" s="341"/>
      <c r="AB46" s="175">
        <v>1</v>
      </c>
      <c r="AC46" s="350"/>
      <c r="AD46" s="951">
        <f t="shared" si="12"/>
        <v>1</v>
      </c>
      <c r="AE46" s="951">
        <f t="shared" si="13"/>
        <v>5</v>
      </c>
      <c r="AF46" s="41">
        <f t="shared" si="14"/>
        <v>4</v>
      </c>
      <c r="AG46" s="325"/>
      <c r="AH46" s="325">
        <f t="shared" si="16"/>
        <v>1.6666666666666667</v>
      </c>
      <c r="AI46" s="400"/>
      <c r="AJ46" s="386">
        <v>0</v>
      </c>
      <c r="AK46" s="325" t="e">
        <f t="shared" si="17"/>
        <v>#DIV/0!</v>
      </c>
      <c r="AL46" s="417"/>
      <c r="AP46" s="415"/>
    </row>
    <row r="47" spans="1:42" s="415" customFormat="1" ht="33.75">
      <c r="A47" s="333" t="s">
        <v>218</v>
      </c>
      <c r="B47" s="388">
        <v>43313</v>
      </c>
      <c r="C47" s="388">
        <v>43464</v>
      </c>
      <c r="D47" s="388" t="s">
        <v>70</v>
      </c>
      <c r="E47" s="138">
        <f t="shared" si="18"/>
        <v>22</v>
      </c>
      <c r="F47" s="175">
        <v>1</v>
      </c>
      <c r="G47" s="341">
        <v>1</v>
      </c>
      <c r="H47" s="175">
        <v>2</v>
      </c>
      <c r="I47" s="341">
        <v>6</v>
      </c>
      <c r="J47" s="175">
        <v>2</v>
      </c>
      <c r="K47" s="341">
        <v>6</v>
      </c>
      <c r="L47" s="175">
        <v>2</v>
      </c>
      <c r="M47" s="341">
        <v>8</v>
      </c>
      <c r="N47" s="175">
        <v>2</v>
      </c>
      <c r="O47" s="341">
        <v>12</v>
      </c>
      <c r="P47" s="175">
        <v>2</v>
      </c>
      <c r="Q47" s="341">
        <v>0</v>
      </c>
      <c r="R47" s="175">
        <v>2</v>
      </c>
      <c r="S47" s="341"/>
      <c r="T47" s="175">
        <v>2</v>
      </c>
      <c r="U47" s="329"/>
      <c r="V47" s="175">
        <v>2</v>
      </c>
      <c r="W47" s="341"/>
      <c r="X47" s="175">
        <v>2</v>
      </c>
      <c r="Y47" s="341"/>
      <c r="Z47" s="175">
        <v>2</v>
      </c>
      <c r="AA47" s="341"/>
      <c r="AB47" s="175">
        <v>1</v>
      </c>
      <c r="AC47" s="350"/>
      <c r="AD47" s="951">
        <f t="shared" si="12"/>
        <v>11</v>
      </c>
      <c r="AE47" s="951">
        <f t="shared" si="13"/>
        <v>33</v>
      </c>
      <c r="AF47" s="41">
        <f t="shared" si="14"/>
        <v>22</v>
      </c>
      <c r="AG47" s="325">
        <f t="shared" si="15"/>
        <v>3</v>
      </c>
      <c r="AH47" s="325">
        <f t="shared" si="16"/>
        <v>1.5</v>
      </c>
      <c r="AI47" s="400"/>
      <c r="AJ47" s="386">
        <v>0</v>
      </c>
      <c r="AK47" s="325">
        <f t="shared" si="17"/>
        <v>0.75</v>
      </c>
      <c r="AL47" s="244"/>
      <c r="AO47" s="342"/>
      <c r="AP47" s="342"/>
    </row>
    <row r="48" spans="1:41" ht="56.25">
      <c r="A48" s="320" t="s">
        <v>219</v>
      </c>
      <c r="B48" s="388">
        <v>43313</v>
      </c>
      <c r="C48" s="388">
        <v>43464</v>
      </c>
      <c r="D48" s="388" t="s">
        <v>70</v>
      </c>
      <c r="E48" s="138">
        <f t="shared" si="18"/>
        <v>6</v>
      </c>
      <c r="F48" s="175"/>
      <c r="G48" s="341"/>
      <c r="H48" s="175">
        <v>1</v>
      </c>
      <c r="I48" s="341">
        <v>1</v>
      </c>
      <c r="J48" s="175"/>
      <c r="K48" s="341"/>
      <c r="L48" s="175">
        <v>1</v>
      </c>
      <c r="M48" s="341">
        <v>0</v>
      </c>
      <c r="N48" s="175"/>
      <c r="O48" s="341"/>
      <c r="P48" s="175">
        <v>1</v>
      </c>
      <c r="Q48" s="341">
        <v>1</v>
      </c>
      <c r="R48" s="175"/>
      <c r="S48" s="341"/>
      <c r="T48" s="175">
        <v>1</v>
      </c>
      <c r="U48" s="329"/>
      <c r="V48" s="175"/>
      <c r="W48" s="341"/>
      <c r="X48" s="175">
        <v>1</v>
      </c>
      <c r="Y48" s="341"/>
      <c r="Z48" s="175"/>
      <c r="AA48" s="341"/>
      <c r="AB48" s="41">
        <v>1</v>
      </c>
      <c r="AC48" s="350"/>
      <c r="AD48" s="951">
        <f t="shared" si="12"/>
        <v>3</v>
      </c>
      <c r="AE48" s="951">
        <f t="shared" si="13"/>
        <v>2</v>
      </c>
      <c r="AF48" s="41">
        <f t="shared" si="14"/>
        <v>-1</v>
      </c>
      <c r="AG48" s="325">
        <f t="shared" si="15"/>
        <v>0.6666666666666666</v>
      </c>
      <c r="AH48" s="325">
        <f t="shared" si="16"/>
        <v>0.3333333333333333</v>
      </c>
      <c r="AI48" s="400">
        <v>1000000</v>
      </c>
      <c r="AJ48" s="386">
        <v>0</v>
      </c>
      <c r="AK48" s="325">
        <f t="shared" si="17"/>
        <v>0.3333333333333333</v>
      </c>
      <c r="AL48" s="244"/>
      <c r="AO48" s="415"/>
    </row>
    <row r="49" spans="1:38" ht="45.75" customHeight="1">
      <c r="A49" s="320" t="s">
        <v>220</v>
      </c>
      <c r="B49" s="388">
        <v>43313</v>
      </c>
      <c r="C49" s="388">
        <v>43464</v>
      </c>
      <c r="D49" s="388" t="s">
        <v>70</v>
      </c>
      <c r="E49" s="138">
        <f t="shared" si="18"/>
        <v>6</v>
      </c>
      <c r="F49" s="175"/>
      <c r="G49" s="341"/>
      <c r="H49" s="175">
        <v>1</v>
      </c>
      <c r="I49" s="341">
        <v>1</v>
      </c>
      <c r="J49" s="175"/>
      <c r="K49" s="341"/>
      <c r="L49" s="175">
        <v>1</v>
      </c>
      <c r="M49" s="341">
        <v>0</v>
      </c>
      <c r="N49" s="175"/>
      <c r="O49" s="341"/>
      <c r="P49" s="175">
        <v>1</v>
      </c>
      <c r="Q49" s="341">
        <v>2</v>
      </c>
      <c r="R49" s="175"/>
      <c r="S49" s="341"/>
      <c r="T49" s="175">
        <v>1</v>
      </c>
      <c r="U49" s="329"/>
      <c r="V49" s="175"/>
      <c r="W49" s="341"/>
      <c r="X49" s="175">
        <v>1</v>
      </c>
      <c r="Y49" s="341"/>
      <c r="Z49" s="175"/>
      <c r="AA49" s="341"/>
      <c r="AB49" s="175">
        <v>1</v>
      </c>
      <c r="AC49" s="350"/>
      <c r="AD49" s="951">
        <f t="shared" si="12"/>
        <v>3</v>
      </c>
      <c r="AE49" s="951">
        <f t="shared" si="13"/>
        <v>3</v>
      </c>
      <c r="AF49" s="41">
        <f t="shared" si="14"/>
        <v>0</v>
      </c>
      <c r="AG49" s="325">
        <f t="shared" si="15"/>
        <v>1</v>
      </c>
      <c r="AH49" s="325">
        <f t="shared" si="16"/>
        <v>0.5</v>
      </c>
      <c r="AI49" s="400"/>
      <c r="AJ49" s="386">
        <v>0</v>
      </c>
      <c r="AK49" s="325">
        <f t="shared" si="17"/>
        <v>0.5</v>
      </c>
      <c r="AL49" s="244"/>
    </row>
    <row r="50" spans="1:38" ht="51.75" customHeight="1">
      <c r="A50" s="320" t="s">
        <v>221</v>
      </c>
      <c r="B50" s="388">
        <v>43313</v>
      </c>
      <c r="C50" s="388">
        <v>43464</v>
      </c>
      <c r="D50" s="388" t="s">
        <v>70</v>
      </c>
      <c r="E50" s="138">
        <f t="shared" si="18"/>
        <v>5</v>
      </c>
      <c r="F50" s="175">
        <v>1</v>
      </c>
      <c r="G50" s="341"/>
      <c r="H50" s="175"/>
      <c r="I50" s="341"/>
      <c r="J50" s="175"/>
      <c r="K50" s="341"/>
      <c r="L50" s="175"/>
      <c r="M50" s="341"/>
      <c r="N50" s="175">
        <v>1</v>
      </c>
      <c r="O50" s="341">
        <v>2</v>
      </c>
      <c r="P50" s="175"/>
      <c r="Q50" s="341"/>
      <c r="R50" s="175">
        <v>1</v>
      </c>
      <c r="S50" s="341"/>
      <c r="T50" s="175"/>
      <c r="U50" s="329"/>
      <c r="V50" s="175">
        <v>1</v>
      </c>
      <c r="W50" s="341"/>
      <c r="X50" s="175"/>
      <c r="Y50" s="341"/>
      <c r="Z50" s="175">
        <v>1</v>
      </c>
      <c r="AA50" s="341"/>
      <c r="AB50" s="41"/>
      <c r="AC50" s="350"/>
      <c r="AD50" s="951">
        <f t="shared" si="12"/>
        <v>2</v>
      </c>
      <c r="AE50" s="951">
        <f t="shared" si="13"/>
        <v>2</v>
      </c>
      <c r="AF50" s="41">
        <f t="shared" si="14"/>
        <v>0</v>
      </c>
      <c r="AG50" s="325">
        <f t="shared" si="15"/>
        <v>1</v>
      </c>
      <c r="AH50" s="325">
        <f t="shared" si="16"/>
        <v>0.4</v>
      </c>
      <c r="AI50" s="400">
        <v>5000000</v>
      </c>
      <c r="AJ50" s="386">
        <v>0</v>
      </c>
      <c r="AK50" s="325" t="e">
        <f t="shared" si="17"/>
        <v>#DIV/0!</v>
      </c>
      <c r="AL50" s="244"/>
    </row>
    <row r="51" spans="1:38" ht="11.25">
      <c r="A51" s="320" t="s">
        <v>222</v>
      </c>
      <c r="B51" s="388">
        <v>43101</v>
      </c>
      <c r="C51" s="388">
        <v>43465</v>
      </c>
      <c r="D51" s="388" t="s">
        <v>223</v>
      </c>
      <c r="E51" s="175" t="s">
        <v>205</v>
      </c>
      <c r="F51" s="176"/>
      <c r="G51" s="329"/>
      <c r="H51" s="176"/>
      <c r="I51" s="329"/>
      <c r="J51" s="176"/>
      <c r="K51" s="329"/>
      <c r="L51" s="176"/>
      <c r="M51" s="329"/>
      <c r="N51" s="176"/>
      <c r="O51" s="408"/>
      <c r="P51" s="176"/>
      <c r="Q51" s="408"/>
      <c r="R51" s="176"/>
      <c r="S51" s="329"/>
      <c r="T51" s="176"/>
      <c r="U51" s="341"/>
      <c r="V51" s="176"/>
      <c r="W51" s="329"/>
      <c r="X51" s="176"/>
      <c r="Y51" s="329"/>
      <c r="Z51" s="176"/>
      <c r="AA51" s="329"/>
      <c r="AB51" s="176"/>
      <c r="AC51" s="322"/>
      <c r="AD51" s="951">
        <f t="shared" si="12"/>
        <v>0</v>
      </c>
      <c r="AE51" s="951">
        <f t="shared" si="13"/>
        <v>0</v>
      </c>
      <c r="AF51" s="41">
        <f t="shared" si="14"/>
        <v>0</v>
      </c>
      <c r="AG51" s="325"/>
      <c r="AH51" s="325"/>
      <c r="AI51" s="400">
        <v>0</v>
      </c>
      <c r="AJ51" s="386">
        <v>0</v>
      </c>
      <c r="AK51" s="325" t="e">
        <f t="shared" si="17"/>
        <v>#DIV/0!</v>
      </c>
      <c r="AL51" s="339"/>
    </row>
    <row r="52" spans="1:42" s="415" customFormat="1" ht="63" customHeight="1">
      <c r="A52" s="333" t="s">
        <v>225</v>
      </c>
      <c r="B52" s="388">
        <v>43313</v>
      </c>
      <c r="C52" s="388">
        <v>43464</v>
      </c>
      <c r="D52" s="388" t="s">
        <v>70</v>
      </c>
      <c r="E52" s="138">
        <f t="shared" si="18"/>
        <v>6</v>
      </c>
      <c r="F52" s="175">
        <v>1</v>
      </c>
      <c r="G52" s="341"/>
      <c r="H52" s="175"/>
      <c r="I52" s="341"/>
      <c r="J52" s="175">
        <v>1</v>
      </c>
      <c r="K52" s="341">
        <v>0</v>
      </c>
      <c r="L52" s="175"/>
      <c r="M52" s="341"/>
      <c r="N52" s="175">
        <v>1</v>
      </c>
      <c r="O52" s="341">
        <v>2</v>
      </c>
      <c r="P52" s="175"/>
      <c r="Q52" s="341">
        <v>3</v>
      </c>
      <c r="R52" s="175">
        <v>1</v>
      </c>
      <c r="S52" s="341"/>
      <c r="T52" s="175"/>
      <c r="U52" s="329"/>
      <c r="V52" s="175">
        <v>1</v>
      </c>
      <c r="W52" s="341"/>
      <c r="X52" s="175"/>
      <c r="Y52" s="341"/>
      <c r="Z52" s="175">
        <v>1</v>
      </c>
      <c r="AA52" s="341"/>
      <c r="AB52" s="175"/>
      <c r="AC52" s="350"/>
      <c r="AD52" s="951">
        <f t="shared" si="12"/>
        <v>3</v>
      </c>
      <c r="AE52" s="951">
        <f t="shared" si="13"/>
        <v>5</v>
      </c>
      <c r="AF52" s="41">
        <f t="shared" si="14"/>
        <v>2</v>
      </c>
      <c r="AG52" s="325">
        <f t="shared" si="15"/>
        <v>1.6666666666666667</v>
      </c>
      <c r="AH52" s="325">
        <f t="shared" si="16"/>
        <v>0.8333333333333334</v>
      </c>
      <c r="AI52" s="400"/>
      <c r="AJ52" s="386">
        <v>0</v>
      </c>
      <c r="AK52" s="325" t="e">
        <f t="shared" si="17"/>
        <v>#DIV/0!</v>
      </c>
      <c r="AL52" s="244"/>
      <c r="AP52" s="342"/>
    </row>
    <row r="53" spans="1:42" s="415" customFormat="1" ht="39.75" customHeight="1">
      <c r="A53" s="333" t="s">
        <v>1036</v>
      </c>
      <c r="B53" s="388"/>
      <c r="C53" s="388"/>
      <c r="D53" s="388" t="s">
        <v>1037</v>
      </c>
      <c r="E53" s="138">
        <v>6</v>
      </c>
      <c r="F53" s="175">
        <v>6</v>
      </c>
      <c r="G53" s="341">
        <v>6</v>
      </c>
      <c r="H53" s="175"/>
      <c r="I53" s="341"/>
      <c r="J53" s="175"/>
      <c r="K53" s="341"/>
      <c r="L53" s="175"/>
      <c r="M53" s="341"/>
      <c r="N53" s="175"/>
      <c r="O53" s="341"/>
      <c r="P53" s="175"/>
      <c r="Q53" s="341"/>
      <c r="R53" s="175"/>
      <c r="S53" s="341"/>
      <c r="T53" s="175"/>
      <c r="U53" s="329"/>
      <c r="V53" s="175"/>
      <c r="W53" s="341"/>
      <c r="X53" s="175"/>
      <c r="Y53" s="341"/>
      <c r="Z53" s="175"/>
      <c r="AA53" s="341"/>
      <c r="AB53" s="175"/>
      <c r="AC53" s="350"/>
      <c r="AD53" s="951">
        <f t="shared" si="12"/>
        <v>6</v>
      </c>
      <c r="AE53" s="951">
        <f t="shared" si="13"/>
        <v>6</v>
      </c>
      <c r="AF53" s="41">
        <f t="shared" si="14"/>
        <v>0</v>
      </c>
      <c r="AG53" s="325">
        <f t="shared" si="15"/>
        <v>1</v>
      </c>
      <c r="AH53" s="325">
        <f t="shared" si="16"/>
        <v>1</v>
      </c>
      <c r="AI53" s="400">
        <v>274123163</v>
      </c>
      <c r="AJ53" s="327"/>
      <c r="AK53" s="328"/>
      <c r="AL53" s="244"/>
      <c r="AP53" s="342"/>
    </row>
    <row r="54" spans="1:41" ht="12.75">
      <c r="A54" s="1170" t="s">
        <v>1</v>
      </c>
      <c r="B54" s="1170"/>
      <c r="C54" s="1170"/>
      <c r="D54" s="1170"/>
      <c r="E54" s="1170"/>
      <c r="F54" s="1170"/>
      <c r="G54" s="1170"/>
      <c r="H54" s="1170"/>
      <c r="I54" s="1170"/>
      <c r="J54" s="1170"/>
      <c r="K54" s="1170"/>
      <c r="L54" s="1170"/>
      <c r="M54" s="1170"/>
      <c r="N54" s="1170"/>
      <c r="O54" s="1170"/>
      <c r="P54" s="1170"/>
      <c r="Q54" s="1170"/>
      <c r="R54" s="1170"/>
      <c r="S54" s="1170"/>
      <c r="T54" s="1170"/>
      <c r="U54" s="1170"/>
      <c r="V54" s="1170"/>
      <c r="W54" s="1170"/>
      <c r="X54" s="1170"/>
      <c r="Y54" s="1170"/>
      <c r="Z54" s="1170"/>
      <c r="AA54" s="1170"/>
      <c r="AB54" s="1170"/>
      <c r="AC54" s="1170"/>
      <c r="AD54" s="403"/>
      <c r="AE54" s="403"/>
      <c r="AF54" s="403"/>
      <c r="AG54" s="195">
        <f>AVERAGE(AG43:AG53)</f>
        <v>1.4333333333333333</v>
      </c>
      <c r="AH54" s="195">
        <f>AVERAGE(AH43:AH53)</f>
        <v>0.78</v>
      </c>
      <c r="AI54" s="404">
        <f>SUM(AI43:AI53)</f>
        <v>282123163</v>
      </c>
      <c r="AJ54" s="332">
        <f>SUM(AJ43:AJ52)</f>
        <v>0</v>
      </c>
      <c r="AK54" s="414"/>
      <c r="AL54" s="414"/>
      <c r="AM54" s="415"/>
      <c r="AN54" s="415"/>
      <c r="AO54" s="415"/>
    </row>
    <row r="55" spans="1:41" ht="11.25">
      <c r="A55" s="239" t="s">
        <v>47</v>
      </c>
      <c r="B55" s="1171" t="s">
        <v>226</v>
      </c>
      <c r="C55" s="1171"/>
      <c r="D55" s="1171"/>
      <c r="E55" s="1171"/>
      <c r="F55" s="1171"/>
      <c r="G55" s="1171"/>
      <c r="H55" s="1171"/>
      <c r="I55" s="1171"/>
      <c r="J55" s="1171"/>
      <c r="K55" s="1171"/>
      <c r="L55" s="1171"/>
      <c r="M55" s="1171"/>
      <c r="N55" s="1171"/>
      <c r="O55" s="1171"/>
      <c r="P55" s="1171"/>
      <c r="Q55" s="1171"/>
      <c r="R55" s="1171"/>
      <c r="S55" s="1171"/>
      <c r="T55" s="1171"/>
      <c r="U55" s="1171"/>
      <c r="V55" s="1171"/>
      <c r="W55" s="1171"/>
      <c r="X55" s="1171"/>
      <c r="Y55" s="1171"/>
      <c r="Z55" s="1171"/>
      <c r="AA55" s="1171"/>
      <c r="AB55" s="1171"/>
      <c r="AC55" s="1171"/>
      <c r="AD55" s="1171"/>
      <c r="AE55" s="1171"/>
      <c r="AF55" s="1113" t="s">
        <v>45</v>
      </c>
      <c r="AG55" s="1113"/>
      <c r="AH55" s="1113"/>
      <c r="AI55" s="1173" t="s">
        <v>184</v>
      </c>
      <c r="AJ55" s="1173"/>
      <c r="AK55" s="239" t="s">
        <v>6</v>
      </c>
      <c r="AL55" s="239"/>
      <c r="AM55" s="415"/>
      <c r="AN55" s="415"/>
      <c r="AO55" s="415"/>
    </row>
    <row r="56" spans="1:41" ht="22.5">
      <c r="A56" s="10" t="s">
        <v>42</v>
      </c>
      <c r="B56" s="239" t="s">
        <v>41</v>
      </c>
      <c r="C56" s="239" t="s">
        <v>40</v>
      </c>
      <c r="D56" s="161" t="s">
        <v>39</v>
      </c>
      <c r="E56" s="161" t="s">
        <v>38</v>
      </c>
      <c r="F56" s="9" t="s">
        <v>37</v>
      </c>
      <c r="G56" s="9" t="s">
        <v>36</v>
      </c>
      <c r="H56" s="9" t="s">
        <v>35</v>
      </c>
      <c r="I56" s="9" t="s">
        <v>34</v>
      </c>
      <c r="J56" s="9" t="s">
        <v>33</v>
      </c>
      <c r="K56" s="9" t="s">
        <v>32</v>
      </c>
      <c r="L56" s="9" t="s">
        <v>31</v>
      </c>
      <c r="M56" s="9" t="s">
        <v>30</v>
      </c>
      <c r="N56" s="9" t="s">
        <v>29</v>
      </c>
      <c r="O56" s="9" t="s">
        <v>28</v>
      </c>
      <c r="P56" s="9" t="s">
        <v>27</v>
      </c>
      <c r="Q56" s="9" t="s">
        <v>26</v>
      </c>
      <c r="R56" s="9" t="s">
        <v>25</v>
      </c>
      <c r="S56" s="9" t="s">
        <v>24</v>
      </c>
      <c r="T56" s="9" t="s">
        <v>23</v>
      </c>
      <c r="U56" s="9" t="s">
        <v>22</v>
      </c>
      <c r="V56" s="9" t="s">
        <v>21</v>
      </c>
      <c r="W56" s="9" t="s">
        <v>20</v>
      </c>
      <c r="X56" s="9" t="s">
        <v>19</v>
      </c>
      <c r="Y56" s="9" t="s">
        <v>18</v>
      </c>
      <c r="Z56" s="9" t="s">
        <v>17</v>
      </c>
      <c r="AA56" s="9" t="s">
        <v>16</v>
      </c>
      <c r="AB56" s="9" t="s">
        <v>15</v>
      </c>
      <c r="AC56" s="9" t="s">
        <v>14</v>
      </c>
      <c r="AD56" s="175" t="s">
        <v>13</v>
      </c>
      <c r="AE56" s="175" t="s">
        <v>12</v>
      </c>
      <c r="AF56" s="175" t="s">
        <v>11</v>
      </c>
      <c r="AG56" s="175" t="s">
        <v>10</v>
      </c>
      <c r="AH56" s="175" t="s">
        <v>9</v>
      </c>
      <c r="AI56" s="183" t="s">
        <v>8</v>
      </c>
      <c r="AJ56" s="146" t="s">
        <v>7</v>
      </c>
      <c r="AK56" s="239" t="s">
        <v>6</v>
      </c>
      <c r="AL56" s="239" t="s">
        <v>5</v>
      </c>
      <c r="AO56" s="415"/>
    </row>
    <row r="57" spans="1:42" ht="33.75">
      <c r="A57" s="320" t="s">
        <v>227</v>
      </c>
      <c r="B57" s="388">
        <v>43313</v>
      </c>
      <c r="C57" s="388">
        <v>43464</v>
      </c>
      <c r="D57" s="388" t="s">
        <v>70</v>
      </c>
      <c r="E57" s="138">
        <f>T57+V57+X57+Z57+AB57+R57+P57+N57+L57+J57+H57+F57</f>
        <v>21</v>
      </c>
      <c r="F57" s="175">
        <v>1</v>
      </c>
      <c r="G57" s="341"/>
      <c r="H57" s="175">
        <v>1</v>
      </c>
      <c r="I57" s="341">
        <v>1</v>
      </c>
      <c r="J57" s="175">
        <v>2</v>
      </c>
      <c r="K57" s="341">
        <v>3</v>
      </c>
      <c r="L57" s="175">
        <v>2</v>
      </c>
      <c r="M57" s="341">
        <v>2</v>
      </c>
      <c r="N57" s="175">
        <v>2</v>
      </c>
      <c r="O57" s="341">
        <v>2</v>
      </c>
      <c r="P57" s="175">
        <v>2</v>
      </c>
      <c r="Q57" s="341">
        <v>3</v>
      </c>
      <c r="R57" s="175">
        <v>2</v>
      </c>
      <c r="S57" s="341"/>
      <c r="T57" s="175">
        <v>2</v>
      </c>
      <c r="U57" s="329"/>
      <c r="V57" s="175">
        <v>2</v>
      </c>
      <c r="W57" s="341"/>
      <c r="X57" s="175">
        <v>2</v>
      </c>
      <c r="Y57" s="341"/>
      <c r="Z57" s="175">
        <v>2</v>
      </c>
      <c r="AA57" s="341"/>
      <c r="AB57" s="41">
        <v>1</v>
      </c>
      <c r="AC57" s="418"/>
      <c r="AD57" s="951">
        <f aca="true" t="shared" si="19" ref="AD57:AE59">F57+H57+J57+L57+N57+P57</f>
        <v>10</v>
      </c>
      <c r="AE57" s="951">
        <f t="shared" si="19"/>
        <v>11</v>
      </c>
      <c r="AF57" s="41">
        <f>AE57-AD57</f>
        <v>1</v>
      </c>
      <c r="AG57" s="325">
        <f>+AE57/AD57</f>
        <v>1.1</v>
      </c>
      <c r="AH57" s="325">
        <f>AE57/E57</f>
        <v>0.5238095238095238</v>
      </c>
      <c r="AI57" s="400">
        <v>10000000</v>
      </c>
      <c r="AJ57" s="386">
        <v>0</v>
      </c>
      <c r="AK57" s="325">
        <f>AH57/H57</f>
        <v>0.5238095238095238</v>
      </c>
      <c r="AL57" s="419" t="s">
        <v>1089</v>
      </c>
      <c r="AP57" s="415"/>
    </row>
    <row r="58" spans="1:41" s="415" customFormat="1" ht="42.75" customHeight="1">
      <c r="A58" s="320" t="s">
        <v>228</v>
      </c>
      <c r="B58" s="388">
        <v>43313</v>
      </c>
      <c r="C58" s="388">
        <v>43464</v>
      </c>
      <c r="D58" s="388" t="s">
        <v>70</v>
      </c>
      <c r="E58" s="138">
        <f>T58+V58+X58+Z58+AB58+R58+P58+N58+L58+J58+H58+F58</f>
        <v>1</v>
      </c>
      <c r="F58" s="176"/>
      <c r="G58" s="329"/>
      <c r="H58" s="176"/>
      <c r="I58" s="329"/>
      <c r="J58" s="176"/>
      <c r="K58" s="329"/>
      <c r="L58" s="176"/>
      <c r="M58" s="329"/>
      <c r="N58" s="176"/>
      <c r="O58" s="329"/>
      <c r="P58" s="176"/>
      <c r="Q58" s="329"/>
      <c r="R58" s="161"/>
      <c r="S58" s="329"/>
      <c r="T58" s="176"/>
      <c r="U58" s="329"/>
      <c r="V58" s="176"/>
      <c r="W58" s="329"/>
      <c r="X58" s="176"/>
      <c r="Y58" s="329"/>
      <c r="Z58" s="176"/>
      <c r="AA58" s="329"/>
      <c r="AB58" s="176">
        <v>1</v>
      </c>
      <c r="AC58" s="322"/>
      <c r="AD58" s="951">
        <f t="shared" si="19"/>
        <v>0</v>
      </c>
      <c r="AE58" s="951">
        <f t="shared" si="19"/>
        <v>0</v>
      </c>
      <c r="AF58" s="41">
        <f>AE58-AD58</f>
        <v>0</v>
      </c>
      <c r="AG58" s="325"/>
      <c r="AH58" s="325">
        <f>AE58/E58</f>
        <v>0</v>
      </c>
      <c r="AI58" s="400">
        <v>0</v>
      </c>
      <c r="AJ58" s="386">
        <v>0</v>
      </c>
      <c r="AK58" s="325" t="e">
        <f>AH58/H58</f>
        <v>#DIV/0!</v>
      </c>
      <c r="AL58" s="244"/>
      <c r="AM58" s="342"/>
      <c r="AN58" s="342"/>
      <c r="AO58" s="342"/>
    </row>
    <row r="59" spans="1:38" s="422" customFormat="1" ht="42.75" customHeight="1">
      <c r="A59" s="420" t="s">
        <v>1103</v>
      </c>
      <c r="B59" s="388">
        <v>43313</v>
      </c>
      <c r="C59" s="388">
        <v>43464</v>
      </c>
      <c r="D59" s="388" t="s">
        <v>70</v>
      </c>
      <c r="E59" s="138">
        <f>T59+V59+X59+Z59+AB59+R59+P59+N59+L59+J59+H59+F59</f>
        <v>1</v>
      </c>
      <c r="F59" s="322"/>
      <c r="G59" s="322"/>
      <c r="H59" s="322"/>
      <c r="I59" s="322"/>
      <c r="J59" s="322"/>
      <c r="K59" s="322"/>
      <c r="L59" s="322"/>
      <c r="M59" s="322"/>
      <c r="N59" s="322"/>
      <c r="O59" s="950"/>
      <c r="P59" s="322"/>
      <c r="Q59" s="322"/>
      <c r="R59" s="244">
        <v>1</v>
      </c>
      <c r="S59" s="322"/>
      <c r="T59" s="322"/>
      <c r="U59" s="322"/>
      <c r="V59" s="322"/>
      <c r="W59" s="322"/>
      <c r="X59" s="322"/>
      <c r="Y59" s="322"/>
      <c r="Z59" s="322"/>
      <c r="AA59" s="322"/>
      <c r="AB59" s="322"/>
      <c r="AC59" s="322"/>
      <c r="AD59" s="951">
        <f t="shared" si="19"/>
        <v>0</v>
      </c>
      <c r="AE59" s="951">
        <f t="shared" si="19"/>
        <v>0</v>
      </c>
      <c r="AF59" s="418">
        <f>AE59-AD59</f>
        <v>0</v>
      </c>
      <c r="AG59" s="325"/>
      <c r="AH59" s="325">
        <f>AE59/E59</f>
        <v>0</v>
      </c>
      <c r="AI59" s="409">
        <v>30000000</v>
      </c>
      <c r="AJ59" s="386">
        <v>0</v>
      </c>
      <c r="AK59" s="325" t="e">
        <f>AH59/H59</f>
        <v>#DIV/0!</v>
      </c>
      <c r="AL59" s="244"/>
    </row>
    <row r="60" spans="1:38" ht="12.75">
      <c r="A60" s="1170" t="s">
        <v>1</v>
      </c>
      <c r="B60" s="1170"/>
      <c r="C60" s="1170"/>
      <c r="D60" s="1170"/>
      <c r="E60" s="1170"/>
      <c r="F60" s="1170"/>
      <c r="G60" s="1170"/>
      <c r="H60" s="1170"/>
      <c r="I60" s="1170"/>
      <c r="J60" s="1170"/>
      <c r="K60" s="1170"/>
      <c r="L60" s="1170"/>
      <c r="M60" s="1170"/>
      <c r="N60" s="1170"/>
      <c r="O60" s="1170"/>
      <c r="P60" s="1170"/>
      <c r="Q60" s="1170"/>
      <c r="R60" s="1170"/>
      <c r="S60" s="1170"/>
      <c r="T60" s="1170"/>
      <c r="U60" s="1170"/>
      <c r="V60" s="1170"/>
      <c r="W60" s="1170"/>
      <c r="X60" s="1170"/>
      <c r="Y60" s="1170"/>
      <c r="Z60" s="1170"/>
      <c r="AA60" s="1170"/>
      <c r="AB60" s="1170"/>
      <c r="AC60" s="1170"/>
      <c r="AD60" s="403"/>
      <c r="AE60" s="403"/>
      <c r="AF60" s="403"/>
      <c r="AG60" s="195">
        <f>AVERAGE(AG57:AG59)</f>
        <v>1.1</v>
      </c>
      <c r="AH60" s="195">
        <f>AVERAGE(AH57:AH59)</f>
        <v>0.17460317460317462</v>
      </c>
      <c r="AI60" s="404">
        <f>SUM(AI57:AI59)</f>
        <v>40000000</v>
      </c>
      <c r="AJ60" s="332">
        <f>SUM(AJ57:AJ58)</f>
        <v>0</v>
      </c>
      <c r="AK60" s="413"/>
      <c r="AL60" s="414"/>
    </row>
    <row r="61" spans="1:38" ht="11.25">
      <c r="A61" s="239" t="s">
        <v>54</v>
      </c>
      <c r="B61" s="1171" t="s">
        <v>72</v>
      </c>
      <c r="C61" s="1171"/>
      <c r="D61" s="1171"/>
      <c r="E61" s="1171"/>
      <c r="F61" s="1171"/>
      <c r="G61" s="1171"/>
      <c r="H61" s="1171"/>
      <c r="I61" s="1171"/>
      <c r="J61" s="1171"/>
      <c r="K61" s="1171"/>
      <c r="L61" s="1171"/>
      <c r="M61" s="1171"/>
      <c r="N61" s="1171"/>
      <c r="O61" s="1171"/>
      <c r="P61" s="1171"/>
      <c r="Q61" s="1171"/>
      <c r="R61" s="1171"/>
      <c r="S61" s="1171"/>
      <c r="T61" s="1171"/>
      <c r="U61" s="1171"/>
      <c r="V61" s="1171"/>
      <c r="W61" s="1171"/>
      <c r="X61" s="1171"/>
      <c r="Y61" s="1171"/>
      <c r="Z61" s="1171"/>
      <c r="AA61" s="1171"/>
      <c r="AB61" s="1171"/>
      <c r="AC61" s="1171"/>
      <c r="AD61" s="1171"/>
      <c r="AE61" s="1171"/>
      <c r="AF61" s="1171"/>
      <c r="AG61" s="1171"/>
      <c r="AH61" s="1171"/>
      <c r="AI61" s="1171"/>
      <c r="AJ61" s="1171"/>
      <c r="AK61" s="395" t="s">
        <v>43</v>
      </c>
      <c r="AL61" s="396"/>
    </row>
    <row r="62" spans="1:38" ht="11.25">
      <c r="A62" s="239" t="s">
        <v>52</v>
      </c>
      <c r="B62" s="1171" t="s">
        <v>229</v>
      </c>
      <c r="C62" s="1171"/>
      <c r="D62" s="1171"/>
      <c r="E62" s="1171"/>
      <c r="F62" s="1171"/>
      <c r="G62" s="1171"/>
      <c r="H62" s="1171"/>
      <c r="I62" s="1171"/>
      <c r="J62" s="1171"/>
      <c r="K62" s="1171"/>
      <c r="L62" s="1171"/>
      <c r="M62" s="1171"/>
      <c r="N62" s="1171"/>
      <c r="O62" s="1171"/>
      <c r="P62" s="1171"/>
      <c r="Q62" s="1171"/>
      <c r="R62" s="1171"/>
      <c r="S62" s="1171"/>
      <c r="T62" s="1171"/>
      <c r="U62" s="1171"/>
      <c r="V62" s="1171"/>
      <c r="W62" s="1171"/>
      <c r="X62" s="1171"/>
      <c r="Y62" s="1171"/>
      <c r="Z62" s="1171"/>
      <c r="AA62" s="1171"/>
      <c r="AB62" s="1171"/>
      <c r="AC62" s="1171"/>
      <c r="AD62" s="1171"/>
      <c r="AE62" s="1171"/>
      <c r="AF62" s="1171"/>
      <c r="AG62" s="1171"/>
      <c r="AH62" s="1171"/>
      <c r="AI62" s="1171"/>
      <c r="AJ62" s="1171"/>
      <c r="AK62" s="395" t="s">
        <v>43</v>
      </c>
      <c r="AL62" s="396"/>
    </row>
    <row r="63" spans="1:38" ht="11.25">
      <c r="A63" s="239" t="s">
        <v>47</v>
      </c>
      <c r="B63" s="1175" t="s">
        <v>230</v>
      </c>
      <c r="C63" s="1175"/>
      <c r="D63" s="1175"/>
      <c r="E63" s="1175"/>
      <c r="F63" s="1175"/>
      <c r="G63" s="1175"/>
      <c r="H63" s="1175"/>
      <c r="I63" s="1175"/>
      <c r="J63" s="1175"/>
      <c r="K63" s="1175"/>
      <c r="L63" s="1175"/>
      <c r="M63" s="1175"/>
      <c r="N63" s="1175"/>
      <c r="O63" s="1175"/>
      <c r="P63" s="1175"/>
      <c r="Q63" s="1175"/>
      <c r="R63" s="1175"/>
      <c r="S63" s="1175"/>
      <c r="T63" s="1175"/>
      <c r="U63" s="1175"/>
      <c r="V63" s="1175"/>
      <c r="W63" s="1175"/>
      <c r="X63" s="1175"/>
      <c r="Y63" s="1175"/>
      <c r="Z63" s="1175"/>
      <c r="AA63" s="1175"/>
      <c r="AB63" s="1175"/>
      <c r="AC63" s="1175"/>
      <c r="AD63" s="1175"/>
      <c r="AE63" s="1175"/>
      <c r="AF63" s="1113" t="s">
        <v>45</v>
      </c>
      <c r="AG63" s="1113"/>
      <c r="AH63" s="1113"/>
      <c r="AI63" s="1173" t="s">
        <v>184</v>
      </c>
      <c r="AJ63" s="1173"/>
      <c r="AK63" s="395" t="s">
        <v>43</v>
      </c>
      <c r="AL63" s="396"/>
    </row>
    <row r="64" spans="1:38" ht="22.5">
      <c r="A64" s="10" t="s">
        <v>42</v>
      </c>
      <c r="B64" s="239" t="s">
        <v>41</v>
      </c>
      <c r="C64" s="239" t="s">
        <v>40</v>
      </c>
      <c r="D64" s="161" t="s">
        <v>39</v>
      </c>
      <c r="E64" s="161" t="s">
        <v>38</v>
      </c>
      <c r="F64" s="9" t="s">
        <v>37</v>
      </c>
      <c r="G64" s="9" t="s">
        <v>36</v>
      </c>
      <c r="H64" s="9" t="s">
        <v>35</v>
      </c>
      <c r="I64" s="9" t="s">
        <v>34</v>
      </c>
      <c r="J64" s="9" t="s">
        <v>33</v>
      </c>
      <c r="K64" s="9" t="s">
        <v>32</v>
      </c>
      <c r="L64" s="9" t="s">
        <v>31</v>
      </c>
      <c r="M64" s="9" t="s">
        <v>30</v>
      </c>
      <c r="N64" s="9" t="s">
        <v>29</v>
      </c>
      <c r="O64" s="9" t="s">
        <v>28</v>
      </c>
      <c r="P64" s="9" t="s">
        <v>27</v>
      </c>
      <c r="Q64" s="9" t="s">
        <v>231</v>
      </c>
      <c r="R64" s="9" t="s">
        <v>25</v>
      </c>
      <c r="S64" s="9" t="s">
        <v>24</v>
      </c>
      <c r="T64" s="9" t="s">
        <v>23</v>
      </c>
      <c r="U64" s="9" t="s">
        <v>22</v>
      </c>
      <c r="V64" s="9" t="s">
        <v>21</v>
      </c>
      <c r="W64" s="9" t="s">
        <v>20</v>
      </c>
      <c r="X64" s="9" t="s">
        <v>19</v>
      </c>
      <c r="Y64" s="9" t="s">
        <v>18</v>
      </c>
      <c r="Z64" s="9" t="s">
        <v>17</v>
      </c>
      <c r="AA64" s="9" t="s">
        <v>16</v>
      </c>
      <c r="AB64" s="9" t="s">
        <v>15</v>
      </c>
      <c r="AC64" s="9" t="s">
        <v>14</v>
      </c>
      <c r="AD64" s="175" t="s">
        <v>13</v>
      </c>
      <c r="AE64" s="175" t="s">
        <v>12</v>
      </c>
      <c r="AF64" s="175" t="s">
        <v>11</v>
      </c>
      <c r="AG64" s="175" t="s">
        <v>10</v>
      </c>
      <c r="AH64" s="175" t="s">
        <v>9</v>
      </c>
      <c r="AI64" s="183" t="s">
        <v>8</v>
      </c>
      <c r="AJ64" s="146" t="s">
        <v>7</v>
      </c>
      <c r="AK64" s="239" t="s">
        <v>6</v>
      </c>
      <c r="AL64" s="239" t="s">
        <v>5</v>
      </c>
    </row>
    <row r="65" spans="1:38" ht="24" customHeight="1">
      <c r="A65" s="423" t="s">
        <v>232</v>
      </c>
      <c r="B65" s="388">
        <v>43101</v>
      </c>
      <c r="C65" s="388">
        <v>43465</v>
      </c>
      <c r="D65" s="388" t="s">
        <v>70</v>
      </c>
      <c r="E65" s="138">
        <f>+F65+H65+J65+L65+N65+P65+R65+T65+V65+X65+Z65+AB65</f>
        <v>30</v>
      </c>
      <c r="F65" s="175">
        <v>1</v>
      </c>
      <c r="G65" s="341">
        <v>1</v>
      </c>
      <c r="H65" s="175">
        <v>1</v>
      </c>
      <c r="I65" s="341">
        <v>3</v>
      </c>
      <c r="J65" s="175">
        <v>3</v>
      </c>
      <c r="K65" s="341">
        <v>2</v>
      </c>
      <c r="L65" s="175">
        <v>3</v>
      </c>
      <c r="M65" s="341">
        <v>2</v>
      </c>
      <c r="N65" s="175">
        <v>3</v>
      </c>
      <c r="O65" s="341">
        <v>4</v>
      </c>
      <c r="P65" s="175">
        <v>2</v>
      </c>
      <c r="Q65" s="341">
        <v>2</v>
      </c>
      <c r="R65" s="175">
        <v>3</v>
      </c>
      <c r="S65" s="341"/>
      <c r="T65" s="175">
        <v>3</v>
      </c>
      <c r="U65" s="329"/>
      <c r="V65" s="175">
        <v>3</v>
      </c>
      <c r="W65" s="341"/>
      <c r="X65" s="175">
        <v>3</v>
      </c>
      <c r="Y65" s="341"/>
      <c r="Z65" s="175">
        <v>3</v>
      </c>
      <c r="AA65" s="341"/>
      <c r="AB65" s="175">
        <v>2</v>
      </c>
      <c r="AC65" s="350"/>
      <c r="AD65" s="951">
        <f aca="true" t="shared" si="20" ref="AD65:AD71">F65+H65+J65+L65+N65+P65</f>
        <v>13</v>
      </c>
      <c r="AE65" s="951">
        <f aca="true" t="shared" si="21" ref="AE65:AE71">G65+I65+K65+M65+O65+Q65</f>
        <v>14</v>
      </c>
      <c r="AF65" s="41">
        <f aca="true" t="shared" si="22" ref="AF65:AF71">AE65-AD65</f>
        <v>1</v>
      </c>
      <c r="AG65" s="325">
        <f>+AE65/AD65</f>
        <v>1.0769230769230769</v>
      </c>
      <c r="AH65" s="325">
        <f aca="true" t="shared" si="23" ref="AH65:AH71">AE65/E65</f>
        <v>0.4666666666666667</v>
      </c>
      <c r="AI65" s="400">
        <v>7497000</v>
      </c>
      <c r="AJ65" s="386">
        <v>0</v>
      </c>
      <c r="AK65" s="325">
        <f aca="true" t="shared" si="24" ref="AK65:AK71">AH65/H65</f>
        <v>0.4666666666666667</v>
      </c>
      <c r="AL65" s="339"/>
    </row>
    <row r="66" spans="1:38" ht="52.5" customHeight="1">
      <c r="A66" s="423" t="s">
        <v>233</v>
      </c>
      <c r="B66" s="388">
        <v>43101</v>
      </c>
      <c r="C66" s="388">
        <v>43465</v>
      </c>
      <c r="D66" s="388" t="s">
        <v>223</v>
      </c>
      <c r="E66" s="138" t="s">
        <v>205</v>
      </c>
      <c r="F66" s="175"/>
      <c r="G66" s="341"/>
      <c r="H66" s="175"/>
      <c r="I66" s="341">
        <v>3</v>
      </c>
      <c r="J66" s="175"/>
      <c r="K66" s="341"/>
      <c r="L66" s="175"/>
      <c r="M66" s="341">
        <v>4</v>
      </c>
      <c r="N66" s="175"/>
      <c r="O66" s="341">
        <v>8</v>
      </c>
      <c r="P66" s="175"/>
      <c r="Q66" s="341">
        <v>1</v>
      </c>
      <c r="R66" s="175"/>
      <c r="S66" s="341"/>
      <c r="T66" s="175"/>
      <c r="U66" s="329"/>
      <c r="V66" s="175"/>
      <c r="W66" s="341"/>
      <c r="X66" s="175"/>
      <c r="Y66" s="341"/>
      <c r="Z66" s="175"/>
      <c r="AA66" s="341"/>
      <c r="AB66" s="175"/>
      <c r="AC66" s="350"/>
      <c r="AD66" s="951">
        <f t="shared" si="20"/>
        <v>0</v>
      </c>
      <c r="AE66" s="951">
        <f t="shared" si="21"/>
        <v>16</v>
      </c>
      <c r="AF66" s="41">
        <f t="shared" si="22"/>
        <v>16</v>
      </c>
      <c r="AG66" s="325"/>
      <c r="AH66" s="325"/>
      <c r="AI66" s="400"/>
      <c r="AJ66" s="386">
        <v>0</v>
      </c>
      <c r="AK66" s="325" t="e">
        <f t="shared" si="24"/>
        <v>#DIV/0!</v>
      </c>
      <c r="AL66" s="339"/>
    </row>
    <row r="67" spans="1:38" ht="38.25" customHeight="1">
      <c r="A67" s="423" t="s">
        <v>234</v>
      </c>
      <c r="B67" s="388">
        <v>43101</v>
      </c>
      <c r="C67" s="388">
        <v>43465</v>
      </c>
      <c r="D67" s="388" t="s">
        <v>70</v>
      </c>
      <c r="E67" s="138">
        <f>+F67+H67+J67+L67+N67+P67+R67+T67+V67+X67+Z67+AB67</f>
        <v>1</v>
      </c>
      <c r="F67" s="175">
        <v>0</v>
      </c>
      <c r="G67" s="341"/>
      <c r="H67" s="175">
        <v>0</v>
      </c>
      <c r="I67" s="341"/>
      <c r="J67" s="175">
        <v>0</v>
      </c>
      <c r="K67" s="341"/>
      <c r="L67" s="175">
        <v>0</v>
      </c>
      <c r="M67" s="341"/>
      <c r="N67" s="175">
        <v>0</v>
      </c>
      <c r="O67" s="341"/>
      <c r="P67" s="175">
        <v>0</v>
      </c>
      <c r="Q67" s="341"/>
      <c r="R67" s="175">
        <v>0</v>
      </c>
      <c r="S67" s="341"/>
      <c r="T67" s="175">
        <v>0</v>
      </c>
      <c r="U67" s="329"/>
      <c r="V67" s="175">
        <v>0</v>
      </c>
      <c r="W67" s="341"/>
      <c r="X67" s="175">
        <v>0</v>
      </c>
      <c r="Y67" s="341"/>
      <c r="Z67" s="175">
        <v>0</v>
      </c>
      <c r="AA67" s="341"/>
      <c r="AB67" s="175">
        <v>1</v>
      </c>
      <c r="AC67" s="350"/>
      <c r="AD67" s="951">
        <f t="shared" si="20"/>
        <v>0</v>
      </c>
      <c r="AE67" s="951">
        <f t="shared" si="21"/>
        <v>0</v>
      </c>
      <c r="AF67" s="41">
        <f t="shared" si="22"/>
        <v>0</v>
      </c>
      <c r="AG67" s="325"/>
      <c r="AH67" s="325">
        <f t="shared" si="23"/>
        <v>0</v>
      </c>
      <c r="AI67" s="400">
        <f>6445992+3897008</f>
        <v>10343000</v>
      </c>
      <c r="AJ67" s="386">
        <v>0</v>
      </c>
      <c r="AK67" s="325" t="e">
        <f t="shared" si="24"/>
        <v>#DIV/0!</v>
      </c>
      <c r="AL67" s="339"/>
    </row>
    <row r="68" spans="1:38" ht="27" customHeight="1">
      <c r="A68" s="407" t="s">
        <v>235</v>
      </c>
      <c r="B68" s="388">
        <v>43101</v>
      </c>
      <c r="C68" s="388">
        <v>43465</v>
      </c>
      <c r="D68" s="388" t="s">
        <v>70</v>
      </c>
      <c r="E68" s="138">
        <f>+F68+H68+J68+L68+N68+P68+R68+T68+V68+X68+Z68+AB68</f>
        <v>10</v>
      </c>
      <c r="F68" s="175">
        <v>0</v>
      </c>
      <c r="G68" s="341"/>
      <c r="H68" s="175">
        <v>0</v>
      </c>
      <c r="I68" s="341">
        <v>1</v>
      </c>
      <c r="J68" s="175">
        <v>1</v>
      </c>
      <c r="K68" s="341">
        <v>1</v>
      </c>
      <c r="L68" s="175">
        <v>1</v>
      </c>
      <c r="M68" s="341">
        <v>1</v>
      </c>
      <c r="N68" s="175">
        <v>1</v>
      </c>
      <c r="O68" s="341">
        <v>1</v>
      </c>
      <c r="P68" s="175">
        <v>1</v>
      </c>
      <c r="Q68" s="341">
        <v>1</v>
      </c>
      <c r="R68" s="175">
        <v>1</v>
      </c>
      <c r="S68" s="341"/>
      <c r="T68" s="175">
        <v>2</v>
      </c>
      <c r="U68" s="329"/>
      <c r="V68" s="175">
        <v>1</v>
      </c>
      <c r="W68" s="341"/>
      <c r="X68" s="175">
        <v>1</v>
      </c>
      <c r="Y68" s="341"/>
      <c r="Z68" s="175">
        <v>1</v>
      </c>
      <c r="AA68" s="341"/>
      <c r="AB68" s="175">
        <v>0</v>
      </c>
      <c r="AC68" s="350"/>
      <c r="AD68" s="951">
        <f t="shared" si="20"/>
        <v>4</v>
      </c>
      <c r="AE68" s="951">
        <f t="shared" si="21"/>
        <v>5</v>
      </c>
      <c r="AF68" s="41">
        <f t="shared" si="22"/>
        <v>1</v>
      </c>
      <c r="AG68" s="325"/>
      <c r="AH68" s="325">
        <f t="shared" si="23"/>
        <v>0.5</v>
      </c>
      <c r="AI68" s="400">
        <v>22619520</v>
      </c>
      <c r="AJ68" s="386">
        <v>0</v>
      </c>
      <c r="AK68" s="325" t="e">
        <f t="shared" si="24"/>
        <v>#DIV/0!</v>
      </c>
      <c r="AL68" s="339"/>
    </row>
    <row r="69" spans="1:38" ht="43.5" customHeight="1">
      <c r="A69" s="407" t="s">
        <v>1102</v>
      </c>
      <c r="B69" s="388">
        <v>43101</v>
      </c>
      <c r="C69" s="388">
        <v>43465</v>
      </c>
      <c r="D69" s="388" t="s">
        <v>70</v>
      </c>
      <c r="E69" s="138">
        <f>+F69+H69+J69+L69+N69+P69+R69+T69+V69+X69+Z69+AB69</f>
        <v>10</v>
      </c>
      <c r="F69" s="175">
        <v>0</v>
      </c>
      <c r="G69" s="341"/>
      <c r="H69" s="175">
        <v>0</v>
      </c>
      <c r="I69" s="341">
        <v>1</v>
      </c>
      <c r="J69" s="175">
        <v>1</v>
      </c>
      <c r="K69" s="341"/>
      <c r="L69" s="175">
        <v>1</v>
      </c>
      <c r="M69" s="341">
        <v>1</v>
      </c>
      <c r="N69" s="175">
        <v>1</v>
      </c>
      <c r="O69" s="341">
        <v>2</v>
      </c>
      <c r="P69" s="175">
        <v>1</v>
      </c>
      <c r="Q69" s="341"/>
      <c r="R69" s="175">
        <v>1</v>
      </c>
      <c r="S69" s="341"/>
      <c r="T69" s="175">
        <v>1</v>
      </c>
      <c r="U69" s="329"/>
      <c r="V69" s="175">
        <v>1</v>
      </c>
      <c r="W69" s="341"/>
      <c r="X69" s="175">
        <v>1</v>
      </c>
      <c r="Y69" s="341"/>
      <c r="Z69" s="175">
        <v>1</v>
      </c>
      <c r="AA69" s="341"/>
      <c r="AB69" s="175">
        <v>1</v>
      </c>
      <c r="AC69" s="350"/>
      <c r="AD69" s="951">
        <f t="shared" si="20"/>
        <v>4</v>
      </c>
      <c r="AE69" s="951">
        <f t="shared" si="21"/>
        <v>4</v>
      </c>
      <c r="AF69" s="41">
        <f t="shared" si="22"/>
        <v>0</v>
      </c>
      <c r="AG69" s="325"/>
      <c r="AH69" s="325">
        <f t="shared" si="23"/>
        <v>0.4</v>
      </c>
      <c r="AI69" s="400">
        <v>13000000</v>
      </c>
      <c r="AJ69" s="386">
        <v>0</v>
      </c>
      <c r="AK69" s="325" t="e">
        <f t="shared" si="24"/>
        <v>#DIV/0!</v>
      </c>
      <c r="AL69" s="339"/>
    </row>
    <row r="70" spans="1:38" ht="11.25">
      <c r="A70" s="423" t="s">
        <v>236</v>
      </c>
      <c r="B70" s="388">
        <v>43101</v>
      </c>
      <c r="C70" s="388">
        <v>43465</v>
      </c>
      <c r="D70" s="388" t="s">
        <v>70</v>
      </c>
      <c r="E70" s="138">
        <f>+F70+H70+J70+L70+N70+P70+R70+T70+V70+X70+Z70+AB70</f>
        <v>1</v>
      </c>
      <c r="F70" s="175">
        <v>0</v>
      </c>
      <c r="G70" s="341"/>
      <c r="H70" s="175">
        <v>0</v>
      </c>
      <c r="I70" s="341"/>
      <c r="J70" s="175">
        <v>0</v>
      </c>
      <c r="K70" s="341"/>
      <c r="L70" s="175">
        <v>0</v>
      </c>
      <c r="M70" s="341"/>
      <c r="N70" s="175">
        <v>0</v>
      </c>
      <c r="O70" s="341"/>
      <c r="P70" s="175">
        <v>0</v>
      </c>
      <c r="Q70" s="341"/>
      <c r="R70" s="175">
        <v>1</v>
      </c>
      <c r="S70" s="341"/>
      <c r="T70" s="175">
        <v>0</v>
      </c>
      <c r="U70" s="329"/>
      <c r="V70" s="175">
        <v>0</v>
      </c>
      <c r="W70" s="341"/>
      <c r="X70" s="175">
        <v>0</v>
      </c>
      <c r="Y70" s="341"/>
      <c r="Z70" s="175">
        <v>0</v>
      </c>
      <c r="AA70" s="341"/>
      <c r="AB70" s="175">
        <v>0</v>
      </c>
      <c r="AC70" s="350"/>
      <c r="AD70" s="951">
        <f t="shared" si="20"/>
        <v>0</v>
      </c>
      <c r="AE70" s="951">
        <f t="shared" si="21"/>
        <v>0</v>
      </c>
      <c r="AF70" s="41">
        <f t="shared" si="22"/>
        <v>0</v>
      </c>
      <c r="AG70" s="325"/>
      <c r="AH70" s="325">
        <f t="shared" si="23"/>
        <v>0</v>
      </c>
      <c r="AI70" s="400">
        <v>4284000</v>
      </c>
      <c r="AJ70" s="386">
        <v>0</v>
      </c>
      <c r="AK70" s="325" t="e">
        <f t="shared" si="24"/>
        <v>#DIV/0!</v>
      </c>
      <c r="AL70" s="244"/>
    </row>
    <row r="71" spans="1:38" ht="18" customHeight="1">
      <c r="A71" s="424" t="s">
        <v>237</v>
      </c>
      <c r="B71" s="388">
        <v>43101</v>
      </c>
      <c r="C71" s="388">
        <v>43465</v>
      </c>
      <c r="D71" s="388" t="s">
        <v>70</v>
      </c>
      <c r="E71" s="138">
        <v>2</v>
      </c>
      <c r="F71" s="337">
        <v>0</v>
      </c>
      <c r="G71" s="329"/>
      <c r="H71" s="337">
        <v>0</v>
      </c>
      <c r="I71" s="329"/>
      <c r="J71" s="337">
        <v>0</v>
      </c>
      <c r="K71" s="329"/>
      <c r="L71" s="337">
        <v>0</v>
      </c>
      <c r="M71" s="329"/>
      <c r="N71" s="337">
        <v>0</v>
      </c>
      <c r="O71" s="329"/>
      <c r="P71" s="337">
        <v>1</v>
      </c>
      <c r="Q71" s="329"/>
      <c r="R71" s="337">
        <v>0</v>
      </c>
      <c r="S71" s="329"/>
      <c r="T71" s="337">
        <v>0</v>
      </c>
      <c r="U71" s="329"/>
      <c r="V71" s="337">
        <v>0</v>
      </c>
      <c r="W71" s="329"/>
      <c r="X71" s="337">
        <v>0</v>
      </c>
      <c r="Y71" s="329"/>
      <c r="Z71" s="337">
        <v>1</v>
      </c>
      <c r="AA71" s="329"/>
      <c r="AB71" s="337">
        <v>0</v>
      </c>
      <c r="AC71" s="322"/>
      <c r="AD71" s="951">
        <f t="shared" si="20"/>
        <v>1</v>
      </c>
      <c r="AE71" s="951">
        <f t="shared" si="21"/>
        <v>0</v>
      </c>
      <c r="AF71" s="41">
        <f t="shared" si="22"/>
        <v>-1</v>
      </c>
      <c r="AG71" s="325"/>
      <c r="AH71" s="325">
        <f t="shared" si="23"/>
        <v>0</v>
      </c>
      <c r="AI71" s="400">
        <v>4284000</v>
      </c>
      <c r="AJ71" s="386">
        <v>0</v>
      </c>
      <c r="AK71" s="325" t="e">
        <f t="shared" si="24"/>
        <v>#DIV/0!</v>
      </c>
      <c r="AL71" s="244"/>
    </row>
    <row r="72" spans="1:38" ht="12.75">
      <c r="A72" s="1170" t="s">
        <v>1</v>
      </c>
      <c r="B72" s="1170"/>
      <c r="C72" s="1170"/>
      <c r="D72" s="1170"/>
      <c r="E72" s="1170"/>
      <c r="F72" s="1170"/>
      <c r="G72" s="1170"/>
      <c r="H72" s="1170"/>
      <c r="I72" s="1170"/>
      <c r="J72" s="1170"/>
      <c r="K72" s="1170"/>
      <c r="L72" s="1170"/>
      <c r="M72" s="1170"/>
      <c r="N72" s="1170"/>
      <c r="O72" s="1170"/>
      <c r="P72" s="1170"/>
      <c r="Q72" s="1170"/>
      <c r="R72" s="1170"/>
      <c r="S72" s="1170"/>
      <c r="T72" s="1170"/>
      <c r="U72" s="1170"/>
      <c r="V72" s="1170"/>
      <c r="W72" s="1170"/>
      <c r="X72" s="1170"/>
      <c r="Y72" s="1170"/>
      <c r="Z72" s="1170"/>
      <c r="AA72" s="1170"/>
      <c r="AB72" s="1170"/>
      <c r="AC72" s="1170"/>
      <c r="AD72" s="403"/>
      <c r="AE72" s="403"/>
      <c r="AF72" s="403"/>
      <c r="AG72" s="195">
        <f>AVERAGE(AG65:AG71)</f>
        <v>1.0769230769230769</v>
      </c>
      <c r="AH72" s="195">
        <f>AVERAGE(AH65:AH71)</f>
        <v>0.22777777777777777</v>
      </c>
      <c r="AI72" s="404">
        <f>SUM(AI65:AI71)</f>
        <v>62027520</v>
      </c>
      <c r="AJ72" s="332">
        <f>SUM(AJ65:AJ71)</f>
        <v>0</v>
      </c>
      <c r="AK72" s="414"/>
      <c r="AL72" s="414"/>
    </row>
    <row r="73" spans="1:38" ht="33.75" customHeight="1">
      <c r="A73" s="239" t="s">
        <v>47</v>
      </c>
      <c r="B73" s="1171" t="s">
        <v>238</v>
      </c>
      <c r="C73" s="1171"/>
      <c r="D73" s="1171"/>
      <c r="E73" s="1171"/>
      <c r="F73" s="1171"/>
      <c r="G73" s="1171"/>
      <c r="H73" s="1171"/>
      <c r="I73" s="1171"/>
      <c r="J73" s="1171"/>
      <c r="K73" s="1171"/>
      <c r="L73" s="1171"/>
      <c r="M73" s="1171"/>
      <c r="N73" s="1171"/>
      <c r="O73" s="1171"/>
      <c r="P73" s="1171"/>
      <c r="Q73" s="1171"/>
      <c r="R73" s="1171"/>
      <c r="S73" s="1171"/>
      <c r="T73" s="1171"/>
      <c r="U73" s="1171"/>
      <c r="V73" s="1171"/>
      <c r="W73" s="1171"/>
      <c r="X73" s="1171"/>
      <c r="Y73" s="1171"/>
      <c r="Z73" s="1171"/>
      <c r="AA73" s="1171"/>
      <c r="AB73" s="1171"/>
      <c r="AC73" s="1171"/>
      <c r="AD73" s="1171"/>
      <c r="AE73" s="1171"/>
      <c r="AF73" s="1113" t="s">
        <v>45</v>
      </c>
      <c r="AG73" s="1113"/>
      <c r="AH73" s="1113"/>
      <c r="AI73" s="1173" t="s">
        <v>184</v>
      </c>
      <c r="AJ73" s="1173"/>
      <c r="AK73" s="395" t="s">
        <v>43</v>
      </c>
      <c r="AL73" s="396"/>
    </row>
    <row r="74" spans="1:38" ht="22.5">
      <c r="A74" s="10" t="s">
        <v>42</v>
      </c>
      <c r="B74" s="239" t="s">
        <v>41</v>
      </c>
      <c r="C74" s="239" t="s">
        <v>40</v>
      </c>
      <c r="D74" s="161" t="s">
        <v>39</v>
      </c>
      <c r="E74" s="161" t="s">
        <v>38</v>
      </c>
      <c r="F74" s="9" t="s">
        <v>37</v>
      </c>
      <c r="G74" s="9" t="s">
        <v>36</v>
      </c>
      <c r="H74" s="9" t="s">
        <v>35</v>
      </c>
      <c r="I74" s="9" t="s">
        <v>34</v>
      </c>
      <c r="J74" s="9" t="s">
        <v>33</v>
      </c>
      <c r="K74" s="9" t="s">
        <v>32</v>
      </c>
      <c r="L74" s="9" t="s">
        <v>31</v>
      </c>
      <c r="M74" s="9" t="s">
        <v>30</v>
      </c>
      <c r="N74" s="9" t="s">
        <v>29</v>
      </c>
      <c r="O74" s="9" t="s">
        <v>28</v>
      </c>
      <c r="P74" s="9" t="s">
        <v>27</v>
      </c>
      <c r="Q74" s="9" t="s">
        <v>26</v>
      </c>
      <c r="R74" s="9" t="s">
        <v>25</v>
      </c>
      <c r="S74" s="9" t="s">
        <v>24</v>
      </c>
      <c r="T74" s="9" t="s">
        <v>23</v>
      </c>
      <c r="U74" s="9" t="s">
        <v>22</v>
      </c>
      <c r="V74" s="9" t="s">
        <v>21</v>
      </c>
      <c r="W74" s="9" t="s">
        <v>20</v>
      </c>
      <c r="X74" s="9" t="s">
        <v>19</v>
      </c>
      <c r="Y74" s="9" t="s">
        <v>18</v>
      </c>
      <c r="Z74" s="9" t="s">
        <v>17</v>
      </c>
      <c r="AA74" s="9" t="s">
        <v>16</v>
      </c>
      <c r="AB74" s="9" t="s">
        <v>15</v>
      </c>
      <c r="AC74" s="9" t="s">
        <v>14</v>
      </c>
      <c r="AD74" s="175" t="s">
        <v>13</v>
      </c>
      <c r="AE74" s="175" t="s">
        <v>12</v>
      </c>
      <c r="AF74" s="175" t="s">
        <v>11</v>
      </c>
      <c r="AG74" s="175" t="s">
        <v>10</v>
      </c>
      <c r="AH74" s="175" t="s">
        <v>9</v>
      </c>
      <c r="AI74" s="183" t="s">
        <v>8</v>
      </c>
      <c r="AJ74" s="146" t="s">
        <v>7</v>
      </c>
      <c r="AK74" s="239" t="s">
        <v>6</v>
      </c>
      <c r="AL74" s="239" t="s">
        <v>5</v>
      </c>
    </row>
    <row r="75" spans="1:38" ht="11.25">
      <c r="A75" s="320" t="s">
        <v>239</v>
      </c>
      <c r="B75" s="388">
        <v>43101</v>
      </c>
      <c r="C75" s="388">
        <v>43465</v>
      </c>
      <c r="D75" s="388" t="s">
        <v>240</v>
      </c>
      <c r="E75" s="41">
        <f>+F75+H75+J75+L75+N75+P75+R75+T75+V75+X75+Z75+AB75</f>
        <v>30</v>
      </c>
      <c r="F75" s="175">
        <v>2</v>
      </c>
      <c r="G75" s="341">
        <v>5</v>
      </c>
      <c r="H75" s="175">
        <v>2</v>
      </c>
      <c r="I75" s="341">
        <v>10</v>
      </c>
      <c r="J75" s="175">
        <v>3</v>
      </c>
      <c r="K75" s="341">
        <v>5</v>
      </c>
      <c r="L75" s="175">
        <v>3</v>
      </c>
      <c r="M75" s="341">
        <v>6</v>
      </c>
      <c r="N75" s="175">
        <v>3</v>
      </c>
      <c r="O75" s="341">
        <v>6</v>
      </c>
      <c r="P75" s="175">
        <v>3</v>
      </c>
      <c r="Q75" s="341"/>
      <c r="R75" s="175">
        <v>3</v>
      </c>
      <c r="S75" s="341"/>
      <c r="T75" s="175">
        <v>3</v>
      </c>
      <c r="U75" s="341"/>
      <c r="V75" s="175">
        <v>3</v>
      </c>
      <c r="W75" s="341"/>
      <c r="X75" s="175">
        <v>2</v>
      </c>
      <c r="Y75" s="341"/>
      <c r="Z75" s="175">
        <v>2</v>
      </c>
      <c r="AA75" s="341"/>
      <c r="AB75" s="41">
        <v>1</v>
      </c>
      <c r="AC75" s="350"/>
      <c r="AD75" s="951">
        <f aca="true" t="shared" si="25" ref="AD75:AD93">F75+H75+J75+L75+N75+P75</f>
        <v>16</v>
      </c>
      <c r="AE75" s="951">
        <f aca="true" t="shared" si="26" ref="AE75:AE93">G75+I75+K75+M75+O75+Q75</f>
        <v>32</v>
      </c>
      <c r="AF75" s="41">
        <f aca="true" t="shared" si="27" ref="AF75:AF93">AE75-AD75</f>
        <v>16</v>
      </c>
      <c r="AG75" s="325">
        <f>+AE75/AD75</f>
        <v>2</v>
      </c>
      <c r="AH75" s="325">
        <f>AE75/E75</f>
        <v>1.0666666666666667</v>
      </c>
      <c r="AI75" s="400">
        <v>0</v>
      </c>
      <c r="AJ75" s="386">
        <v>0</v>
      </c>
      <c r="AK75" s="325">
        <f aca="true" t="shared" si="28" ref="AK75:AK94">AH75/H75</f>
        <v>0.5333333333333333</v>
      </c>
      <c r="AL75" s="339"/>
    </row>
    <row r="76" spans="1:38" ht="11.25">
      <c r="A76" s="320" t="s">
        <v>241</v>
      </c>
      <c r="B76" s="388">
        <v>43101</v>
      </c>
      <c r="C76" s="388">
        <v>43465</v>
      </c>
      <c r="D76" s="388" t="s">
        <v>240</v>
      </c>
      <c r="E76" s="41">
        <f>+F76+H76+J76+L76+N76+P76+R76+T76+V76+X76+Z76+AB76</f>
        <v>15</v>
      </c>
      <c r="F76" s="175"/>
      <c r="G76" s="341">
        <v>1</v>
      </c>
      <c r="H76" s="175">
        <v>1</v>
      </c>
      <c r="I76" s="341"/>
      <c r="J76" s="175">
        <v>1</v>
      </c>
      <c r="K76" s="341">
        <v>1</v>
      </c>
      <c r="L76" s="175">
        <v>2</v>
      </c>
      <c r="M76" s="341">
        <v>0</v>
      </c>
      <c r="N76" s="175">
        <v>2</v>
      </c>
      <c r="O76" s="341">
        <v>1</v>
      </c>
      <c r="P76" s="175">
        <v>2</v>
      </c>
      <c r="Q76" s="341"/>
      <c r="R76" s="175">
        <v>2</v>
      </c>
      <c r="S76" s="341"/>
      <c r="T76" s="175">
        <v>1</v>
      </c>
      <c r="U76" s="341"/>
      <c r="V76" s="175">
        <v>1</v>
      </c>
      <c r="W76" s="341"/>
      <c r="X76" s="175">
        <v>1</v>
      </c>
      <c r="Y76" s="341"/>
      <c r="Z76" s="175">
        <v>1</v>
      </c>
      <c r="AA76" s="341"/>
      <c r="AB76" s="41">
        <v>1</v>
      </c>
      <c r="AC76" s="350"/>
      <c r="AD76" s="951">
        <f t="shared" si="25"/>
        <v>8</v>
      </c>
      <c r="AE76" s="951">
        <f t="shared" si="26"/>
        <v>3</v>
      </c>
      <c r="AF76" s="41">
        <f t="shared" si="27"/>
        <v>-5</v>
      </c>
      <c r="AG76" s="325">
        <f>+AE76/AD76</f>
        <v>0.375</v>
      </c>
      <c r="AH76" s="325">
        <f>AE76/E76</f>
        <v>0.2</v>
      </c>
      <c r="AI76" s="400">
        <v>0</v>
      </c>
      <c r="AJ76" s="386">
        <v>0</v>
      </c>
      <c r="AK76" s="325">
        <f t="shared" si="28"/>
        <v>0.2</v>
      </c>
      <c r="AL76" s="339"/>
    </row>
    <row r="77" spans="1:38" ht="11.25">
      <c r="A77" s="320" t="s">
        <v>242</v>
      </c>
      <c r="B77" s="388">
        <v>43101</v>
      </c>
      <c r="C77" s="388">
        <v>43465</v>
      </c>
      <c r="D77" s="388" t="s">
        <v>240</v>
      </c>
      <c r="E77" s="175" t="s">
        <v>205</v>
      </c>
      <c r="F77" s="176"/>
      <c r="G77" s="341"/>
      <c r="H77" s="176"/>
      <c r="I77" s="341"/>
      <c r="J77" s="176"/>
      <c r="K77" s="341"/>
      <c r="L77" s="176"/>
      <c r="M77" s="341"/>
      <c r="N77" s="176"/>
      <c r="O77" s="341"/>
      <c r="P77" s="176"/>
      <c r="Q77" s="341"/>
      <c r="R77" s="176"/>
      <c r="S77" s="341"/>
      <c r="T77" s="176"/>
      <c r="U77" s="341"/>
      <c r="V77" s="176"/>
      <c r="W77" s="341"/>
      <c r="X77" s="176"/>
      <c r="Y77" s="341"/>
      <c r="Z77" s="176"/>
      <c r="AA77" s="341"/>
      <c r="AB77" s="176"/>
      <c r="AC77" s="350"/>
      <c r="AD77" s="951">
        <f t="shared" si="25"/>
        <v>0</v>
      </c>
      <c r="AE77" s="951">
        <f t="shared" si="26"/>
        <v>0</v>
      </c>
      <c r="AF77" s="41">
        <f t="shared" si="27"/>
        <v>0</v>
      </c>
      <c r="AG77" s="325"/>
      <c r="AH77" s="325"/>
      <c r="AI77" s="400">
        <v>0</v>
      </c>
      <c r="AJ77" s="386">
        <v>0</v>
      </c>
      <c r="AK77" s="325" t="e">
        <f t="shared" si="28"/>
        <v>#DIV/0!</v>
      </c>
      <c r="AL77" s="339"/>
    </row>
    <row r="78" spans="1:38" ht="11.25">
      <c r="A78" s="320" t="s">
        <v>243</v>
      </c>
      <c r="B78" s="388">
        <v>43101</v>
      </c>
      <c r="C78" s="388">
        <v>43465</v>
      </c>
      <c r="D78" s="388" t="s">
        <v>240</v>
      </c>
      <c r="E78" s="175" t="s">
        <v>205</v>
      </c>
      <c r="F78" s="176"/>
      <c r="G78" s="341"/>
      <c r="H78" s="176"/>
      <c r="I78" s="341"/>
      <c r="J78" s="176"/>
      <c r="K78" s="341"/>
      <c r="L78" s="176"/>
      <c r="M78" s="341"/>
      <c r="N78" s="176"/>
      <c r="O78" s="341"/>
      <c r="P78" s="176"/>
      <c r="Q78" s="341"/>
      <c r="R78" s="176"/>
      <c r="S78" s="341"/>
      <c r="T78" s="176"/>
      <c r="U78" s="341"/>
      <c r="V78" s="176"/>
      <c r="W78" s="341"/>
      <c r="X78" s="176"/>
      <c r="Y78" s="341"/>
      <c r="Z78" s="176"/>
      <c r="AA78" s="341"/>
      <c r="AB78" s="176"/>
      <c r="AC78" s="350"/>
      <c r="AD78" s="951">
        <f t="shared" si="25"/>
        <v>0</v>
      </c>
      <c r="AE78" s="951">
        <f t="shared" si="26"/>
        <v>0</v>
      </c>
      <c r="AF78" s="41">
        <f t="shared" si="27"/>
        <v>0</v>
      </c>
      <c r="AG78" s="325"/>
      <c r="AH78" s="325"/>
      <c r="AI78" s="400">
        <v>0</v>
      </c>
      <c r="AJ78" s="386">
        <v>0</v>
      </c>
      <c r="AK78" s="325" t="e">
        <f t="shared" si="28"/>
        <v>#DIV/0!</v>
      </c>
      <c r="AL78" s="339"/>
    </row>
    <row r="79" spans="1:38" ht="11.25">
      <c r="A79" s="320" t="s">
        <v>244</v>
      </c>
      <c r="B79" s="388">
        <v>43101</v>
      </c>
      <c r="C79" s="388">
        <v>43465</v>
      </c>
      <c r="D79" s="388" t="s">
        <v>240</v>
      </c>
      <c r="E79" s="175" t="s">
        <v>205</v>
      </c>
      <c r="F79" s="176"/>
      <c r="G79" s="341"/>
      <c r="H79" s="176"/>
      <c r="I79" s="341"/>
      <c r="J79" s="176"/>
      <c r="K79" s="341"/>
      <c r="L79" s="176"/>
      <c r="M79" s="341"/>
      <c r="N79" s="176"/>
      <c r="O79" s="341">
        <v>1</v>
      </c>
      <c r="P79" s="176"/>
      <c r="Q79" s="341"/>
      <c r="R79" s="176"/>
      <c r="S79" s="341"/>
      <c r="T79" s="176"/>
      <c r="U79" s="341"/>
      <c r="V79" s="176"/>
      <c r="W79" s="341"/>
      <c r="X79" s="176"/>
      <c r="Y79" s="341"/>
      <c r="Z79" s="176"/>
      <c r="AA79" s="341"/>
      <c r="AB79" s="176"/>
      <c r="AC79" s="350"/>
      <c r="AD79" s="951">
        <f t="shared" si="25"/>
        <v>0</v>
      </c>
      <c r="AE79" s="951">
        <f t="shared" si="26"/>
        <v>1</v>
      </c>
      <c r="AF79" s="41">
        <f t="shared" si="27"/>
        <v>1</v>
      </c>
      <c r="AG79" s="325"/>
      <c r="AH79" s="325"/>
      <c r="AI79" s="400">
        <v>0</v>
      </c>
      <c r="AJ79" s="386">
        <v>0</v>
      </c>
      <c r="AK79" s="325" t="e">
        <f t="shared" si="28"/>
        <v>#DIV/0!</v>
      </c>
      <c r="AL79" s="339"/>
    </row>
    <row r="80" spans="1:38" ht="11.25">
      <c r="A80" s="320" t="s">
        <v>245</v>
      </c>
      <c r="B80" s="388">
        <v>43101</v>
      </c>
      <c r="C80" s="388">
        <v>43465</v>
      </c>
      <c r="D80" s="388" t="s">
        <v>240</v>
      </c>
      <c r="E80" s="175" t="s">
        <v>205</v>
      </c>
      <c r="F80" s="176"/>
      <c r="G80" s="341"/>
      <c r="H80" s="176"/>
      <c r="I80" s="341"/>
      <c r="J80" s="176"/>
      <c r="K80" s="341"/>
      <c r="L80" s="176"/>
      <c r="M80" s="341"/>
      <c r="N80" s="176"/>
      <c r="O80" s="341">
        <v>1</v>
      </c>
      <c r="P80" s="176"/>
      <c r="Q80" s="341"/>
      <c r="R80" s="176"/>
      <c r="S80" s="341"/>
      <c r="T80" s="176"/>
      <c r="U80" s="341"/>
      <c r="V80" s="176"/>
      <c r="W80" s="341"/>
      <c r="X80" s="176"/>
      <c r="Y80" s="341"/>
      <c r="Z80" s="176"/>
      <c r="AA80" s="341"/>
      <c r="AB80" s="176"/>
      <c r="AC80" s="350"/>
      <c r="AD80" s="951">
        <f t="shared" si="25"/>
        <v>0</v>
      </c>
      <c r="AE80" s="951">
        <f t="shared" si="26"/>
        <v>1</v>
      </c>
      <c r="AF80" s="41">
        <f t="shared" si="27"/>
        <v>1</v>
      </c>
      <c r="AG80" s="325"/>
      <c r="AH80" s="325"/>
      <c r="AI80" s="400">
        <v>0</v>
      </c>
      <c r="AJ80" s="386">
        <v>0</v>
      </c>
      <c r="AK80" s="325" t="e">
        <f t="shared" si="28"/>
        <v>#DIV/0!</v>
      </c>
      <c r="AL80" s="339"/>
    </row>
    <row r="81" spans="1:38" ht="11.25">
      <c r="A81" s="320" t="s">
        <v>246</v>
      </c>
      <c r="B81" s="388">
        <v>43101</v>
      </c>
      <c r="C81" s="388">
        <v>43465</v>
      </c>
      <c r="D81" s="388" t="s">
        <v>247</v>
      </c>
      <c r="E81" s="175" t="s">
        <v>205</v>
      </c>
      <c r="F81" s="176"/>
      <c r="G81" s="341"/>
      <c r="H81" s="176"/>
      <c r="I81" s="341"/>
      <c r="J81" s="176"/>
      <c r="K81" s="341">
        <v>2</v>
      </c>
      <c r="L81" s="176"/>
      <c r="M81" s="341">
        <v>1</v>
      </c>
      <c r="N81" s="176"/>
      <c r="O81" s="341"/>
      <c r="P81" s="176"/>
      <c r="Q81" s="341"/>
      <c r="R81" s="176"/>
      <c r="S81" s="341"/>
      <c r="T81" s="176"/>
      <c r="U81" s="341"/>
      <c r="V81" s="176"/>
      <c r="W81" s="341"/>
      <c r="X81" s="176"/>
      <c r="Y81" s="341"/>
      <c r="Z81" s="176"/>
      <c r="AA81" s="341"/>
      <c r="AB81" s="176"/>
      <c r="AC81" s="350"/>
      <c r="AD81" s="951">
        <f t="shared" si="25"/>
        <v>0</v>
      </c>
      <c r="AE81" s="951">
        <f t="shared" si="26"/>
        <v>3</v>
      </c>
      <c r="AF81" s="41">
        <f t="shared" si="27"/>
        <v>3</v>
      </c>
      <c r="AG81" s="325"/>
      <c r="AH81" s="325"/>
      <c r="AI81" s="400"/>
      <c r="AJ81" s="386">
        <v>0</v>
      </c>
      <c r="AK81" s="325" t="e">
        <f t="shared" si="28"/>
        <v>#DIV/0!</v>
      </c>
      <c r="AL81" s="339"/>
    </row>
    <row r="82" spans="1:38" ht="11.25">
      <c r="A82" s="320" t="s">
        <v>248</v>
      </c>
      <c r="B82" s="388">
        <v>43101</v>
      </c>
      <c r="C82" s="388">
        <v>43465</v>
      </c>
      <c r="D82" s="388" t="s">
        <v>240</v>
      </c>
      <c r="E82" s="175" t="s">
        <v>205</v>
      </c>
      <c r="F82" s="175"/>
      <c r="G82" s="341"/>
      <c r="H82" s="175"/>
      <c r="I82" s="341"/>
      <c r="J82" s="175"/>
      <c r="K82" s="341">
        <v>1</v>
      </c>
      <c r="L82" s="175"/>
      <c r="M82" s="341"/>
      <c r="N82" s="175"/>
      <c r="O82" s="341"/>
      <c r="P82" s="175"/>
      <c r="Q82" s="341"/>
      <c r="R82" s="175"/>
      <c r="S82" s="341"/>
      <c r="T82" s="175"/>
      <c r="U82" s="341"/>
      <c r="V82" s="175"/>
      <c r="W82" s="341"/>
      <c r="X82" s="175"/>
      <c r="Y82" s="341"/>
      <c r="Z82" s="175"/>
      <c r="AA82" s="341"/>
      <c r="AB82" s="41"/>
      <c r="AC82" s="350"/>
      <c r="AD82" s="951">
        <f t="shared" si="25"/>
        <v>0</v>
      </c>
      <c r="AE82" s="951">
        <f t="shared" si="26"/>
        <v>1</v>
      </c>
      <c r="AF82" s="41">
        <f t="shared" si="27"/>
        <v>1</v>
      </c>
      <c r="AG82" s="325"/>
      <c r="AH82" s="325"/>
      <c r="AI82" s="400">
        <v>0</v>
      </c>
      <c r="AJ82" s="386">
        <v>0</v>
      </c>
      <c r="AK82" s="325" t="e">
        <f t="shared" si="28"/>
        <v>#DIV/0!</v>
      </c>
      <c r="AL82" s="339"/>
    </row>
    <row r="83" spans="1:38" ht="11.25">
      <c r="A83" s="320" t="s">
        <v>249</v>
      </c>
      <c r="B83" s="388">
        <v>43101</v>
      </c>
      <c r="C83" s="388">
        <v>43465</v>
      </c>
      <c r="D83" s="388" t="s">
        <v>247</v>
      </c>
      <c r="E83" s="175" t="s">
        <v>205</v>
      </c>
      <c r="F83" s="176"/>
      <c r="G83" s="341">
        <v>2</v>
      </c>
      <c r="H83" s="176"/>
      <c r="I83" s="341">
        <v>3</v>
      </c>
      <c r="J83" s="176"/>
      <c r="K83" s="341"/>
      <c r="L83" s="176"/>
      <c r="M83" s="341">
        <v>1</v>
      </c>
      <c r="N83" s="176"/>
      <c r="O83" s="341">
        <v>4</v>
      </c>
      <c r="P83" s="176"/>
      <c r="Q83" s="341"/>
      <c r="R83" s="176"/>
      <c r="S83" s="341"/>
      <c r="T83" s="176"/>
      <c r="U83" s="341"/>
      <c r="V83" s="176"/>
      <c r="W83" s="341"/>
      <c r="X83" s="176"/>
      <c r="Y83" s="341"/>
      <c r="Z83" s="176"/>
      <c r="AA83" s="341"/>
      <c r="AB83" s="176"/>
      <c r="AC83" s="350"/>
      <c r="AD83" s="951">
        <f t="shared" si="25"/>
        <v>0</v>
      </c>
      <c r="AE83" s="951">
        <f t="shared" si="26"/>
        <v>10</v>
      </c>
      <c r="AF83" s="41">
        <f t="shared" si="27"/>
        <v>10</v>
      </c>
      <c r="AG83" s="325">
        <v>1</v>
      </c>
      <c r="AH83" s="325">
        <v>1</v>
      </c>
      <c r="AI83" s="400">
        <v>0</v>
      </c>
      <c r="AJ83" s="386">
        <v>0</v>
      </c>
      <c r="AK83" s="325" t="e">
        <f t="shared" si="28"/>
        <v>#DIV/0!</v>
      </c>
      <c r="AL83" s="339"/>
    </row>
    <row r="84" spans="1:38" ht="11.25">
      <c r="A84" s="320" t="s">
        <v>250</v>
      </c>
      <c r="B84" s="388">
        <v>43101</v>
      </c>
      <c r="C84" s="388">
        <v>43465</v>
      </c>
      <c r="D84" s="388" t="s">
        <v>247</v>
      </c>
      <c r="E84" s="175" t="s">
        <v>205</v>
      </c>
      <c r="F84" s="176"/>
      <c r="G84" s="329">
        <v>4</v>
      </c>
      <c r="H84" s="176"/>
      <c r="I84" s="329">
        <v>5</v>
      </c>
      <c r="J84" s="176"/>
      <c r="K84" s="329"/>
      <c r="L84" s="176"/>
      <c r="M84" s="341">
        <v>1</v>
      </c>
      <c r="N84" s="176"/>
      <c r="O84" s="408">
        <v>5</v>
      </c>
      <c r="P84" s="176"/>
      <c r="Q84" s="329"/>
      <c r="R84" s="176"/>
      <c r="S84" s="329"/>
      <c r="T84" s="176"/>
      <c r="U84" s="329"/>
      <c r="V84" s="176"/>
      <c r="W84" s="329"/>
      <c r="X84" s="176"/>
      <c r="Y84" s="329"/>
      <c r="Z84" s="176"/>
      <c r="AA84" s="329"/>
      <c r="AB84" s="176"/>
      <c r="AC84" s="322"/>
      <c r="AD84" s="951">
        <f t="shared" si="25"/>
        <v>0</v>
      </c>
      <c r="AE84" s="951">
        <f t="shared" si="26"/>
        <v>15</v>
      </c>
      <c r="AF84" s="41">
        <f t="shared" si="27"/>
        <v>15</v>
      </c>
      <c r="AG84" s="325">
        <v>1</v>
      </c>
      <c r="AH84" s="325">
        <v>1</v>
      </c>
      <c r="AI84" s="400">
        <v>0</v>
      </c>
      <c r="AJ84" s="386">
        <v>0</v>
      </c>
      <c r="AK84" s="325" t="e">
        <f t="shared" si="28"/>
        <v>#DIV/0!</v>
      </c>
      <c r="AL84" s="339"/>
    </row>
    <row r="85" spans="1:38" ht="11.25">
      <c r="A85" s="320" t="s">
        <v>251</v>
      </c>
      <c r="B85" s="388">
        <v>43101</v>
      </c>
      <c r="C85" s="388">
        <v>43465</v>
      </c>
      <c r="D85" s="388" t="s">
        <v>252</v>
      </c>
      <c r="E85" s="41">
        <f>+F85+H85+J85+L85+N85+P85+R85+T85+V85+X85+Z85+AB85</f>
        <v>230</v>
      </c>
      <c r="F85" s="175">
        <v>5</v>
      </c>
      <c r="G85" s="341">
        <v>14</v>
      </c>
      <c r="H85" s="175">
        <v>10</v>
      </c>
      <c r="I85" s="341">
        <v>19</v>
      </c>
      <c r="J85" s="175">
        <v>20</v>
      </c>
      <c r="K85" s="341">
        <v>15</v>
      </c>
      <c r="L85" s="175">
        <v>25</v>
      </c>
      <c r="M85" s="341">
        <v>22</v>
      </c>
      <c r="N85" s="175">
        <v>25</v>
      </c>
      <c r="O85" s="341">
        <v>14</v>
      </c>
      <c r="P85" s="175">
        <v>25</v>
      </c>
      <c r="Q85" s="341">
        <v>12</v>
      </c>
      <c r="R85" s="175">
        <v>25</v>
      </c>
      <c r="S85" s="341"/>
      <c r="T85" s="175">
        <v>25</v>
      </c>
      <c r="U85" s="341"/>
      <c r="V85" s="175">
        <v>25</v>
      </c>
      <c r="W85" s="341"/>
      <c r="X85" s="175">
        <v>20</v>
      </c>
      <c r="Y85" s="341"/>
      <c r="Z85" s="175">
        <v>15</v>
      </c>
      <c r="AA85" s="341"/>
      <c r="AB85" s="41">
        <v>10</v>
      </c>
      <c r="AC85" s="350"/>
      <c r="AD85" s="951">
        <f t="shared" si="25"/>
        <v>110</v>
      </c>
      <c r="AE85" s="951">
        <f t="shared" si="26"/>
        <v>96</v>
      </c>
      <c r="AF85" s="41">
        <f t="shared" si="27"/>
        <v>-14</v>
      </c>
      <c r="AG85" s="325">
        <f>+AE85/AD85</f>
        <v>0.8727272727272727</v>
      </c>
      <c r="AH85" s="325">
        <f>AE85/E85</f>
        <v>0.41739130434782606</v>
      </c>
      <c r="AI85" s="400">
        <v>0</v>
      </c>
      <c r="AJ85" s="386">
        <v>0</v>
      </c>
      <c r="AK85" s="325">
        <f t="shared" si="28"/>
        <v>0.041739130434782605</v>
      </c>
      <c r="AL85" s="339"/>
    </row>
    <row r="86" spans="1:38" ht="11.25">
      <c r="A86" s="320" t="s">
        <v>253</v>
      </c>
      <c r="B86" s="388">
        <v>43101</v>
      </c>
      <c r="C86" s="388">
        <v>43465</v>
      </c>
      <c r="D86" s="388" t="s">
        <v>254</v>
      </c>
      <c r="E86" s="41">
        <f>+F86+H86+J86+L86+N86+P86+R86+T86+V86+X86+Z86+AB86</f>
        <v>10</v>
      </c>
      <c r="F86" s="176">
        <v>0</v>
      </c>
      <c r="G86" s="341"/>
      <c r="H86" s="176">
        <v>1</v>
      </c>
      <c r="I86" s="341"/>
      <c r="J86" s="176">
        <v>1</v>
      </c>
      <c r="K86" s="341">
        <v>0</v>
      </c>
      <c r="L86" s="176">
        <v>1</v>
      </c>
      <c r="M86" s="341">
        <v>1</v>
      </c>
      <c r="N86" s="176">
        <v>1</v>
      </c>
      <c r="O86" s="341">
        <v>1</v>
      </c>
      <c r="P86" s="176">
        <v>1</v>
      </c>
      <c r="Q86" s="341">
        <v>2</v>
      </c>
      <c r="R86" s="176">
        <v>1</v>
      </c>
      <c r="S86" s="341"/>
      <c r="T86" s="176">
        <v>1</v>
      </c>
      <c r="U86" s="341"/>
      <c r="V86" s="176">
        <v>1</v>
      </c>
      <c r="W86" s="341"/>
      <c r="X86" s="176">
        <v>1</v>
      </c>
      <c r="Y86" s="341"/>
      <c r="Z86" s="176">
        <v>1</v>
      </c>
      <c r="AA86" s="341"/>
      <c r="AB86" s="176">
        <v>0</v>
      </c>
      <c r="AC86" s="350"/>
      <c r="AD86" s="951">
        <f t="shared" si="25"/>
        <v>5</v>
      </c>
      <c r="AE86" s="951">
        <f t="shared" si="26"/>
        <v>4</v>
      </c>
      <c r="AF86" s="41">
        <f t="shared" si="27"/>
        <v>-1</v>
      </c>
      <c r="AG86" s="325">
        <f>+AE86/AD86</f>
        <v>0.8</v>
      </c>
      <c r="AH86" s="325">
        <f>AE86/E86</f>
        <v>0.4</v>
      </c>
      <c r="AI86" s="400">
        <v>0</v>
      </c>
      <c r="AJ86" s="386">
        <v>0</v>
      </c>
      <c r="AK86" s="325">
        <f t="shared" si="28"/>
        <v>0.4</v>
      </c>
      <c r="AL86" s="339"/>
    </row>
    <row r="87" spans="1:38" ht="11.25">
      <c r="A87" s="320" t="s">
        <v>255</v>
      </c>
      <c r="B87" s="388">
        <v>43101</v>
      </c>
      <c r="C87" s="388">
        <v>43465</v>
      </c>
      <c r="D87" s="388" t="s">
        <v>256</v>
      </c>
      <c r="E87" s="41">
        <f>+F87+H87+J87+L87+N87+P87+R87+T87+V87+X87+Z87+AB87</f>
        <v>2</v>
      </c>
      <c r="F87" s="176">
        <v>0</v>
      </c>
      <c r="G87" s="341"/>
      <c r="H87" s="176">
        <v>0</v>
      </c>
      <c r="I87" s="341"/>
      <c r="J87" s="176">
        <v>0</v>
      </c>
      <c r="K87" s="341"/>
      <c r="L87" s="176">
        <v>0</v>
      </c>
      <c r="M87" s="341"/>
      <c r="N87" s="176">
        <v>1</v>
      </c>
      <c r="O87" s="341"/>
      <c r="P87" s="176">
        <v>0</v>
      </c>
      <c r="Q87" s="341"/>
      <c r="R87" s="176"/>
      <c r="S87" s="341"/>
      <c r="T87" s="176"/>
      <c r="U87" s="341"/>
      <c r="V87" s="176">
        <v>0</v>
      </c>
      <c r="W87" s="341"/>
      <c r="X87" s="176">
        <v>1</v>
      </c>
      <c r="Y87" s="341"/>
      <c r="Z87" s="176">
        <v>0</v>
      </c>
      <c r="AA87" s="341"/>
      <c r="AB87" s="176">
        <v>0</v>
      </c>
      <c r="AC87" s="350"/>
      <c r="AD87" s="951">
        <f t="shared" si="25"/>
        <v>1</v>
      </c>
      <c r="AE87" s="951">
        <f t="shared" si="26"/>
        <v>0</v>
      </c>
      <c r="AF87" s="41">
        <f t="shared" si="27"/>
        <v>-1</v>
      </c>
      <c r="AG87" s="325"/>
      <c r="AH87" s="325"/>
      <c r="AI87" s="400"/>
      <c r="AJ87" s="386">
        <v>0</v>
      </c>
      <c r="AK87" s="325" t="e">
        <f t="shared" si="28"/>
        <v>#DIV/0!</v>
      </c>
      <c r="AL87" s="339"/>
    </row>
    <row r="88" spans="1:38" ht="11.25">
      <c r="A88" s="320" t="s">
        <v>257</v>
      </c>
      <c r="B88" s="388">
        <v>43101</v>
      </c>
      <c r="C88" s="388">
        <v>43465</v>
      </c>
      <c r="D88" s="388" t="s">
        <v>247</v>
      </c>
      <c r="E88" s="41">
        <f>+F88+H88+J88+L88+N88+P88+R88+T88+V88+X88+Z88+AB88</f>
        <v>40</v>
      </c>
      <c r="F88" s="175">
        <v>3</v>
      </c>
      <c r="G88" s="341">
        <v>9</v>
      </c>
      <c r="H88" s="175">
        <v>3</v>
      </c>
      <c r="I88" s="341">
        <v>13</v>
      </c>
      <c r="J88" s="175">
        <v>4</v>
      </c>
      <c r="K88" s="341">
        <v>9</v>
      </c>
      <c r="L88" s="175">
        <v>4</v>
      </c>
      <c r="M88" s="341">
        <v>17</v>
      </c>
      <c r="N88" s="175">
        <v>5</v>
      </c>
      <c r="O88" s="341">
        <v>6</v>
      </c>
      <c r="P88" s="175">
        <v>3</v>
      </c>
      <c r="Q88" s="341">
        <v>8</v>
      </c>
      <c r="R88" s="175">
        <v>3</v>
      </c>
      <c r="S88" s="341"/>
      <c r="T88" s="175">
        <v>3</v>
      </c>
      <c r="U88" s="341"/>
      <c r="V88" s="175">
        <v>4</v>
      </c>
      <c r="W88" s="341"/>
      <c r="X88" s="175">
        <v>3</v>
      </c>
      <c r="Y88" s="341"/>
      <c r="Z88" s="175">
        <v>3</v>
      </c>
      <c r="AA88" s="341"/>
      <c r="AB88" s="41">
        <v>2</v>
      </c>
      <c r="AC88" s="350"/>
      <c r="AD88" s="951">
        <f t="shared" si="25"/>
        <v>22</v>
      </c>
      <c r="AE88" s="951">
        <f t="shared" si="26"/>
        <v>62</v>
      </c>
      <c r="AF88" s="41">
        <f t="shared" si="27"/>
        <v>40</v>
      </c>
      <c r="AG88" s="325">
        <f>+AE88/AD88</f>
        <v>2.8181818181818183</v>
      </c>
      <c r="AH88" s="325">
        <f>AE88/E88</f>
        <v>1.55</v>
      </c>
      <c r="AI88" s="400">
        <v>0</v>
      </c>
      <c r="AJ88" s="386">
        <v>0</v>
      </c>
      <c r="AK88" s="325">
        <f t="shared" si="28"/>
        <v>0.5166666666666667</v>
      </c>
      <c r="AL88" s="339"/>
    </row>
    <row r="89" spans="1:38" ht="11.25">
      <c r="A89" s="320" t="s">
        <v>258</v>
      </c>
      <c r="B89" s="388">
        <v>43101</v>
      </c>
      <c r="C89" s="388">
        <v>43465</v>
      </c>
      <c r="D89" s="388" t="s">
        <v>70</v>
      </c>
      <c r="E89" s="175" t="s">
        <v>205</v>
      </c>
      <c r="F89" s="176"/>
      <c r="G89" s="329">
        <v>1</v>
      </c>
      <c r="H89" s="176"/>
      <c r="I89" s="329">
        <v>3</v>
      </c>
      <c r="J89" s="176"/>
      <c r="K89" s="329">
        <v>1</v>
      </c>
      <c r="L89" s="176"/>
      <c r="M89" s="341">
        <v>1</v>
      </c>
      <c r="N89" s="176"/>
      <c r="O89" s="341">
        <v>4</v>
      </c>
      <c r="P89" s="176"/>
      <c r="Q89" s="341">
        <v>5</v>
      </c>
      <c r="R89" s="176"/>
      <c r="S89" s="341"/>
      <c r="T89" s="176"/>
      <c r="U89" s="341"/>
      <c r="V89" s="176"/>
      <c r="W89" s="329"/>
      <c r="X89" s="176"/>
      <c r="Y89" s="329"/>
      <c r="Z89" s="176"/>
      <c r="AA89" s="329"/>
      <c r="AB89" s="176"/>
      <c r="AC89" s="322"/>
      <c r="AD89" s="951">
        <f t="shared" si="25"/>
        <v>0</v>
      </c>
      <c r="AE89" s="951">
        <f t="shared" si="26"/>
        <v>15</v>
      </c>
      <c r="AF89" s="41">
        <f t="shared" si="27"/>
        <v>15</v>
      </c>
      <c r="AG89" s="325"/>
      <c r="AH89" s="325"/>
      <c r="AI89" s="400">
        <v>0</v>
      </c>
      <c r="AJ89" s="386">
        <v>0</v>
      </c>
      <c r="AK89" s="325" t="e">
        <f t="shared" si="28"/>
        <v>#DIV/0!</v>
      </c>
      <c r="AL89" s="339"/>
    </row>
    <row r="90" spans="1:38" ht="33.75">
      <c r="A90" s="320" t="s">
        <v>259</v>
      </c>
      <c r="B90" s="388">
        <v>43101</v>
      </c>
      <c r="C90" s="388">
        <v>43465</v>
      </c>
      <c r="D90" s="388" t="s">
        <v>70</v>
      </c>
      <c r="E90" s="41">
        <f>+F90+H90+J90+L90+N90+P90+R90+T90+V90+X90+Z90+AB90</f>
        <v>280</v>
      </c>
      <c r="F90" s="176">
        <v>10</v>
      </c>
      <c r="G90" s="329">
        <v>0</v>
      </c>
      <c r="H90" s="176">
        <v>20</v>
      </c>
      <c r="I90" s="329">
        <v>5</v>
      </c>
      <c r="J90" s="176">
        <v>25</v>
      </c>
      <c r="K90" s="329">
        <f>6+6</f>
        <v>12</v>
      </c>
      <c r="L90" s="176">
        <v>25</v>
      </c>
      <c r="M90" s="341">
        <f>12+12</f>
        <v>24</v>
      </c>
      <c r="N90" s="176">
        <v>23</v>
      </c>
      <c r="O90" s="341">
        <f>10+13</f>
        <v>23</v>
      </c>
      <c r="P90" s="176">
        <f>15+15</f>
        <v>30</v>
      </c>
      <c r="Q90" s="341">
        <v>15</v>
      </c>
      <c r="R90" s="176">
        <v>32</v>
      </c>
      <c r="S90" s="341"/>
      <c r="T90" s="176">
        <v>25</v>
      </c>
      <c r="U90" s="341"/>
      <c r="V90" s="176">
        <v>20</v>
      </c>
      <c r="W90" s="329"/>
      <c r="X90" s="176">
        <f>15+15</f>
        <v>30</v>
      </c>
      <c r="Y90" s="329"/>
      <c r="Z90" s="176">
        <f>15+15</f>
        <v>30</v>
      </c>
      <c r="AA90" s="329"/>
      <c r="AB90" s="176">
        <v>10</v>
      </c>
      <c r="AC90" s="322"/>
      <c r="AD90" s="951">
        <f t="shared" si="25"/>
        <v>133</v>
      </c>
      <c r="AE90" s="951">
        <f t="shared" si="26"/>
        <v>79</v>
      </c>
      <c r="AF90" s="41">
        <f t="shared" si="27"/>
        <v>-54</v>
      </c>
      <c r="AG90" s="325">
        <f>+AE90/AD90</f>
        <v>0.5939849624060151</v>
      </c>
      <c r="AH90" s="325">
        <f>AE90/E90</f>
        <v>0.28214285714285714</v>
      </c>
      <c r="AI90" s="400">
        <v>0</v>
      </c>
      <c r="AJ90" s="386">
        <v>0</v>
      </c>
      <c r="AK90" s="325">
        <f t="shared" si="28"/>
        <v>0.014107142857142856</v>
      </c>
      <c r="AL90" s="339"/>
    </row>
    <row r="91" spans="1:38" ht="11.25">
      <c r="A91" s="320" t="s">
        <v>260</v>
      </c>
      <c r="B91" s="388">
        <v>43101</v>
      </c>
      <c r="C91" s="388">
        <v>43465</v>
      </c>
      <c r="D91" s="388" t="s">
        <v>261</v>
      </c>
      <c r="E91" s="175" t="s">
        <v>205</v>
      </c>
      <c r="F91" s="176"/>
      <c r="G91" s="329">
        <v>4</v>
      </c>
      <c r="H91" s="176"/>
      <c r="I91" s="329">
        <v>6</v>
      </c>
      <c r="J91" s="176"/>
      <c r="K91" s="329">
        <v>4</v>
      </c>
      <c r="L91" s="176"/>
      <c r="M91" s="341">
        <v>4</v>
      </c>
      <c r="N91" s="176"/>
      <c r="O91" s="341">
        <v>6</v>
      </c>
      <c r="P91" s="176"/>
      <c r="Q91" s="341">
        <v>1</v>
      </c>
      <c r="R91" s="176"/>
      <c r="S91" s="341"/>
      <c r="T91" s="176"/>
      <c r="U91" s="341"/>
      <c r="V91" s="176"/>
      <c r="W91" s="329"/>
      <c r="X91" s="176"/>
      <c r="Y91" s="329"/>
      <c r="Z91" s="176"/>
      <c r="AA91" s="329"/>
      <c r="AB91" s="176"/>
      <c r="AC91" s="322"/>
      <c r="AD91" s="951">
        <f t="shared" si="25"/>
        <v>0</v>
      </c>
      <c r="AE91" s="951">
        <f t="shared" si="26"/>
        <v>25</v>
      </c>
      <c r="AF91" s="41">
        <f t="shared" si="27"/>
        <v>25</v>
      </c>
      <c r="AG91" s="325"/>
      <c r="AH91" s="325"/>
      <c r="AI91" s="400">
        <v>0</v>
      </c>
      <c r="AJ91" s="386">
        <v>0</v>
      </c>
      <c r="AK91" s="325" t="e">
        <f t="shared" si="28"/>
        <v>#DIV/0!</v>
      </c>
      <c r="AL91" s="339"/>
    </row>
    <row r="92" spans="1:38" ht="11.25">
      <c r="A92" s="320" t="s">
        <v>262</v>
      </c>
      <c r="B92" s="388">
        <v>43101</v>
      </c>
      <c r="C92" s="388">
        <v>43465</v>
      </c>
      <c r="D92" s="388" t="s">
        <v>263</v>
      </c>
      <c r="E92" s="175" t="s">
        <v>205</v>
      </c>
      <c r="F92" s="176"/>
      <c r="G92" s="329"/>
      <c r="H92" s="176"/>
      <c r="I92" s="329">
        <v>2</v>
      </c>
      <c r="J92" s="176"/>
      <c r="K92" s="329">
        <v>2</v>
      </c>
      <c r="L92" s="176"/>
      <c r="M92" s="341">
        <v>8</v>
      </c>
      <c r="N92" s="176"/>
      <c r="O92" s="341">
        <v>6</v>
      </c>
      <c r="P92" s="176"/>
      <c r="Q92" s="341">
        <v>2</v>
      </c>
      <c r="R92" s="176"/>
      <c r="S92" s="341"/>
      <c r="T92" s="176"/>
      <c r="U92" s="341"/>
      <c r="V92" s="176"/>
      <c r="W92" s="329"/>
      <c r="X92" s="176"/>
      <c r="Y92" s="329"/>
      <c r="Z92" s="176"/>
      <c r="AA92" s="329"/>
      <c r="AB92" s="176"/>
      <c r="AC92" s="322"/>
      <c r="AD92" s="951">
        <f t="shared" si="25"/>
        <v>0</v>
      </c>
      <c r="AE92" s="951">
        <f t="shared" si="26"/>
        <v>20</v>
      </c>
      <c r="AF92" s="41">
        <f t="shared" si="27"/>
        <v>20</v>
      </c>
      <c r="AG92" s="325"/>
      <c r="AH92" s="325"/>
      <c r="AI92" s="400"/>
      <c r="AJ92" s="386">
        <v>0</v>
      </c>
      <c r="AK92" s="325" t="e">
        <f t="shared" si="28"/>
        <v>#DIV/0!</v>
      </c>
      <c r="AL92" s="339"/>
    </row>
    <row r="93" spans="1:38" ht="11.25">
      <c r="A93" s="333" t="s">
        <v>264</v>
      </c>
      <c r="B93" s="388">
        <v>43101</v>
      </c>
      <c r="C93" s="388">
        <v>43465</v>
      </c>
      <c r="D93" s="388" t="s">
        <v>265</v>
      </c>
      <c r="E93" s="175">
        <v>6</v>
      </c>
      <c r="F93" s="176">
        <v>0</v>
      </c>
      <c r="G93" s="329"/>
      <c r="H93" s="176">
        <v>1</v>
      </c>
      <c r="I93" s="329">
        <v>1</v>
      </c>
      <c r="J93" s="176">
        <v>0</v>
      </c>
      <c r="K93" s="329"/>
      <c r="L93" s="176">
        <v>1</v>
      </c>
      <c r="M93" s="341"/>
      <c r="N93" s="176">
        <v>0</v>
      </c>
      <c r="O93" s="341">
        <v>1</v>
      </c>
      <c r="P93" s="176">
        <v>1</v>
      </c>
      <c r="Q93" s="341">
        <v>0</v>
      </c>
      <c r="R93" s="176">
        <v>0</v>
      </c>
      <c r="S93" s="341"/>
      <c r="T93" s="176">
        <v>1</v>
      </c>
      <c r="U93" s="341"/>
      <c r="V93" s="176">
        <v>0</v>
      </c>
      <c r="W93" s="329"/>
      <c r="X93" s="176">
        <v>1</v>
      </c>
      <c r="Y93" s="329"/>
      <c r="Z93" s="176">
        <v>0</v>
      </c>
      <c r="AA93" s="329"/>
      <c r="AB93" s="176">
        <v>1</v>
      </c>
      <c r="AC93" s="322"/>
      <c r="AD93" s="951">
        <f t="shared" si="25"/>
        <v>3</v>
      </c>
      <c r="AE93" s="951">
        <f t="shared" si="26"/>
        <v>2</v>
      </c>
      <c r="AF93" s="41">
        <f t="shared" si="27"/>
        <v>-1</v>
      </c>
      <c r="AG93" s="325">
        <f>+AE93/AD93</f>
        <v>0.6666666666666666</v>
      </c>
      <c r="AH93" s="325">
        <f>AE93/E93</f>
        <v>0.3333333333333333</v>
      </c>
      <c r="AI93" s="400">
        <v>0</v>
      </c>
      <c r="AJ93" s="386">
        <v>0</v>
      </c>
      <c r="AK93" s="325">
        <f t="shared" si="28"/>
        <v>0.3333333333333333</v>
      </c>
      <c r="AL93" s="339"/>
    </row>
    <row r="94" spans="1:38" ht="12.75">
      <c r="A94" s="1170" t="s">
        <v>1</v>
      </c>
      <c r="B94" s="1170"/>
      <c r="C94" s="1170"/>
      <c r="D94" s="1170"/>
      <c r="E94" s="1170"/>
      <c r="F94" s="1170"/>
      <c r="G94" s="1170"/>
      <c r="H94" s="1170"/>
      <c r="I94" s="1170"/>
      <c r="J94" s="1170"/>
      <c r="K94" s="1170"/>
      <c r="L94" s="1170"/>
      <c r="M94" s="1170"/>
      <c r="N94" s="1170"/>
      <c r="O94" s="1170"/>
      <c r="P94" s="1170"/>
      <c r="Q94" s="1170"/>
      <c r="R94" s="1170"/>
      <c r="S94" s="1170"/>
      <c r="T94" s="1170"/>
      <c r="U94" s="1170"/>
      <c r="V94" s="1170"/>
      <c r="W94" s="1170"/>
      <c r="X94" s="1170"/>
      <c r="Y94" s="1170"/>
      <c r="Z94" s="1170"/>
      <c r="AA94" s="1170"/>
      <c r="AB94" s="1170"/>
      <c r="AC94" s="1170"/>
      <c r="AD94" s="403"/>
      <c r="AE94" s="403"/>
      <c r="AF94" s="403" t="s">
        <v>1177</v>
      </c>
      <c r="AG94" s="195">
        <f>AVERAGE(AG75:AG93)</f>
        <v>1.125173413331308</v>
      </c>
      <c r="AH94" s="195">
        <f>AVERAGE(AH75:AH93)</f>
        <v>0.6943926846100759</v>
      </c>
      <c r="AI94" s="404">
        <f>SUM(AI75:AI93)</f>
        <v>0</v>
      </c>
      <c r="AJ94" s="386">
        <v>0</v>
      </c>
      <c r="AK94" s="325" t="e">
        <f t="shared" si="28"/>
        <v>#DIV/0!</v>
      </c>
      <c r="AL94" s="426"/>
    </row>
    <row r="95" spans="1:38" ht="11.25">
      <c r="A95" s="1170" t="s">
        <v>266</v>
      </c>
      <c r="B95" s="1170"/>
      <c r="C95" s="1170"/>
      <c r="D95" s="1170"/>
      <c r="E95" s="1170"/>
      <c r="F95" s="1170"/>
      <c r="G95" s="1170"/>
      <c r="H95" s="1170"/>
      <c r="I95" s="1170"/>
      <c r="J95" s="1170"/>
      <c r="K95" s="1170"/>
      <c r="L95" s="1170"/>
      <c r="M95" s="1170"/>
      <c r="N95" s="1170"/>
      <c r="O95" s="1170"/>
      <c r="P95" s="1170"/>
      <c r="Q95" s="1170"/>
      <c r="R95" s="1170"/>
      <c r="S95" s="1170"/>
      <c r="T95" s="1170"/>
      <c r="U95" s="1170"/>
      <c r="V95" s="1170"/>
      <c r="W95" s="1170"/>
      <c r="X95" s="1170"/>
      <c r="Y95" s="1170"/>
      <c r="Z95" s="1170"/>
      <c r="AA95" s="1170"/>
      <c r="AB95" s="1170"/>
      <c r="AC95" s="1170"/>
      <c r="AD95" s="403"/>
      <c r="AE95" s="403"/>
      <c r="AF95" s="403" t="s">
        <v>1178</v>
      </c>
      <c r="AG95" s="357">
        <f>(AG15+AG34+AG54+AG60+AG72+AG94)/6</f>
        <v>1.1225716372646197</v>
      </c>
      <c r="AH95" s="357">
        <f>(AH15+AH34+AH54+AH60+AH72+AH94)/6</f>
        <v>0.38693581780538305</v>
      </c>
      <c r="AI95" s="404">
        <f>AI15+AI34+AI38+AI54+AI60+AI72</f>
        <v>993516375</v>
      </c>
      <c r="AJ95" s="332" t="e">
        <f>AJ15+AJ34+AJ38+AJ54+AJ60+AJ72</f>
        <v>#REF!</v>
      </c>
      <c r="AK95" s="427"/>
      <c r="AL95" s="396"/>
    </row>
    <row r="96" spans="35:37" ht="11.25">
      <c r="AI96" s="431"/>
      <c r="AK96" s="342"/>
    </row>
    <row r="97" spans="1:37" ht="11.25">
      <c r="A97" s="342"/>
      <c r="F97" s="342"/>
      <c r="G97" s="342"/>
      <c r="H97" s="342"/>
      <c r="I97" s="342"/>
      <c r="J97" s="342"/>
      <c r="K97" s="342"/>
      <c r="M97" s="342"/>
      <c r="O97" s="342"/>
      <c r="P97" s="342"/>
      <c r="Q97" s="342"/>
      <c r="S97" s="342"/>
      <c r="T97" s="342"/>
      <c r="U97" s="342"/>
      <c r="V97" s="342"/>
      <c r="W97" s="342"/>
      <c r="X97" s="342"/>
      <c r="Y97" s="342"/>
      <c r="Z97" s="342"/>
      <c r="AA97" s="342"/>
      <c r="AF97" s="342" t="s">
        <v>1179</v>
      </c>
      <c r="AG97" s="862">
        <f>(AG15+AG34+AG54+AG60+AG72)/5</f>
        <v>1.122051282051282</v>
      </c>
      <c r="AH97" s="862">
        <f>(AH15+AH34+AH54+AH60+AH72)/5</f>
        <v>0.3254444444444445</v>
      </c>
      <c r="AI97" s="431"/>
      <c r="AK97" s="342"/>
    </row>
    <row r="98" spans="1:37" ht="11.25">
      <c r="A98" s="342"/>
      <c r="F98" s="342"/>
      <c r="G98" s="342"/>
      <c r="H98" s="342"/>
      <c r="I98" s="342"/>
      <c r="J98" s="342"/>
      <c r="K98" s="342"/>
      <c r="M98" s="342"/>
      <c r="O98" s="342"/>
      <c r="P98" s="342"/>
      <c r="Q98" s="342"/>
      <c r="S98" s="342"/>
      <c r="T98" s="342"/>
      <c r="U98" s="342"/>
      <c r="V98" s="342"/>
      <c r="W98" s="342"/>
      <c r="X98" s="342"/>
      <c r="Y98" s="342"/>
      <c r="Z98" s="342"/>
      <c r="AA98" s="342"/>
      <c r="AI98" s="431"/>
      <c r="AK98" s="342"/>
    </row>
    <row r="99" spans="1:37" ht="11.25">
      <c r="A99" s="342"/>
      <c r="F99" s="342"/>
      <c r="G99" s="342"/>
      <c r="H99" s="342"/>
      <c r="I99" s="342"/>
      <c r="J99" s="342"/>
      <c r="K99" s="342"/>
      <c r="M99" s="342"/>
      <c r="O99" s="342"/>
      <c r="P99" s="342"/>
      <c r="Q99" s="342"/>
      <c r="S99" s="342"/>
      <c r="T99" s="342"/>
      <c r="U99" s="342"/>
      <c r="V99" s="342"/>
      <c r="W99" s="342"/>
      <c r="X99" s="342"/>
      <c r="Y99" s="342"/>
      <c r="Z99" s="342"/>
      <c r="AA99" s="342"/>
      <c r="AK99" s="342"/>
    </row>
    <row r="100" spans="1:37" ht="11.25">
      <c r="A100" s="342"/>
      <c r="F100" s="342"/>
      <c r="G100" s="342"/>
      <c r="H100" s="342"/>
      <c r="I100" s="342"/>
      <c r="J100" s="342"/>
      <c r="K100" s="342"/>
      <c r="M100" s="342"/>
      <c r="O100" s="342"/>
      <c r="P100" s="342"/>
      <c r="Q100" s="342"/>
      <c r="S100" s="342"/>
      <c r="T100" s="342"/>
      <c r="U100" s="342"/>
      <c r="V100" s="342"/>
      <c r="W100" s="342"/>
      <c r="X100" s="342"/>
      <c r="Y100" s="342"/>
      <c r="Z100" s="342"/>
      <c r="AA100" s="342"/>
      <c r="AI100" s="431"/>
      <c r="AK100" s="342"/>
    </row>
    <row r="101" spans="1:37" ht="11.25">
      <c r="A101" s="342"/>
      <c r="F101" s="342"/>
      <c r="G101" s="342"/>
      <c r="H101" s="342"/>
      <c r="I101" s="342"/>
      <c r="J101" s="342"/>
      <c r="K101" s="342"/>
      <c r="M101" s="342"/>
      <c r="O101" s="342"/>
      <c r="P101" s="342"/>
      <c r="Q101" s="342"/>
      <c r="S101" s="342"/>
      <c r="T101" s="342"/>
      <c r="U101" s="342"/>
      <c r="V101" s="342"/>
      <c r="W101" s="342"/>
      <c r="X101" s="342"/>
      <c r="Y101" s="342"/>
      <c r="Z101" s="342"/>
      <c r="AA101" s="342"/>
      <c r="AI101" s="431"/>
      <c r="AK101" s="342"/>
    </row>
    <row r="102" spans="1:37" ht="11.25">
      <c r="A102" s="342"/>
      <c r="F102" s="342"/>
      <c r="G102" s="342"/>
      <c r="H102" s="342"/>
      <c r="I102" s="342"/>
      <c r="J102" s="342"/>
      <c r="K102" s="342"/>
      <c r="M102" s="342"/>
      <c r="O102" s="342"/>
      <c r="P102" s="342"/>
      <c r="Q102" s="342"/>
      <c r="S102" s="342"/>
      <c r="T102" s="342"/>
      <c r="U102" s="342"/>
      <c r="V102" s="342"/>
      <c r="W102" s="342"/>
      <c r="X102" s="342"/>
      <c r="Y102" s="342"/>
      <c r="Z102" s="342"/>
      <c r="AA102" s="342"/>
      <c r="AI102" s="431"/>
      <c r="AK102" s="342"/>
    </row>
    <row r="103" spans="1:37" ht="11.25">
      <c r="A103" s="342"/>
      <c r="F103" s="342"/>
      <c r="G103" s="342"/>
      <c r="H103" s="342"/>
      <c r="I103" s="342"/>
      <c r="J103" s="342"/>
      <c r="K103" s="342"/>
      <c r="M103" s="342"/>
      <c r="O103" s="342"/>
      <c r="P103" s="342"/>
      <c r="Q103" s="342"/>
      <c r="S103" s="342"/>
      <c r="T103" s="342"/>
      <c r="U103" s="342"/>
      <c r="V103" s="342"/>
      <c r="W103" s="342"/>
      <c r="X103" s="342"/>
      <c r="Y103" s="342"/>
      <c r="Z103" s="342"/>
      <c r="AA103" s="342"/>
      <c r="AI103" s="431"/>
      <c r="AK103" s="342"/>
    </row>
    <row r="104" spans="1:37" ht="11.25">
      <c r="A104" s="342"/>
      <c r="F104" s="342"/>
      <c r="G104" s="342"/>
      <c r="H104" s="342"/>
      <c r="I104" s="342"/>
      <c r="J104" s="342"/>
      <c r="K104" s="342"/>
      <c r="M104" s="342"/>
      <c r="O104" s="342"/>
      <c r="P104" s="342"/>
      <c r="Q104" s="342"/>
      <c r="S104" s="342"/>
      <c r="T104" s="342"/>
      <c r="U104" s="342"/>
      <c r="V104" s="342"/>
      <c r="W104" s="342"/>
      <c r="X104" s="342"/>
      <c r="Y104" s="342"/>
      <c r="Z104" s="342"/>
      <c r="AA104" s="342"/>
      <c r="AI104" s="431"/>
      <c r="AK104" s="342"/>
    </row>
    <row r="105" spans="1:37" ht="11.25">
      <c r="A105" s="342"/>
      <c r="F105" s="342"/>
      <c r="G105" s="342"/>
      <c r="H105" s="342"/>
      <c r="I105" s="342"/>
      <c r="J105" s="342"/>
      <c r="K105" s="342"/>
      <c r="M105" s="342"/>
      <c r="O105" s="342"/>
      <c r="P105" s="342"/>
      <c r="Q105" s="342"/>
      <c r="S105" s="342"/>
      <c r="T105" s="342"/>
      <c r="U105" s="342"/>
      <c r="V105" s="342"/>
      <c r="W105" s="342"/>
      <c r="X105" s="342"/>
      <c r="Y105" s="342"/>
      <c r="Z105" s="342"/>
      <c r="AA105" s="342"/>
      <c r="AI105" s="431"/>
      <c r="AK105" s="342"/>
    </row>
    <row r="106" spans="1:37" ht="11.25">
      <c r="A106" s="342"/>
      <c r="F106" s="342"/>
      <c r="G106" s="342"/>
      <c r="H106" s="342"/>
      <c r="I106" s="342"/>
      <c r="J106" s="342"/>
      <c r="K106" s="342"/>
      <c r="M106" s="342"/>
      <c r="O106" s="342"/>
      <c r="P106" s="342"/>
      <c r="Q106" s="342"/>
      <c r="S106" s="342"/>
      <c r="T106" s="342"/>
      <c r="U106" s="342"/>
      <c r="V106" s="342"/>
      <c r="W106" s="342"/>
      <c r="X106" s="342"/>
      <c r="Y106" s="342"/>
      <c r="Z106" s="342"/>
      <c r="AA106" s="342"/>
      <c r="AI106" s="431"/>
      <c r="AK106" s="342"/>
    </row>
    <row r="107" spans="1:37" ht="11.25">
      <c r="A107" s="342"/>
      <c r="F107" s="342"/>
      <c r="G107" s="342"/>
      <c r="H107" s="342"/>
      <c r="I107" s="342"/>
      <c r="J107" s="342"/>
      <c r="K107" s="342"/>
      <c r="M107" s="342"/>
      <c r="O107" s="342"/>
      <c r="P107" s="342"/>
      <c r="Q107" s="342"/>
      <c r="S107" s="342"/>
      <c r="T107" s="342"/>
      <c r="U107" s="342"/>
      <c r="V107" s="342"/>
      <c r="W107" s="342"/>
      <c r="X107" s="342"/>
      <c r="Y107" s="342"/>
      <c r="Z107" s="342"/>
      <c r="AA107" s="342"/>
      <c r="AI107" s="431"/>
      <c r="AK107" s="342"/>
    </row>
    <row r="108" spans="1:37" ht="11.25">
      <c r="A108" s="342"/>
      <c r="F108" s="342"/>
      <c r="G108" s="342"/>
      <c r="H108" s="342"/>
      <c r="I108" s="342"/>
      <c r="J108" s="342"/>
      <c r="K108" s="342"/>
      <c r="M108" s="342"/>
      <c r="O108" s="342"/>
      <c r="P108" s="342"/>
      <c r="Q108" s="342"/>
      <c r="S108" s="342"/>
      <c r="T108" s="342"/>
      <c r="U108" s="342"/>
      <c r="V108" s="342"/>
      <c r="W108" s="342"/>
      <c r="X108" s="342"/>
      <c r="Y108" s="342"/>
      <c r="Z108" s="342"/>
      <c r="AA108" s="342"/>
      <c r="AI108" s="431"/>
      <c r="AK108" s="342"/>
    </row>
    <row r="109" spans="1:37" ht="11.25">
      <c r="A109" s="342"/>
      <c r="F109" s="342"/>
      <c r="G109" s="342"/>
      <c r="H109" s="342"/>
      <c r="I109" s="342"/>
      <c r="J109" s="342"/>
      <c r="K109" s="342"/>
      <c r="M109" s="342"/>
      <c r="O109" s="342"/>
      <c r="P109" s="342"/>
      <c r="Q109" s="342"/>
      <c r="S109" s="342"/>
      <c r="T109" s="342"/>
      <c r="U109" s="342"/>
      <c r="V109" s="342"/>
      <c r="W109" s="342"/>
      <c r="X109" s="342"/>
      <c r="Y109" s="342"/>
      <c r="Z109" s="342"/>
      <c r="AA109" s="342"/>
      <c r="AI109" s="431"/>
      <c r="AK109" s="342"/>
    </row>
    <row r="110" spans="1:37" ht="11.25">
      <c r="A110" s="342"/>
      <c r="F110" s="342"/>
      <c r="G110" s="342"/>
      <c r="H110" s="342"/>
      <c r="I110" s="342"/>
      <c r="J110" s="342"/>
      <c r="K110" s="342"/>
      <c r="M110" s="342"/>
      <c r="O110" s="342"/>
      <c r="P110" s="342"/>
      <c r="Q110" s="342"/>
      <c r="S110" s="342"/>
      <c r="T110" s="342"/>
      <c r="U110" s="342"/>
      <c r="V110" s="342"/>
      <c r="W110" s="342"/>
      <c r="X110" s="342"/>
      <c r="Y110" s="342"/>
      <c r="Z110" s="342"/>
      <c r="AA110" s="342"/>
      <c r="AI110" s="431"/>
      <c r="AK110" s="342"/>
    </row>
    <row r="111" spans="1:37" ht="11.25" hidden="1">
      <c r="A111" s="342"/>
      <c r="F111" s="342"/>
      <c r="G111" s="342"/>
      <c r="H111" s="342"/>
      <c r="I111" s="342"/>
      <c r="J111" s="342"/>
      <c r="K111" s="342"/>
      <c r="M111" s="342"/>
      <c r="O111" s="342"/>
      <c r="P111" s="342"/>
      <c r="Q111" s="342"/>
      <c r="S111" s="342"/>
      <c r="T111" s="342"/>
      <c r="U111" s="342"/>
      <c r="V111" s="342"/>
      <c r="W111" s="342"/>
      <c r="X111" s="342"/>
      <c r="Y111" s="342"/>
      <c r="Z111" s="342"/>
      <c r="AA111" s="342"/>
      <c r="AI111" s="431"/>
      <c r="AK111" s="342"/>
    </row>
    <row r="112" spans="1:37" ht="11.25" hidden="1">
      <c r="A112" s="342"/>
      <c r="F112" s="342"/>
      <c r="G112" s="342"/>
      <c r="H112" s="342"/>
      <c r="I112" s="342"/>
      <c r="J112" s="342"/>
      <c r="K112" s="342"/>
      <c r="M112" s="342"/>
      <c r="O112" s="342"/>
      <c r="P112" s="342"/>
      <c r="Q112" s="342"/>
      <c r="S112" s="342"/>
      <c r="T112" s="342"/>
      <c r="U112" s="342"/>
      <c r="V112" s="342"/>
      <c r="W112" s="342"/>
      <c r="X112" s="342"/>
      <c r="Y112" s="342"/>
      <c r="Z112" s="342"/>
      <c r="AA112" s="342"/>
      <c r="AI112" s="431"/>
      <c r="AK112" s="342"/>
    </row>
    <row r="113" spans="1:37" ht="11.25" hidden="1">
      <c r="A113" s="342"/>
      <c r="F113" s="342"/>
      <c r="G113" s="342"/>
      <c r="H113" s="342"/>
      <c r="I113" s="342"/>
      <c r="J113" s="342"/>
      <c r="K113" s="342"/>
      <c r="M113" s="342"/>
      <c r="O113" s="342"/>
      <c r="P113" s="342"/>
      <c r="Q113" s="342"/>
      <c r="S113" s="342"/>
      <c r="T113" s="342"/>
      <c r="U113" s="342"/>
      <c r="V113" s="342"/>
      <c r="W113" s="342"/>
      <c r="X113" s="342"/>
      <c r="Y113" s="342"/>
      <c r="Z113" s="342"/>
      <c r="AA113" s="342"/>
      <c r="AI113" s="431"/>
      <c r="AK113" s="342"/>
    </row>
    <row r="114" spans="1:37" ht="11.25" hidden="1">
      <c r="A114" s="342"/>
      <c r="F114" s="342"/>
      <c r="G114" s="342"/>
      <c r="H114" s="342"/>
      <c r="I114" s="342"/>
      <c r="J114" s="342"/>
      <c r="K114" s="342"/>
      <c r="M114" s="342"/>
      <c r="O114" s="342"/>
      <c r="P114" s="342"/>
      <c r="Q114" s="342"/>
      <c r="S114" s="342"/>
      <c r="T114" s="342"/>
      <c r="U114" s="342"/>
      <c r="V114" s="342"/>
      <c r="W114" s="342"/>
      <c r="X114" s="342"/>
      <c r="Y114" s="342"/>
      <c r="Z114" s="342"/>
      <c r="AA114" s="342"/>
      <c r="AI114" s="431"/>
      <c r="AK114" s="342"/>
    </row>
    <row r="115" spans="1:37" ht="11.25" hidden="1">
      <c r="A115" s="342"/>
      <c r="F115" s="342"/>
      <c r="G115" s="342"/>
      <c r="H115" s="342"/>
      <c r="I115" s="342"/>
      <c r="J115" s="342"/>
      <c r="K115" s="342"/>
      <c r="M115" s="342"/>
      <c r="O115" s="342"/>
      <c r="P115" s="342"/>
      <c r="Q115" s="342"/>
      <c r="S115" s="342"/>
      <c r="T115" s="342"/>
      <c r="U115" s="342"/>
      <c r="V115" s="342"/>
      <c r="W115" s="342"/>
      <c r="X115" s="342"/>
      <c r="Y115" s="342"/>
      <c r="Z115" s="342"/>
      <c r="AA115" s="342"/>
      <c r="AI115" s="431"/>
      <c r="AK115" s="342"/>
    </row>
    <row r="116" spans="1:37" ht="12" hidden="1" thickBot="1">
      <c r="A116" s="342"/>
      <c r="F116" s="342"/>
      <c r="G116" s="342"/>
      <c r="H116" s="342"/>
      <c r="I116" s="342"/>
      <c r="J116" s="342"/>
      <c r="K116" s="342"/>
      <c r="M116" s="342"/>
      <c r="O116" s="342"/>
      <c r="P116" s="342"/>
      <c r="Q116" s="342"/>
      <c r="S116" s="342"/>
      <c r="T116" s="342"/>
      <c r="U116" s="342"/>
      <c r="V116" s="342"/>
      <c r="W116" s="342"/>
      <c r="X116" s="342"/>
      <c r="Y116" s="342"/>
      <c r="Z116" s="342"/>
      <c r="AA116" s="342"/>
      <c r="AI116" s="431"/>
      <c r="AK116" s="342"/>
    </row>
    <row r="117" spans="1:37" ht="11.25" hidden="1">
      <c r="A117" s="1176" t="s">
        <v>267</v>
      </c>
      <c r="B117" s="1177"/>
      <c r="C117" s="1177"/>
      <c r="D117" s="1177"/>
      <c r="E117" s="1177"/>
      <c r="F117" s="1177"/>
      <c r="G117" s="1177"/>
      <c r="H117" s="1177"/>
      <c r="I117" s="1177"/>
      <c r="J117" s="1177"/>
      <c r="K117" s="1177"/>
      <c r="L117" s="1177"/>
      <c r="M117" s="1177"/>
      <c r="N117" s="1177"/>
      <c r="O117" s="1177"/>
      <c r="P117" s="1177"/>
      <c r="Q117" s="1177"/>
      <c r="R117" s="1177"/>
      <c r="S117" s="1178"/>
      <c r="AI117" s="431"/>
      <c r="AK117" s="342"/>
    </row>
    <row r="118" spans="1:37" ht="12" hidden="1" thickBot="1">
      <c r="A118" s="1179"/>
      <c r="B118" s="1180"/>
      <c r="C118" s="1180"/>
      <c r="D118" s="1180"/>
      <c r="E118" s="1180"/>
      <c r="F118" s="1180"/>
      <c r="G118" s="1180"/>
      <c r="H118" s="1180"/>
      <c r="I118" s="1180"/>
      <c r="J118" s="1180"/>
      <c r="K118" s="1180"/>
      <c r="L118" s="1180"/>
      <c r="M118" s="1180"/>
      <c r="N118" s="1180"/>
      <c r="O118" s="1180"/>
      <c r="P118" s="1180"/>
      <c r="Q118" s="1180"/>
      <c r="R118" s="1180"/>
      <c r="S118" s="1181"/>
      <c r="AI118" s="431"/>
      <c r="AK118" s="342"/>
    </row>
    <row r="119" spans="1:37" ht="11.25" hidden="1">
      <c r="A119" s="1182" t="s">
        <v>268</v>
      </c>
      <c r="B119" s="1183"/>
      <c r="C119" s="1183"/>
      <c r="D119" s="1183"/>
      <c r="E119" s="1183"/>
      <c r="F119" s="1183"/>
      <c r="G119" s="1183"/>
      <c r="H119" s="1183"/>
      <c r="I119" s="1183"/>
      <c r="J119" s="1183"/>
      <c r="K119" s="1183"/>
      <c r="L119" s="1183"/>
      <c r="M119" s="1183"/>
      <c r="N119" s="1183"/>
      <c r="O119" s="1183"/>
      <c r="P119" s="1183"/>
      <c r="Q119" s="1183"/>
      <c r="R119" s="1183"/>
      <c r="S119" s="1184"/>
      <c r="AI119" s="431"/>
      <c r="AK119" s="342"/>
    </row>
    <row r="120" spans="1:37" ht="11.25" hidden="1">
      <c r="A120" s="1185"/>
      <c r="B120" s="1186"/>
      <c r="C120" s="1187"/>
      <c r="D120" s="1187"/>
      <c r="E120" s="1187"/>
      <c r="F120" s="1186"/>
      <c r="G120" s="1186"/>
      <c r="H120" s="1186"/>
      <c r="I120" s="1186"/>
      <c r="J120" s="1186"/>
      <c r="K120" s="1186"/>
      <c r="L120" s="1186"/>
      <c r="M120" s="1186"/>
      <c r="N120" s="1186"/>
      <c r="O120" s="1186"/>
      <c r="P120" s="1186"/>
      <c r="Q120" s="1186"/>
      <c r="R120" s="1186"/>
      <c r="S120" s="1188"/>
      <c r="AI120" s="431"/>
      <c r="AK120" s="342"/>
    </row>
    <row r="121" spans="1:37" ht="11.25" hidden="1">
      <c r="A121" s="434"/>
      <c r="B121" s="435"/>
      <c r="C121" s="436"/>
      <c r="D121" s="436"/>
      <c r="E121" s="436"/>
      <c r="F121" s="1189" t="s">
        <v>269</v>
      </c>
      <c r="G121" s="1186"/>
      <c r="H121" s="1186"/>
      <c r="I121" s="1186"/>
      <c r="J121" s="1186"/>
      <c r="K121" s="1186"/>
      <c r="L121" s="1186"/>
      <c r="M121" s="1186"/>
      <c r="N121" s="1186"/>
      <c r="O121" s="1186"/>
      <c r="P121" s="1186"/>
      <c r="Q121" s="1186"/>
      <c r="R121" s="1186"/>
      <c r="S121" s="1188"/>
      <c r="AI121" s="431"/>
      <c r="AK121" s="342"/>
    </row>
    <row r="122" spans="1:37" ht="11.25" hidden="1">
      <c r="A122" s="1190" t="s">
        <v>270</v>
      </c>
      <c r="B122" s="1191"/>
      <c r="C122" s="436"/>
      <c r="D122" s="436"/>
      <c r="E122" s="436"/>
      <c r="F122" s="1189"/>
      <c r="G122" s="1186"/>
      <c r="H122" s="1186"/>
      <c r="I122" s="1186"/>
      <c r="J122" s="1186"/>
      <c r="K122" s="1186"/>
      <c r="L122" s="1186"/>
      <c r="M122" s="1186"/>
      <c r="N122" s="1186"/>
      <c r="O122" s="1186"/>
      <c r="P122" s="1186"/>
      <c r="Q122" s="1186"/>
      <c r="R122" s="1186"/>
      <c r="S122" s="1188"/>
      <c r="AI122" s="431"/>
      <c r="AK122" s="342"/>
    </row>
    <row r="123" spans="1:37" ht="11.25" hidden="1">
      <c r="A123" s="434"/>
      <c r="B123" s="435"/>
      <c r="C123" s="436"/>
      <c r="D123" s="436"/>
      <c r="E123" s="436"/>
      <c r="F123" s="1189"/>
      <c r="G123" s="1186"/>
      <c r="H123" s="1186"/>
      <c r="I123" s="1186"/>
      <c r="J123" s="1186"/>
      <c r="K123" s="1186"/>
      <c r="L123" s="1186"/>
      <c r="M123" s="1186"/>
      <c r="N123" s="1186"/>
      <c r="O123" s="1186"/>
      <c r="P123" s="1186"/>
      <c r="Q123" s="1186"/>
      <c r="R123" s="1186"/>
      <c r="S123" s="1188"/>
      <c r="AI123" s="431"/>
      <c r="AK123" s="342"/>
    </row>
    <row r="124" spans="1:37" ht="11.25" hidden="1">
      <c r="A124" s="1192" t="s">
        <v>271</v>
      </c>
      <c r="B124" s="1193"/>
      <c r="C124" s="436"/>
      <c r="D124" s="436"/>
      <c r="E124" s="436"/>
      <c r="F124" s="1189"/>
      <c r="G124" s="1186"/>
      <c r="H124" s="1186"/>
      <c r="I124" s="1186"/>
      <c r="J124" s="1186"/>
      <c r="K124" s="1186"/>
      <c r="L124" s="1186"/>
      <c r="M124" s="1186"/>
      <c r="N124" s="1186"/>
      <c r="O124" s="1186"/>
      <c r="P124" s="1186"/>
      <c r="Q124" s="1186"/>
      <c r="R124" s="1186"/>
      <c r="S124" s="1188"/>
      <c r="AI124" s="431"/>
      <c r="AK124" s="342"/>
    </row>
    <row r="125" spans="1:37" ht="11.25" hidden="1">
      <c r="A125" s="1194" t="s">
        <v>272</v>
      </c>
      <c r="B125" s="437"/>
      <c r="C125" s="436"/>
      <c r="D125" s="436"/>
      <c r="E125" s="436"/>
      <c r="F125" s="1189"/>
      <c r="G125" s="1186"/>
      <c r="H125" s="1186"/>
      <c r="I125" s="1186"/>
      <c r="J125" s="1186"/>
      <c r="K125" s="1186"/>
      <c r="L125" s="1186"/>
      <c r="M125" s="1186"/>
      <c r="N125" s="1186"/>
      <c r="O125" s="1186"/>
      <c r="P125" s="1186"/>
      <c r="Q125" s="1186"/>
      <c r="R125" s="1186"/>
      <c r="S125" s="1188"/>
      <c r="T125" s="342"/>
      <c r="V125" s="342"/>
      <c r="X125" s="342"/>
      <c r="Z125" s="342"/>
      <c r="AI125" s="431"/>
      <c r="AK125" s="342"/>
    </row>
    <row r="126" spans="1:37" ht="11.25" hidden="1">
      <c r="A126" s="1195"/>
      <c r="B126" s="436"/>
      <c r="C126" s="436"/>
      <c r="D126" s="436"/>
      <c r="E126" s="436"/>
      <c r="F126" s="1189"/>
      <c r="G126" s="1186"/>
      <c r="H126" s="1186"/>
      <c r="I126" s="1186"/>
      <c r="J126" s="1186"/>
      <c r="K126" s="1186"/>
      <c r="L126" s="1186"/>
      <c r="M126" s="1186"/>
      <c r="N126" s="1186"/>
      <c r="O126" s="1186"/>
      <c r="P126" s="1186"/>
      <c r="Q126" s="1186"/>
      <c r="R126" s="1186"/>
      <c r="S126" s="1188"/>
      <c r="T126" s="342"/>
      <c r="V126" s="342"/>
      <c r="X126" s="342"/>
      <c r="Z126" s="342"/>
      <c r="AI126" s="431"/>
      <c r="AK126" s="342"/>
    </row>
    <row r="127" spans="1:37" ht="11.25" hidden="1">
      <c r="A127" s="1195"/>
      <c r="B127" s="436"/>
      <c r="C127" s="436"/>
      <c r="D127" s="436"/>
      <c r="E127" s="436"/>
      <c r="F127" s="1196" t="s">
        <v>273</v>
      </c>
      <c r="G127" s="1197"/>
      <c r="H127" s="1197"/>
      <c r="I127" s="1197"/>
      <c r="J127" s="1197"/>
      <c r="K127" s="1197"/>
      <c r="L127" s="1197"/>
      <c r="M127" s="1197"/>
      <c r="N127" s="1197"/>
      <c r="O127" s="1197"/>
      <c r="P127" s="1197"/>
      <c r="Q127" s="1197"/>
      <c r="R127" s="1197"/>
      <c r="S127" s="1198"/>
      <c r="T127" s="342"/>
      <c r="V127" s="342"/>
      <c r="X127" s="342"/>
      <c r="Z127" s="342"/>
      <c r="AI127" s="431"/>
      <c r="AK127" s="342"/>
    </row>
    <row r="128" spans="1:37" ht="11.25" hidden="1">
      <c r="A128" s="438"/>
      <c r="B128" s="436"/>
      <c r="C128" s="436"/>
      <c r="D128" s="436"/>
      <c r="E128" s="436"/>
      <c r="F128" s="1196"/>
      <c r="G128" s="1197"/>
      <c r="H128" s="1197"/>
      <c r="I128" s="1197"/>
      <c r="J128" s="1197"/>
      <c r="K128" s="1197"/>
      <c r="L128" s="1197"/>
      <c r="M128" s="1197"/>
      <c r="N128" s="1197"/>
      <c r="O128" s="1197"/>
      <c r="P128" s="1197"/>
      <c r="Q128" s="1197"/>
      <c r="R128" s="1197"/>
      <c r="S128" s="1198"/>
      <c r="T128" s="342"/>
      <c r="V128" s="342"/>
      <c r="X128" s="342"/>
      <c r="Z128" s="342"/>
      <c r="AI128" s="431"/>
      <c r="AK128" s="342"/>
    </row>
    <row r="129" spans="1:37" ht="11.25" hidden="1">
      <c r="A129" s="1201" t="s">
        <v>274</v>
      </c>
      <c r="B129" s="1202"/>
      <c r="C129" s="1202"/>
      <c r="D129" s="1202"/>
      <c r="E129" s="1202"/>
      <c r="F129" s="1197"/>
      <c r="G129" s="1197"/>
      <c r="H129" s="1197"/>
      <c r="I129" s="1197"/>
      <c r="J129" s="1197"/>
      <c r="K129" s="1197"/>
      <c r="L129" s="1197"/>
      <c r="M129" s="1197"/>
      <c r="N129" s="1197"/>
      <c r="O129" s="1197"/>
      <c r="P129" s="1197"/>
      <c r="Q129" s="1197"/>
      <c r="R129" s="1197"/>
      <c r="S129" s="1198"/>
      <c r="T129" s="342"/>
      <c r="V129" s="342"/>
      <c r="X129" s="342"/>
      <c r="Z129" s="342"/>
      <c r="AI129" s="431"/>
      <c r="AK129" s="342"/>
    </row>
    <row r="130" spans="1:37" ht="11.25" hidden="1">
      <c r="A130" s="434"/>
      <c r="B130" s="396"/>
      <c r="C130" s="396"/>
      <c r="D130" s="396"/>
      <c r="E130" s="396"/>
      <c r="F130" s="1197"/>
      <c r="G130" s="1197"/>
      <c r="H130" s="1197"/>
      <c r="I130" s="1197"/>
      <c r="J130" s="1197"/>
      <c r="K130" s="1197"/>
      <c r="L130" s="1197"/>
      <c r="M130" s="1197"/>
      <c r="N130" s="1197"/>
      <c r="O130" s="1197"/>
      <c r="P130" s="1197"/>
      <c r="Q130" s="1197"/>
      <c r="R130" s="1197"/>
      <c r="S130" s="1198"/>
      <c r="T130" s="342"/>
      <c r="V130" s="342"/>
      <c r="X130" s="342"/>
      <c r="Z130" s="342"/>
      <c r="AI130" s="431"/>
      <c r="AK130" s="342"/>
    </row>
    <row r="131" spans="1:37" ht="11.25" hidden="1">
      <c r="A131" s="434"/>
      <c r="B131" s="396"/>
      <c r="C131" s="396"/>
      <c r="D131" s="396"/>
      <c r="E131" s="396"/>
      <c r="F131" s="1197"/>
      <c r="G131" s="1197"/>
      <c r="H131" s="1197"/>
      <c r="I131" s="1197"/>
      <c r="J131" s="1197"/>
      <c r="K131" s="1197"/>
      <c r="L131" s="1197"/>
      <c r="M131" s="1197"/>
      <c r="N131" s="1197"/>
      <c r="O131" s="1197"/>
      <c r="P131" s="1197"/>
      <c r="Q131" s="1197"/>
      <c r="R131" s="1197"/>
      <c r="S131" s="1198"/>
      <c r="T131" s="342"/>
      <c r="V131" s="342"/>
      <c r="X131" s="342"/>
      <c r="Z131" s="342"/>
      <c r="AI131" s="431"/>
      <c r="AK131" s="342"/>
    </row>
    <row r="132" spans="1:26" ht="11.25" hidden="1">
      <c r="A132" s="434"/>
      <c r="B132" s="396"/>
      <c r="C132" s="396"/>
      <c r="D132" s="396"/>
      <c r="E132" s="396"/>
      <c r="F132" s="1197"/>
      <c r="G132" s="1197"/>
      <c r="H132" s="1197"/>
      <c r="I132" s="1197"/>
      <c r="J132" s="1197"/>
      <c r="K132" s="1197"/>
      <c r="L132" s="1197"/>
      <c r="M132" s="1197"/>
      <c r="N132" s="1197"/>
      <c r="O132" s="1197"/>
      <c r="P132" s="1197"/>
      <c r="Q132" s="1197"/>
      <c r="R132" s="1197"/>
      <c r="S132" s="1198"/>
      <c r="T132" s="342"/>
      <c r="V132" s="342"/>
      <c r="X132" s="342"/>
      <c r="Z132" s="342"/>
    </row>
    <row r="133" spans="1:26" ht="12" hidden="1" thickBot="1">
      <c r="A133" s="440"/>
      <c r="B133" s="441"/>
      <c r="C133" s="441"/>
      <c r="D133" s="441"/>
      <c r="E133" s="441"/>
      <c r="F133" s="1199"/>
      <c r="G133" s="1199"/>
      <c r="H133" s="1199"/>
      <c r="I133" s="1199"/>
      <c r="J133" s="1199"/>
      <c r="K133" s="1199"/>
      <c r="L133" s="1199"/>
      <c r="M133" s="1199"/>
      <c r="N133" s="1199"/>
      <c r="O133" s="1199"/>
      <c r="P133" s="1199"/>
      <c r="Q133" s="1199"/>
      <c r="R133" s="1199"/>
      <c r="S133" s="1200"/>
      <c r="T133" s="342"/>
      <c r="V133" s="342"/>
      <c r="X133" s="342"/>
      <c r="Z133" s="342"/>
    </row>
    <row r="134" ht="11.25" hidden="1"/>
    <row r="135" ht="11.25" hidden="1"/>
    <row r="136" ht="11.25" hidden="1"/>
    <row r="137" ht="11.25" hidden="1"/>
    <row r="138" spans="1:4" ht="11.25" hidden="1">
      <c r="A138" s="428" t="s">
        <v>275</v>
      </c>
      <c r="B138" s="342">
        <v>7</v>
      </c>
      <c r="C138" s="439">
        <v>351165581</v>
      </c>
      <c r="D138" s="439"/>
    </row>
    <row r="139" spans="1:4" ht="11.25" hidden="1">
      <c r="A139" s="428" t="s">
        <v>276</v>
      </c>
      <c r="B139" s="342">
        <v>2</v>
      </c>
      <c r="C139" s="439">
        <v>36619625</v>
      </c>
      <c r="D139" s="439"/>
    </row>
    <row r="140" ht="11.25" hidden="1">
      <c r="AK140" s="439">
        <f>AI95+C138+C139</f>
        <v>1381301581</v>
      </c>
    </row>
    <row r="141" ht="11.25"/>
  </sheetData>
  <sheetProtection/>
  <protectedRanges>
    <protectedRange password="C7A1" sqref="AO48:AO49 AO40:AO46 AO22:AO27 AO31:AO36 A43 A45 A52:A53 AP38:AP46 A58" name="Rango1_2_1_1_2_1_1"/>
    <protectedRange password="C7A1" sqref="AP6 A7" name="Rango1_10_2_1_1_1_1_1"/>
    <protectedRange password="C7A1" sqref="AP22:AP24 A38 AP31:AP33" name="Rango1_2_1_1_1_1_1_1"/>
    <protectedRange password="C7A1" sqref="A59" name="Rango1_2_1_1_2_1_1_1"/>
  </protectedRanges>
  <mergeCells count="45">
    <mergeCell ref="A94:AC94"/>
    <mergeCell ref="A95:AC95"/>
    <mergeCell ref="A117:S118"/>
    <mergeCell ref="A119:S120"/>
    <mergeCell ref="F121:S126"/>
    <mergeCell ref="A122:B122"/>
    <mergeCell ref="A124:B124"/>
    <mergeCell ref="A125:A127"/>
    <mergeCell ref="F127:S133"/>
    <mergeCell ref="A129:E129"/>
    <mergeCell ref="B62:AJ62"/>
    <mergeCell ref="B63:AE63"/>
    <mergeCell ref="AF63:AH63"/>
    <mergeCell ref="AI63:AJ63"/>
    <mergeCell ref="A72:AC72"/>
    <mergeCell ref="B73:AE73"/>
    <mergeCell ref="AF73:AH73"/>
    <mergeCell ref="AI73:AJ73"/>
    <mergeCell ref="A54:AC54"/>
    <mergeCell ref="B55:AE55"/>
    <mergeCell ref="AF55:AH55"/>
    <mergeCell ref="AI55:AJ55"/>
    <mergeCell ref="A60:AC60"/>
    <mergeCell ref="B61:AJ61"/>
    <mergeCell ref="A38:AC38"/>
    <mergeCell ref="B39:AJ39"/>
    <mergeCell ref="B40:AJ40"/>
    <mergeCell ref="B41:AE41"/>
    <mergeCell ref="AF41:AH41"/>
    <mergeCell ref="AI41:AJ41"/>
    <mergeCell ref="A15:AC15"/>
    <mergeCell ref="B16:AE16"/>
    <mergeCell ref="AF16:AH16"/>
    <mergeCell ref="AI16:AJ16"/>
    <mergeCell ref="A34:AC34"/>
    <mergeCell ref="B35:AE35"/>
    <mergeCell ref="AF35:AH35"/>
    <mergeCell ref="AI35:AJ35"/>
    <mergeCell ref="B1:AJ1"/>
    <mergeCell ref="AK1:AL1"/>
    <mergeCell ref="B2:AJ2"/>
    <mergeCell ref="B3:AJ3"/>
    <mergeCell ref="B4:AE4"/>
    <mergeCell ref="AF4:AH4"/>
    <mergeCell ref="AI4:AJ4"/>
  </mergeCells>
  <printOptions horizontalCentered="1"/>
  <pageMargins left="0.1968503937007874" right="0.1968503937007874" top="0.7480314960629921" bottom="0.7480314960629921" header="0.31496062992125984" footer="0.31496062992125984"/>
  <pageSetup horizontalDpi="600" verticalDpi="600" orientation="portrait" scale="80" r:id="rId4"/>
  <drawing r:id="rId3"/>
  <legacyDrawing r:id="rId2"/>
</worksheet>
</file>

<file path=xl/worksheets/sheet8.xml><?xml version="1.0" encoding="utf-8"?>
<worksheet xmlns="http://schemas.openxmlformats.org/spreadsheetml/2006/main" xmlns:r="http://schemas.openxmlformats.org/officeDocument/2006/relationships">
  <sheetPr>
    <tabColor rgb="FF00B050"/>
  </sheetPr>
  <dimension ref="A1:BY139"/>
  <sheetViews>
    <sheetView zoomScale="120" zoomScaleNormal="120" zoomScalePageLayoutView="0" workbookViewId="0" topLeftCell="D36">
      <selection activeCell="AG57" sqref="AG57:AH57"/>
    </sheetView>
  </sheetViews>
  <sheetFormatPr defaultColWidth="11.421875" defaultRowHeight="15"/>
  <cols>
    <col min="1" max="1" width="40.8515625" style="491" customWidth="1"/>
    <col min="2" max="2" width="11.57421875" style="492" customWidth="1"/>
    <col min="3" max="4" width="10.00390625" style="492" customWidth="1"/>
    <col min="5" max="5" width="18.28125" style="179" customWidth="1"/>
    <col min="6" max="17" width="4.57421875" style="179" customWidth="1"/>
    <col min="18" max="29" width="4.57421875" style="179" hidden="1" customWidth="1"/>
    <col min="30" max="34" width="13.8515625" style="7" customWidth="1"/>
    <col min="35" max="35" width="19.8515625" style="493" customWidth="1"/>
    <col min="36" max="36" width="16.8515625" style="494" customWidth="1"/>
    <col min="37" max="37" width="16.8515625" style="7" customWidth="1"/>
    <col min="38" max="38" width="21.57421875" style="7" bestFit="1" customWidth="1"/>
    <col min="39" max="39" width="5.57421875" style="7" bestFit="1" customWidth="1"/>
    <col min="40" max="69" width="11.421875" style="448" customWidth="1"/>
    <col min="70" max="16384" width="11.421875" style="7" customWidth="1"/>
  </cols>
  <sheetData>
    <row r="1" spans="1:39" ht="88.5" customHeight="1">
      <c r="A1" s="447"/>
      <c r="B1" s="1063" t="s">
        <v>55</v>
      </c>
      <c r="C1" s="1212"/>
      <c r="D1" s="1212"/>
      <c r="E1" s="1212"/>
      <c r="F1" s="1212"/>
      <c r="G1" s="1212"/>
      <c r="H1" s="1212"/>
      <c r="I1" s="1212"/>
      <c r="J1" s="1212"/>
      <c r="K1" s="1212"/>
      <c r="L1" s="1212"/>
      <c r="M1" s="1212"/>
      <c r="N1" s="1212"/>
      <c r="O1" s="1212"/>
      <c r="P1" s="1212"/>
      <c r="Q1" s="1212"/>
      <c r="R1" s="1212"/>
      <c r="S1" s="1212"/>
      <c r="T1" s="1212"/>
      <c r="U1" s="1212"/>
      <c r="V1" s="1212"/>
      <c r="W1" s="1212"/>
      <c r="X1" s="1212"/>
      <c r="Y1" s="1212"/>
      <c r="Z1" s="1212"/>
      <c r="AA1" s="1212"/>
      <c r="AB1" s="1212"/>
      <c r="AC1" s="1212"/>
      <c r="AD1" s="1212"/>
      <c r="AE1" s="1212"/>
      <c r="AF1" s="1212"/>
      <c r="AG1" s="1212"/>
      <c r="AH1" s="1212"/>
      <c r="AI1" s="1212"/>
      <c r="AJ1" s="1212"/>
      <c r="AK1" s="1213"/>
      <c r="AL1" s="1154" t="s">
        <v>1067</v>
      </c>
      <c r="AM1" s="1154"/>
    </row>
    <row r="2" spans="1:39" ht="63" customHeight="1">
      <c r="A2" s="449" t="s">
        <v>54</v>
      </c>
      <c r="B2" s="1171" t="s">
        <v>1040</v>
      </c>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450" t="s">
        <v>43</v>
      </c>
      <c r="AM2" s="383"/>
    </row>
    <row r="3" spans="1:39" ht="48.75" customHeight="1">
      <c r="A3" s="449" t="s">
        <v>52</v>
      </c>
      <c r="B3" s="1171" t="s">
        <v>506</v>
      </c>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8"/>
      <c r="AJ3" s="1158"/>
      <c r="AK3" s="1158"/>
      <c r="AL3" s="450" t="s">
        <v>43</v>
      </c>
      <c r="AM3" s="383"/>
    </row>
    <row r="4" spans="1:39" ht="30" customHeight="1">
      <c r="A4" s="449" t="s">
        <v>47</v>
      </c>
      <c r="B4" s="1155" t="s">
        <v>507</v>
      </c>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60"/>
      <c r="AF4" s="1161" t="s">
        <v>45</v>
      </c>
      <c r="AG4" s="1161"/>
      <c r="AH4" s="384"/>
      <c r="AI4" s="1155" t="s">
        <v>508</v>
      </c>
      <c r="AJ4" s="1156"/>
      <c r="AK4" s="1157"/>
      <c r="AL4" s="450" t="s">
        <v>43</v>
      </c>
      <c r="AM4" s="383">
        <v>1</v>
      </c>
    </row>
    <row r="5" spans="1:39" ht="43.5" customHeight="1">
      <c r="A5" s="449" t="s">
        <v>42</v>
      </c>
      <c r="B5" s="239" t="s">
        <v>41</v>
      </c>
      <c r="C5" s="239" t="s">
        <v>40</v>
      </c>
      <c r="D5" s="239" t="s">
        <v>1061</v>
      </c>
      <c r="E5" s="161" t="s">
        <v>38</v>
      </c>
      <c r="F5" s="9" t="s">
        <v>37</v>
      </c>
      <c r="G5" s="9" t="s">
        <v>36</v>
      </c>
      <c r="H5" s="9" t="s">
        <v>35</v>
      </c>
      <c r="I5" s="9" t="s">
        <v>34</v>
      </c>
      <c r="J5" s="9" t="s">
        <v>33</v>
      </c>
      <c r="K5" s="9" t="s">
        <v>32</v>
      </c>
      <c r="L5" s="9" t="s">
        <v>31</v>
      </c>
      <c r="M5" s="9" t="s">
        <v>30</v>
      </c>
      <c r="N5" s="9" t="s">
        <v>29</v>
      </c>
      <c r="O5" s="9" t="s">
        <v>28</v>
      </c>
      <c r="P5" s="9" t="s">
        <v>27</v>
      </c>
      <c r="Q5" s="9" t="s">
        <v>26</v>
      </c>
      <c r="R5" s="9" t="s">
        <v>25</v>
      </c>
      <c r="S5" s="9" t="s">
        <v>24</v>
      </c>
      <c r="T5" s="9" t="s">
        <v>23</v>
      </c>
      <c r="U5" s="9" t="s">
        <v>22</v>
      </c>
      <c r="V5" s="9" t="s">
        <v>21</v>
      </c>
      <c r="W5" s="9" t="s">
        <v>20</v>
      </c>
      <c r="X5" s="9" t="s">
        <v>19</v>
      </c>
      <c r="Y5" s="9" t="s">
        <v>18</v>
      </c>
      <c r="Z5" s="9" t="s">
        <v>17</v>
      </c>
      <c r="AA5" s="9" t="s">
        <v>16</v>
      </c>
      <c r="AB5" s="9" t="s">
        <v>15</v>
      </c>
      <c r="AC5" s="9" t="s">
        <v>14</v>
      </c>
      <c r="AD5" s="161" t="s">
        <v>13</v>
      </c>
      <c r="AE5" s="161" t="s">
        <v>12</v>
      </c>
      <c r="AF5" s="161" t="s">
        <v>11</v>
      </c>
      <c r="AG5" s="161" t="s">
        <v>10</v>
      </c>
      <c r="AH5" s="161" t="s">
        <v>9</v>
      </c>
      <c r="AI5" s="118" t="s">
        <v>8</v>
      </c>
      <c r="AJ5" s="118" t="s">
        <v>7</v>
      </c>
      <c r="AK5" s="239" t="s">
        <v>6</v>
      </c>
      <c r="AL5" s="1113" t="s">
        <v>5</v>
      </c>
      <c r="AM5" s="1113"/>
    </row>
    <row r="6" spans="1:39" ht="78" customHeight="1">
      <c r="A6" s="451" t="s">
        <v>1116</v>
      </c>
      <c r="B6" s="321" t="s">
        <v>509</v>
      </c>
      <c r="C6" s="321" t="s">
        <v>510</v>
      </c>
      <c r="D6" s="321"/>
      <c r="E6" s="138">
        <f>F6+H6+J6+L6+N6+P6+R6+T6+V6+X6+Z6+AB6</f>
        <v>11</v>
      </c>
      <c r="F6" s="417">
        <v>0</v>
      </c>
      <c r="G6" s="161"/>
      <c r="H6" s="417">
        <v>1</v>
      </c>
      <c r="I6" s="161">
        <v>1</v>
      </c>
      <c r="J6" s="417">
        <v>1</v>
      </c>
      <c r="K6" s="161">
        <v>1</v>
      </c>
      <c r="L6" s="417">
        <v>1</v>
      </c>
      <c r="M6" s="161">
        <v>1</v>
      </c>
      <c r="N6" s="417">
        <v>1</v>
      </c>
      <c r="O6" s="161">
        <v>1</v>
      </c>
      <c r="P6" s="417">
        <v>1</v>
      </c>
      <c r="Q6" s="161">
        <v>1</v>
      </c>
      <c r="R6" s="417">
        <v>1</v>
      </c>
      <c r="S6" s="161"/>
      <c r="T6" s="244">
        <v>1</v>
      </c>
      <c r="U6" s="161"/>
      <c r="V6" s="244">
        <v>1</v>
      </c>
      <c r="W6" s="161"/>
      <c r="X6" s="244">
        <v>1</v>
      </c>
      <c r="Y6" s="161"/>
      <c r="Z6" s="244">
        <v>1</v>
      </c>
      <c r="AA6" s="161"/>
      <c r="AB6" s="452">
        <v>1</v>
      </c>
      <c r="AC6" s="453"/>
      <c r="AD6" s="41">
        <f aca="true" t="shared" si="0" ref="AD6:AE10">F6+H6+J6+L6+N6+P6</f>
        <v>5</v>
      </c>
      <c r="AE6" s="41">
        <f t="shared" si="0"/>
        <v>5</v>
      </c>
      <c r="AF6" s="41">
        <f aca="true" t="shared" si="1" ref="AF6:AF14">AE6-AD6</f>
        <v>0</v>
      </c>
      <c r="AG6" s="325">
        <f aca="true" t="shared" si="2" ref="AG6:AG14">+AE6/AD6</f>
        <v>1</v>
      </c>
      <c r="AH6" s="325">
        <f>AE6/E6</f>
        <v>0.45454545454545453</v>
      </c>
      <c r="AI6" s="454">
        <v>10000000</v>
      </c>
      <c r="AJ6" s="327">
        <v>0</v>
      </c>
      <c r="AK6" s="328">
        <f aca="true" t="shared" si="3" ref="AK6:AK15">AJ6/AI6</f>
        <v>0</v>
      </c>
      <c r="AL6" s="1203"/>
      <c r="AM6" s="1203"/>
    </row>
    <row r="7" spans="1:39" ht="78" customHeight="1">
      <c r="A7" s="455" t="s">
        <v>1117</v>
      </c>
      <c r="B7" s="321" t="s">
        <v>511</v>
      </c>
      <c r="C7" s="321" t="s">
        <v>510</v>
      </c>
      <c r="D7" s="321"/>
      <c r="E7" s="138">
        <f>F7+H7+J7+L7+N7+P7+R7+T7+V7+X7+Z7+AB7</f>
        <v>1</v>
      </c>
      <c r="F7" s="244"/>
      <c r="G7" s="161"/>
      <c r="H7" s="244"/>
      <c r="I7" s="161"/>
      <c r="J7" s="244"/>
      <c r="K7" s="161"/>
      <c r="L7" s="244"/>
      <c r="M7" s="161"/>
      <c r="N7" s="244"/>
      <c r="O7" s="161"/>
      <c r="P7" s="244"/>
      <c r="Q7" s="161"/>
      <c r="R7" s="244">
        <v>1</v>
      </c>
      <c r="S7" s="161"/>
      <c r="T7" s="244"/>
      <c r="U7" s="161"/>
      <c r="V7" s="244"/>
      <c r="W7" s="161"/>
      <c r="X7" s="244"/>
      <c r="Y7" s="161"/>
      <c r="Z7" s="244"/>
      <c r="AA7" s="161"/>
      <c r="AB7" s="452"/>
      <c r="AC7" s="453"/>
      <c r="AD7" s="951">
        <f t="shared" si="0"/>
        <v>0</v>
      </c>
      <c r="AE7" s="951">
        <f t="shared" si="0"/>
        <v>0</v>
      </c>
      <c r="AF7" s="41">
        <f t="shared" si="1"/>
        <v>0</v>
      </c>
      <c r="AG7" s="325"/>
      <c r="AH7" s="325">
        <f>AE7/E7</f>
        <v>0</v>
      </c>
      <c r="AI7" s="351">
        <v>25000000</v>
      </c>
      <c r="AJ7" s="327">
        <v>0</v>
      </c>
      <c r="AK7" s="328">
        <f>AJ7/AI7</f>
        <v>0</v>
      </c>
      <c r="AL7" s="1203"/>
      <c r="AM7" s="1203"/>
    </row>
    <row r="8" spans="1:39" ht="90" customHeight="1">
      <c r="A8" s="408" t="s">
        <v>1118</v>
      </c>
      <c r="B8" s="321" t="s">
        <v>509</v>
      </c>
      <c r="C8" s="363" t="s">
        <v>510</v>
      </c>
      <c r="D8" s="363"/>
      <c r="E8" s="138">
        <f>F8+H8+J8+L8+N8+P8+R8+T8+V8+X8+Z8+AB8</f>
        <v>5</v>
      </c>
      <c r="F8" s="323"/>
      <c r="G8" s="330"/>
      <c r="H8" s="323"/>
      <c r="I8" s="330"/>
      <c r="J8" s="323">
        <v>1</v>
      </c>
      <c r="K8" s="330">
        <v>1</v>
      </c>
      <c r="L8" s="323"/>
      <c r="M8" s="330"/>
      <c r="N8" s="323">
        <v>1</v>
      </c>
      <c r="O8" s="330">
        <v>1</v>
      </c>
      <c r="P8" s="323"/>
      <c r="Q8" s="330"/>
      <c r="R8" s="417">
        <v>1</v>
      </c>
      <c r="S8" s="330"/>
      <c r="T8" s="244"/>
      <c r="U8" s="161"/>
      <c r="V8" s="244">
        <v>1</v>
      </c>
      <c r="W8" s="161"/>
      <c r="X8" s="244"/>
      <c r="Y8" s="161"/>
      <c r="Z8" s="244">
        <v>1</v>
      </c>
      <c r="AA8" s="161"/>
      <c r="AB8" s="452"/>
      <c r="AC8" s="453"/>
      <c r="AD8" s="951">
        <f t="shared" si="0"/>
        <v>2</v>
      </c>
      <c r="AE8" s="951">
        <f t="shared" si="0"/>
        <v>2</v>
      </c>
      <c r="AF8" s="41">
        <f t="shared" si="1"/>
        <v>0</v>
      </c>
      <c r="AG8" s="325"/>
      <c r="AH8" s="325">
        <f>AE8/E8</f>
        <v>0.4</v>
      </c>
      <c r="AI8" s="454">
        <v>20000000</v>
      </c>
      <c r="AJ8" s="327">
        <v>0</v>
      </c>
      <c r="AK8" s="328">
        <f>AJ8/AI8</f>
        <v>0</v>
      </c>
      <c r="AL8" s="1169"/>
      <c r="AM8" s="1169"/>
    </row>
    <row r="9" spans="1:39" ht="90" customHeight="1">
      <c r="A9" s="408" t="s">
        <v>1119</v>
      </c>
      <c r="B9" s="321" t="s">
        <v>509</v>
      </c>
      <c r="C9" s="363" t="s">
        <v>510</v>
      </c>
      <c r="D9" s="363"/>
      <c r="E9" s="138">
        <f>F9+H9+J9+L9+N9+P9+R9+T9+V9+X9+Z9+AB9</f>
        <v>3</v>
      </c>
      <c r="F9" s="323"/>
      <c r="G9" s="330"/>
      <c r="H9" s="323"/>
      <c r="I9" s="330"/>
      <c r="J9" s="323"/>
      <c r="K9" s="330"/>
      <c r="L9" s="323">
        <v>1</v>
      </c>
      <c r="M9" s="330">
        <v>1</v>
      </c>
      <c r="N9" s="323"/>
      <c r="O9" s="330"/>
      <c r="P9" s="323"/>
      <c r="Q9" s="330"/>
      <c r="R9" s="417"/>
      <c r="S9" s="330"/>
      <c r="T9" s="244">
        <v>1</v>
      </c>
      <c r="U9" s="161"/>
      <c r="V9" s="244"/>
      <c r="W9" s="161"/>
      <c r="X9" s="244"/>
      <c r="Y9" s="161"/>
      <c r="Z9" s="244"/>
      <c r="AA9" s="161"/>
      <c r="AB9" s="452">
        <v>1</v>
      </c>
      <c r="AC9" s="453"/>
      <c r="AD9" s="951">
        <f t="shared" si="0"/>
        <v>1</v>
      </c>
      <c r="AE9" s="951">
        <f t="shared" si="0"/>
        <v>1</v>
      </c>
      <c r="AF9" s="41">
        <f t="shared" si="1"/>
        <v>0</v>
      </c>
      <c r="AG9" s="325"/>
      <c r="AH9" s="325">
        <f>AE9/E9</f>
        <v>0.3333333333333333</v>
      </c>
      <c r="AI9" s="454">
        <v>0</v>
      </c>
      <c r="AJ9" s="327">
        <v>0</v>
      </c>
      <c r="AK9" s="328" t="e">
        <f>AJ9/AI9</f>
        <v>#DIV/0!</v>
      </c>
      <c r="AL9" s="1203"/>
      <c r="AM9" s="1203"/>
    </row>
    <row r="10" spans="1:39" ht="74.25" customHeight="1">
      <c r="A10" s="408" t="s">
        <v>1120</v>
      </c>
      <c r="B10" s="321" t="s">
        <v>509</v>
      </c>
      <c r="C10" s="363" t="s">
        <v>510</v>
      </c>
      <c r="D10" s="363"/>
      <c r="E10" s="138">
        <f>F10+H10+J10+L10+N10+P10+R10+T10+V10+X10+Z10+AB10</f>
        <v>23</v>
      </c>
      <c r="F10" s="323">
        <v>1</v>
      </c>
      <c r="G10" s="330">
        <v>1</v>
      </c>
      <c r="H10" s="323">
        <v>2</v>
      </c>
      <c r="I10" s="330">
        <v>1</v>
      </c>
      <c r="J10" s="323">
        <v>2</v>
      </c>
      <c r="K10" s="330">
        <v>2</v>
      </c>
      <c r="L10" s="323">
        <v>2</v>
      </c>
      <c r="M10" s="330">
        <v>2</v>
      </c>
      <c r="N10" s="323">
        <v>2</v>
      </c>
      <c r="O10" s="330">
        <v>2</v>
      </c>
      <c r="P10" s="323">
        <v>2</v>
      </c>
      <c r="Q10" s="330">
        <v>2</v>
      </c>
      <c r="R10" s="417">
        <v>2</v>
      </c>
      <c r="S10" s="330"/>
      <c r="T10" s="324">
        <v>2</v>
      </c>
      <c r="U10" s="330"/>
      <c r="V10" s="324">
        <v>2</v>
      </c>
      <c r="W10" s="330"/>
      <c r="X10" s="324">
        <v>2</v>
      </c>
      <c r="Y10" s="330"/>
      <c r="Z10" s="324">
        <v>2</v>
      </c>
      <c r="AA10" s="330"/>
      <c r="AB10" s="324">
        <v>2</v>
      </c>
      <c r="AC10" s="330"/>
      <c r="AD10" s="951">
        <f t="shared" si="0"/>
        <v>11</v>
      </c>
      <c r="AE10" s="951">
        <f t="shared" si="0"/>
        <v>10</v>
      </c>
      <c r="AF10" s="41">
        <f t="shared" si="1"/>
        <v>-1</v>
      </c>
      <c r="AG10" s="325">
        <f t="shared" si="2"/>
        <v>0.9090909090909091</v>
      </c>
      <c r="AH10" s="325">
        <f>AE10/E10</f>
        <v>0.43478260869565216</v>
      </c>
      <c r="AI10" s="454">
        <v>0</v>
      </c>
      <c r="AJ10" s="327">
        <v>0</v>
      </c>
      <c r="AK10" s="328" t="e">
        <f>AJ10/AI10</f>
        <v>#DIV/0!</v>
      </c>
      <c r="AL10" s="1169"/>
      <c r="AM10" s="1169"/>
    </row>
    <row r="11" spans="1:39" ht="30" customHeight="1" hidden="1">
      <c r="A11" s="456"/>
      <c r="B11" s="363"/>
      <c r="C11" s="363"/>
      <c r="D11" s="363"/>
      <c r="E11" s="138">
        <f>T11+V11+X11+Z11+AB11</f>
        <v>0</v>
      </c>
      <c r="F11" s="330"/>
      <c r="G11" s="330"/>
      <c r="H11" s="330"/>
      <c r="I11" s="330"/>
      <c r="J11" s="330"/>
      <c r="K11" s="330"/>
      <c r="L11" s="330"/>
      <c r="M11" s="330"/>
      <c r="N11" s="330"/>
      <c r="O11" s="330"/>
      <c r="P11" s="330"/>
      <c r="Q11" s="330"/>
      <c r="R11" s="161"/>
      <c r="S11" s="330"/>
      <c r="T11" s="324"/>
      <c r="U11" s="330"/>
      <c r="V11" s="324"/>
      <c r="W11" s="330"/>
      <c r="X11" s="324"/>
      <c r="Y11" s="330"/>
      <c r="Z11" s="324"/>
      <c r="AA11" s="330"/>
      <c r="AB11" s="324"/>
      <c r="AC11" s="330"/>
      <c r="AD11" s="453">
        <f aca="true" t="shared" si="4" ref="AD11:AE14">T11+V11+X11+Z11+AB11</f>
        <v>0</v>
      </c>
      <c r="AE11" s="453">
        <f t="shared" si="4"/>
        <v>0</v>
      </c>
      <c r="AF11" s="453">
        <f t="shared" si="1"/>
        <v>0</v>
      </c>
      <c r="AG11" s="425" t="e">
        <f t="shared" si="2"/>
        <v>#DIV/0!</v>
      </c>
      <c r="AH11" s="425"/>
      <c r="AI11" s="454">
        <v>0</v>
      </c>
      <c r="AJ11" s="327">
        <v>0</v>
      </c>
      <c r="AK11" s="328" t="e">
        <f t="shared" si="3"/>
        <v>#DIV/0!</v>
      </c>
      <c r="AL11" s="1169"/>
      <c r="AM11" s="1169"/>
    </row>
    <row r="12" spans="1:39" ht="30" customHeight="1" hidden="1">
      <c r="A12" s="456"/>
      <c r="B12" s="363"/>
      <c r="C12" s="363"/>
      <c r="D12" s="363"/>
      <c r="E12" s="138">
        <f>T12+V12+X12+Z12+AB12</f>
        <v>0</v>
      </c>
      <c r="F12" s="330"/>
      <c r="G12" s="330"/>
      <c r="H12" s="330"/>
      <c r="I12" s="330"/>
      <c r="J12" s="330"/>
      <c r="K12" s="330"/>
      <c r="L12" s="330"/>
      <c r="M12" s="330"/>
      <c r="N12" s="330"/>
      <c r="O12" s="330"/>
      <c r="P12" s="330"/>
      <c r="Q12" s="330"/>
      <c r="R12" s="161"/>
      <c r="S12" s="330"/>
      <c r="T12" s="324"/>
      <c r="U12" s="330"/>
      <c r="V12" s="324"/>
      <c r="W12" s="330"/>
      <c r="X12" s="324"/>
      <c r="Y12" s="330"/>
      <c r="Z12" s="324"/>
      <c r="AA12" s="330"/>
      <c r="AB12" s="324"/>
      <c r="AC12" s="330"/>
      <c r="AD12" s="453">
        <f t="shared" si="4"/>
        <v>0</v>
      </c>
      <c r="AE12" s="453">
        <f t="shared" si="4"/>
        <v>0</v>
      </c>
      <c r="AF12" s="453">
        <f t="shared" si="1"/>
        <v>0</v>
      </c>
      <c r="AG12" s="425" t="e">
        <f t="shared" si="2"/>
        <v>#DIV/0!</v>
      </c>
      <c r="AH12" s="425"/>
      <c r="AI12" s="454">
        <v>0</v>
      </c>
      <c r="AJ12" s="327">
        <v>0</v>
      </c>
      <c r="AK12" s="328" t="e">
        <f t="shared" si="3"/>
        <v>#DIV/0!</v>
      </c>
      <c r="AL12" s="1169"/>
      <c r="AM12" s="1169"/>
    </row>
    <row r="13" spans="1:39" ht="30" customHeight="1" hidden="1">
      <c r="A13" s="456"/>
      <c r="B13" s="363"/>
      <c r="C13" s="363"/>
      <c r="D13" s="363"/>
      <c r="E13" s="138">
        <f>T13+V13+X13+Z13+AB13</f>
        <v>0</v>
      </c>
      <c r="F13" s="330"/>
      <c r="G13" s="330"/>
      <c r="H13" s="330"/>
      <c r="I13" s="330"/>
      <c r="J13" s="330"/>
      <c r="K13" s="330"/>
      <c r="L13" s="330"/>
      <c r="M13" s="330"/>
      <c r="N13" s="330"/>
      <c r="O13" s="330"/>
      <c r="P13" s="330"/>
      <c r="Q13" s="330"/>
      <c r="R13" s="161"/>
      <c r="S13" s="330"/>
      <c r="T13" s="324"/>
      <c r="U13" s="330"/>
      <c r="V13" s="324"/>
      <c r="W13" s="330"/>
      <c r="X13" s="324"/>
      <c r="Y13" s="330"/>
      <c r="Z13" s="324"/>
      <c r="AA13" s="330"/>
      <c r="AB13" s="324"/>
      <c r="AC13" s="330"/>
      <c r="AD13" s="453">
        <f t="shared" si="4"/>
        <v>0</v>
      </c>
      <c r="AE13" s="453">
        <f t="shared" si="4"/>
        <v>0</v>
      </c>
      <c r="AF13" s="453">
        <f t="shared" si="1"/>
        <v>0</v>
      </c>
      <c r="AG13" s="425" t="e">
        <f t="shared" si="2"/>
        <v>#DIV/0!</v>
      </c>
      <c r="AH13" s="425"/>
      <c r="AI13" s="454">
        <v>0</v>
      </c>
      <c r="AJ13" s="327">
        <v>0</v>
      </c>
      <c r="AK13" s="328" t="e">
        <f t="shared" si="3"/>
        <v>#DIV/0!</v>
      </c>
      <c r="AL13" s="1169"/>
      <c r="AM13" s="1169"/>
    </row>
    <row r="14" spans="1:39" ht="30" customHeight="1" hidden="1">
      <c r="A14" s="456"/>
      <c r="B14" s="363"/>
      <c r="C14" s="363"/>
      <c r="D14" s="363"/>
      <c r="E14" s="138">
        <f>T14+V14+X14+Z14+AB14</f>
        <v>0</v>
      </c>
      <c r="F14" s="330"/>
      <c r="G14" s="330"/>
      <c r="H14" s="330"/>
      <c r="I14" s="330"/>
      <c r="J14" s="330"/>
      <c r="K14" s="330"/>
      <c r="L14" s="330"/>
      <c r="M14" s="330"/>
      <c r="N14" s="330"/>
      <c r="O14" s="330"/>
      <c r="P14" s="330"/>
      <c r="Q14" s="330"/>
      <c r="R14" s="161"/>
      <c r="S14" s="330"/>
      <c r="T14" s="324"/>
      <c r="U14" s="330"/>
      <c r="V14" s="324"/>
      <c r="W14" s="330"/>
      <c r="X14" s="324"/>
      <c r="Y14" s="330"/>
      <c r="Z14" s="324"/>
      <c r="AA14" s="330"/>
      <c r="AB14" s="324"/>
      <c r="AC14" s="330"/>
      <c r="AD14" s="453">
        <f t="shared" si="4"/>
        <v>0</v>
      </c>
      <c r="AE14" s="453">
        <f t="shared" si="4"/>
        <v>0</v>
      </c>
      <c r="AF14" s="453">
        <f t="shared" si="1"/>
        <v>0</v>
      </c>
      <c r="AG14" s="425" t="e">
        <f t="shared" si="2"/>
        <v>#DIV/0!</v>
      </c>
      <c r="AH14" s="425"/>
      <c r="AI14" s="454">
        <v>0</v>
      </c>
      <c r="AJ14" s="327">
        <v>0</v>
      </c>
      <c r="AK14" s="328" t="e">
        <f t="shared" si="3"/>
        <v>#DIV/0!</v>
      </c>
      <c r="AL14" s="1169"/>
      <c r="AM14" s="1169"/>
    </row>
    <row r="15" spans="1:39" ht="35.25" customHeight="1">
      <c r="A15" s="1162" t="s">
        <v>1</v>
      </c>
      <c r="B15" s="1163"/>
      <c r="C15" s="1163"/>
      <c r="D15" s="1163"/>
      <c r="E15" s="1163"/>
      <c r="F15" s="1163"/>
      <c r="G15" s="1163"/>
      <c r="H15" s="1163"/>
      <c r="I15" s="1163"/>
      <c r="J15" s="1163"/>
      <c r="K15" s="1163"/>
      <c r="L15" s="1163"/>
      <c r="M15" s="1163"/>
      <c r="N15" s="1163"/>
      <c r="O15" s="1163"/>
      <c r="P15" s="1163"/>
      <c r="Q15" s="1163"/>
      <c r="R15" s="1163"/>
      <c r="S15" s="1163"/>
      <c r="T15" s="1163"/>
      <c r="U15" s="1163"/>
      <c r="V15" s="1163"/>
      <c r="W15" s="1163"/>
      <c r="X15" s="1163"/>
      <c r="Y15" s="1163"/>
      <c r="Z15" s="1163"/>
      <c r="AA15" s="1163"/>
      <c r="AB15" s="1163"/>
      <c r="AC15" s="1163"/>
      <c r="AD15" s="356"/>
      <c r="AE15" s="356"/>
      <c r="AF15" s="356"/>
      <c r="AG15" s="358">
        <f>AVERAGE(AG6:AG10)</f>
        <v>0.9545454545454546</v>
      </c>
      <c r="AH15" s="358">
        <f>AVERAGE(AH6:AH10)</f>
        <v>0.324532279314888</v>
      </c>
      <c r="AI15" s="332">
        <f>SUM(AI6:AI14)</f>
        <v>55000000</v>
      </c>
      <c r="AJ15" s="332">
        <f>SUM(AJ6:AJ14)</f>
        <v>0</v>
      </c>
      <c r="AK15" s="358">
        <f t="shared" si="3"/>
        <v>0</v>
      </c>
      <c r="AL15" s="1164"/>
      <c r="AM15" s="1164"/>
    </row>
    <row r="16" spans="1:39" ht="35.25" customHeight="1">
      <c r="A16" s="449" t="s">
        <v>54</v>
      </c>
      <c r="B16" s="1171" t="s">
        <v>512</v>
      </c>
      <c r="C16" s="1158"/>
      <c r="D16" s="1158"/>
      <c r="E16" s="1158"/>
      <c r="F16" s="1158"/>
      <c r="G16" s="1158"/>
      <c r="H16" s="1158"/>
      <c r="I16" s="1158"/>
      <c r="J16" s="1158"/>
      <c r="K16" s="1158"/>
      <c r="L16" s="1158"/>
      <c r="M16" s="1158"/>
      <c r="N16" s="1158"/>
      <c r="O16" s="1158"/>
      <c r="P16" s="1158"/>
      <c r="Q16" s="1158"/>
      <c r="R16" s="1158"/>
      <c r="S16" s="1158"/>
      <c r="T16" s="1158"/>
      <c r="U16" s="1158"/>
      <c r="V16" s="1158"/>
      <c r="W16" s="1158"/>
      <c r="X16" s="1158"/>
      <c r="Y16" s="1158"/>
      <c r="Z16" s="1158"/>
      <c r="AA16" s="1158"/>
      <c r="AB16" s="1158"/>
      <c r="AC16" s="1158"/>
      <c r="AD16" s="1158"/>
      <c r="AE16" s="1158"/>
      <c r="AF16" s="1158"/>
      <c r="AG16" s="1158"/>
      <c r="AH16" s="1158"/>
      <c r="AI16" s="1158"/>
      <c r="AJ16" s="1158"/>
      <c r="AK16" s="1158"/>
      <c r="AL16" s="457" t="s">
        <v>43</v>
      </c>
      <c r="AM16" s="383"/>
    </row>
    <row r="17" spans="1:39" ht="35.25" customHeight="1">
      <c r="A17" s="449" t="s">
        <v>52</v>
      </c>
      <c r="B17" s="1171" t="s">
        <v>51</v>
      </c>
      <c r="C17" s="1158"/>
      <c r="D17" s="1158"/>
      <c r="E17" s="1158"/>
      <c r="F17" s="1158"/>
      <c r="G17" s="1158"/>
      <c r="H17" s="1158"/>
      <c r="I17" s="1158"/>
      <c r="J17" s="1158"/>
      <c r="K17" s="1158"/>
      <c r="L17" s="1158"/>
      <c r="M17" s="1158"/>
      <c r="N17" s="1158"/>
      <c r="O17" s="1158"/>
      <c r="P17" s="1158"/>
      <c r="Q17" s="1158"/>
      <c r="R17" s="1158"/>
      <c r="S17" s="1158"/>
      <c r="T17" s="1158"/>
      <c r="U17" s="1158"/>
      <c r="V17" s="1158"/>
      <c r="W17" s="1158"/>
      <c r="X17" s="1158"/>
      <c r="Y17" s="1158"/>
      <c r="Z17" s="1158"/>
      <c r="AA17" s="1158"/>
      <c r="AB17" s="1158"/>
      <c r="AC17" s="1158"/>
      <c r="AD17" s="1158"/>
      <c r="AE17" s="1158"/>
      <c r="AF17" s="1158"/>
      <c r="AG17" s="1158"/>
      <c r="AH17" s="1158"/>
      <c r="AI17" s="1158"/>
      <c r="AJ17" s="1158"/>
      <c r="AK17" s="1158"/>
      <c r="AL17" s="457" t="s">
        <v>43</v>
      </c>
      <c r="AM17" s="383" t="s">
        <v>513</v>
      </c>
    </row>
    <row r="18" spans="1:39" ht="44.25" customHeight="1">
      <c r="A18" s="449" t="s">
        <v>47</v>
      </c>
      <c r="B18" s="1155" t="s">
        <v>514</v>
      </c>
      <c r="C18" s="1156"/>
      <c r="D18" s="1156"/>
      <c r="E18" s="1156"/>
      <c r="F18" s="1156"/>
      <c r="G18" s="1156"/>
      <c r="H18" s="1156"/>
      <c r="I18" s="1156"/>
      <c r="J18" s="1156"/>
      <c r="K18" s="1156"/>
      <c r="L18" s="1156"/>
      <c r="M18" s="1156"/>
      <c r="N18" s="1156"/>
      <c r="O18" s="1156"/>
      <c r="P18" s="1156"/>
      <c r="Q18" s="1156"/>
      <c r="R18" s="1156"/>
      <c r="S18" s="1156"/>
      <c r="T18" s="1156"/>
      <c r="U18" s="1156"/>
      <c r="V18" s="1156"/>
      <c r="W18" s="1156"/>
      <c r="X18" s="1156"/>
      <c r="Y18" s="1156"/>
      <c r="Z18" s="1156"/>
      <c r="AA18" s="1156"/>
      <c r="AB18" s="1156"/>
      <c r="AC18" s="1156"/>
      <c r="AD18" s="1156"/>
      <c r="AE18" s="1157"/>
      <c r="AF18" s="1161" t="s">
        <v>45</v>
      </c>
      <c r="AG18" s="1161"/>
      <c r="AH18" s="384"/>
      <c r="AI18" s="1155" t="s">
        <v>508</v>
      </c>
      <c r="AJ18" s="1156"/>
      <c r="AK18" s="1157"/>
      <c r="AL18" s="457" t="s">
        <v>43</v>
      </c>
      <c r="AM18" s="383">
        <v>0.5</v>
      </c>
    </row>
    <row r="19" spans="1:39" ht="43.5" customHeight="1">
      <c r="A19" s="449" t="s">
        <v>42</v>
      </c>
      <c r="B19" s="239" t="s">
        <v>41</v>
      </c>
      <c r="C19" s="239" t="s">
        <v>40</v>
      </c>
      <c r="D19" s="239" t="s">
        <v>1061</v>
      </c>
      <c r="E19" s="161" t="s">
        <v>38</v>
      </c>
      <c r="F19" s="9" t="s">
        <v>37</v>
      </c>
      <c r="G19" s="9" t="s">
        <v>36</v>
      </c>
      <c r="H19" s="9" t="s">
        <v>35</v>
      </c>
      <c r="I19" s="9" t="s">
        <v>34</v>
      </c>
      <c r="J19" s="9" t="s">
        <v>33</v>
      </c>
      <c r="K19" s="9" t="s">
        <v>32</v>
      </c>
      <c r="L19" s="9" t="s">
        <v>31</v>
      </c>
      <c r="M19" s="9" t="s">
        <v>30</v>
      </c>
      <c r="N19" s="9" t="s">
        <v>29</v>
      </c>
      <c r="O19" s="9" t="s">
        <v>28</v>
      </c>
      <c r="P19" s="9" t="s">
        <v>27</v>
      </c>
      <c r="Q19" s="9" t="s">
        <v>26</v>
      </c>
      <c r="R19" s="9" t="s">
        <v>25</v>
      </c>
      <c r="S19" s="9" t="s">
        <v>24</v>
      </c>
      <c r="T19" s="9" t="s">
        <v>23</v>
      </c>
      <c r="U19" s="9" t="s">
        <v>22</v>
      </c>
      <c r="V19" s="9" t="s">
        <v>21</v>
      </c>
      <c r="W19" s="9" t="s">
        <v>20</v>
      </c>
      <c r="X19" s="9" t="s">
        <v>19</v>
      </c>
      <c r="Y19" s="9" t="s">
        <v>18</v>
      </c>
      <c r="Z19" s="9" t="s">
        <v>17</v>
      </c>
      <c r="AA19" s="9" t="s">
        <v>16</v>
      </c>
      <c r="AB19" s="9" t="s">
        <v>15</v>
      </c>
      <c r="AC19" s="9" t="s">
        <v>14</v>
      </c>
      <c r="AD19" s="9" t="s">
        <v>515</v>
      </c>
      <c r="AE19" s="9" t="s">
        <v>516</v>
      </c>
      <c r="AF19" s="9" t="s">
        <v>517</v>
      </c>
      <c r="AG19" s="9" t="s">
        <v>83</v>
      </c>
      <c r="AH19" s="9"/>
      <c r="AI19" s="118" t="s">
        <v>8</v>
      </c>
      <c r="AJ19" s="118" t="s">
        <v>7</v>
      </c>
      <c r="AK19" s="239" t="s">
        <v>6</v>
      </c>
      <c r="AL19" s="1113" t="s">
        <v>5</v>
      </c>
      <c r="AM19" s="1113"/>
    </row>
    <row r="20" spans="1:39" ht="38.25" customHeight="1" hidden="1">
      <c r="A20" s="458" t="s">
        <v>518</v>
      </c>
      <c r="B20" s="459" t="s">
        <v>519</v>
      </c>
      <c r="C20" s="459" t="s">
        <v>520</v>
      </c>
      <c r="D20" s="459"/>
      <c r="E20" s="460">
        <f>T20+V20+X20+Z20+AB20</f>
        <v>10</v>
      </c>
      <c r="F20" s="323"/>
      <c r="G20" s="461"/>
      <c r="H20" s="323"/>
      <c r="I20" s="461"/>
      <c r="J20" s="323"/>
      <c r="K20" s="461"/>
      <c r="L20" s="323"/>
      <c r="M20" s="461"/>
      <c r="N20" s="323"/>
      <c r="O20" s="461"/>
      <c r="P20" s="323"/>
      <c r="Q20" s="461"/>
      <c r="R20" s="417"/>
      <c r="S20" s="461"/>
      <c r="T20" s="417">
        <v>2</v>
      </c>
      <c r="U20" s="462"/>
      <c r="V20" s="417">
        <v>2</v>
      </c>
      <c r="W20" s="462"/>
      <c r="X20" s="417">
        <v>2</v>
      </c>
      <c r="Y20" s="462"/>
      <c r="Z20" s="323">
        <v>2</v>
      </c>
      <c r="AA20" s="461"/>
      <c r="AB20" s="323">
        <v>2</v>
      </c>
      <c r="AC20" s="461"/>
      <c r="AD20" s="463">
        <f>T20+V20+X20+Z20+AB20</f>
        <v>10</v>
      </c>
      <c r="AE20" s="463">
        <f>U20+W20+Y20+AA20+AC20</f>
        <v>0</v>
      </c>
      <c r="AF20" s="463">
        <f>AE20-AD20</f>
        <v>-10</v>
      </c>
      <c r="AG20" s="464">
        <f>+AE20/AD20</f>
        <v>0</v>
      </c>
      <c r="AH20" s="464"/>
      <c r="AI20" s="465">
        <v>0</v>
      </c>
      <c r="AJ20" s="465">
        <v>0</v>
      </c>
      <c r="AK20" s="466" t="e">
        <f aca="true" t="shared" si="5" ref="AK20:AK25">AJ20/AI20</f>
        <v>#DIV/0!</v>
      </c>
      <c r="AL20" s="1204" t="s">
        <v>521</v>
      </c>
      <c r="AM20" s="1204"/>
    </row>
    <row r="21" spans="1:39" ht="110.25" customHeight="1">
      <c r="A21" s="456" t="s">
        <v>1138</v>
      </c>
      <c r="B21" s="363" t="s">
        <v>511</v>
      </c>
      <c r="C21" s="363" t="s">
        <v>522</v>
      </c>
      <c r="D21" s="363"/>
      <c r="E21" s="138">
        <f>F21+H21+J21+L21+N21+P21+R21+T21+V21+X21+Z21+AB21</f>
        <v>10</v>
      </c>
      <c r="F21" s="323"/>
      <c r="G21" s="330"/>
      <c r="H21" s="323">
        <v>1</v>
      </c>
      <c r="I21" s="330">
        <v>1</v>
      </c>
      <c r="J21" s="323">
        <v>1</v>
      </c>
      <c r="K21" s="330">
        <v>1</v>
      </c>
      <c r="L21" s="323">
        <v>1</v>
      </c>
      <c r="M21" s="330">
        <v>1</v>
      </c>
      <c r="N21" s="323">
        <v>1</v>
      </c>
      <c r="O21" s="330">
        <v>1</v>
      </c>
      <c r="P21" s="323">
        <v>1</v>
      </c>
      <c r="Q21" s="330">
        <v>1</v>
      </c>
      <c r="R21" s="417">
        <v>1</v>
      </c>
      <c r="S21" s="330"/>
      <c r="T21" s="417">
        <v>1</v>
      </c>
      <c r="U21" s="161"/>
      <c r="V21" s="417">
        <v>1</v>
      </c>
      <c r="W21" s="161"/>
      <c r="X21" s="417">
        <v>1</v>
      </c>
      <c r="Y21" s="161"/>
      <c r="Z21" s="323">
        <v>1</v>
      </c>
      <c r="AA21" s="330"/>
      <c r="AB21" s="323"/>
      <c r="AC21" s="330"/>
      <c r="AD21" s="951">
        <f aca="true" t="shared" si="6" ref="AD21:AE24">F21+H21+J21+L21+N21+P21</f>
        <v>5</v>
      </c>
      <c r="AE21" s="951">
        <f t="shared" si="6"/>
        <v>5</v>
      </c>
      <c r="AF21" s="41">
        <f>AE21-AD21</f>
        <v>0</v>
      </c>
      <c r="AG21" s="325">
        <f>+AE21/AD21</f>
        <v>1</v>
      </c>
      <c r="AH21" s="325">
        <f>AE21/E21</f>
        <v>0.5</v>
      </c>
      <c r="AI21" s="454">
        <v>80000000</v>
      </c>
      <c r="AJ21" s="327">
        <v>0</v>
      </c>
      <c r="AK21" s="328">
        <f t="shared" si="5"/>
        <v>0</v>
      </c>
      <c r="AL21" s="1169"/>
      <c r="AM21" s="1169"/>
    </row>
    <row r="22" spans="1:39" ht="90.75" customHeight="1">
      <c r="A22" s="467" t="s">
        <v>1121</v>
      </c>
      <c r="B22" s="363" t="s">
        <v>511</v>
      </c>
      <c r="C22" s="363" t="s">
        <v>522</v>
      </c>
      <c r="D22" s="363"/>
      <c r="E22" s="138">
        <f>F22+H22+J22+L22+N22+P22+R22+T22+V22+X22+Z22+AB22</f>
        <v>1</v>
      </c>
      <c r="F22" s="323"/>
      <c r="G22" s="330"/>
      <c r="H22" s="323"/>
      <c r="I22" s="330"/>
      <c r="J22" s="323"/>
      <c r="K22" s="330"/>
      <c r="L22" s="323"/>
      <c r="M22" s="330"/>
      <c r="N22" s="323"/>
      <c r="O22" s="330"/>
      <c r="P22" s="323">
        <v>1</v>
      </c>
      <c r="Q22" s="330">
        <v>1</v>
      </c>
      <c r="R22" s="417"/>
      <c r="S22" s="330"/>
      <c r="T22" s="417"/>
      <c r="U22" s="161"/>
      <c r="V22" s="417"/>
      <c r="W22" s="161"/>
      <c r="X22" s="417"/>
      <c r="Y22" s="161"/>
      <c r="Z22" s="323"/>
      <c r="AA22" s="330"/>
      <c r="AB22" s="323"/>
      <c r="AC22" s="330"/>
      <c r="AD22" s="951">
        <f t="shared" si="6"/>
        <v>1</v>
      </c>
      <c r="AE22" s="951">
        <f t="shared" si="6"/>
        <v>1</v>
      </c>
      <c r="AF22" s="41">
        <f>AE22-AD22</f>
        <v>0</v>
      </c>
      <c r="AG22" s="325"/>
      <c r="AH22" s="325">
        <f>AE22/E22</f>
        <v>1</v>
      </c>
      <c r="AI22" s="454">
        <v>50000000</v>
      </c>
      <c r="AJ22" s="327">
        <v>0</v>
      </c>
      <c r="AK22" s="328">
        <f t="shared" si="5"/>
        <v>0</v>
      </c>
      <c r="AL22" s="1169"/>
      <c r="AM22" s="1169"/>
    </row>
    <row r="23" spans="1:69" s="470" customFormat="1" ht="71.25" customHeight="1">
      <c r="A23" s="1210" t="s">
        <v>1122</v>
      </c>
      <c r="B23" s="363" t="s">
        <v>511</v>
      </c>
      <c r="C23" s="468" t="s">
        <v>510</v>
      </c>
      <c r="D23" s="469"/>
      <c r="E23" s="138">
        <f>F23+H23+J23+L23+N23+P23+R23+T23+V23+X23+Z23+AB23</f>
        <v>1</v>
      </c>
      <c r="F23" s="323"/>
      <c r="G23" s="330"/>
      <c r="H23" s="323">
        <v>1</v>
      </c>
      <c r="I23" s="330">
        <v>1</v>
      </c>
      <c r="J23" s="323"/>
      <c r="K23" s="330"/>
      <c r="L23" s="323"/>
      <c r="M23" s="330"/>
      <c r="N23" s="323"/>
      <c r="O23" s="330"/>
      <c r="P23" s="323"/>
      <c r="Q23" s="330"/>
      <c r="R23" s="417"/>
      <c r="S23" s="330"/>
      <c r="T23" s="417"/>
      <c r="U23" s="161"/>
      <c r="V23" s="417"/>
      <c r="W23" s="161"/>
      <c r="X23" s="417"/>
      <c r="Y23" s="161"/>
      <c r="Z23" s="323"/>
      <c r="AA23" s="330"/>
      <c r="AB23" s="323"/>
      <c r="AC23" s="330"/>
      <c r="AD23" s="951">
        <f t="shared" si="6"/>
        <v>1</v>
      </c>
      <c r="AE23" s="951">
        <f t="shared" si="6"/>
        <v>1</v>
      </c>
      <c r="AF23" s="41">
        <f>AE23-AD23</f>
        <v>0</v>
      </c>
      <c r="AG23" s="325">
        <f>+AE23/AD23</f>
        <v>1</v>
      </c>
      <c r="AH23" s="325">
        <f>AE23/E23</f>
        <v>1</v>
      </c>
      <c r="AI23" s="454">
        <v>227515760</v>
      </c>
      <c r="AJ23" s="327">
        <v>0</v>
      </c>
      <c r="AK23" s="328">
        <f t="shared" si="5"/>
        <v>0</v>
      </c>
      <c r="AL23" s="1218" t="s">
        <v>523</v>
      </c>
      <c r="AM23" s="1218"/>
      <c r="AN23" s="448"/>
      <c r="AO23" s="448"/>
      <c r="AP23" s="448"/>
      <c r="AQ23" s="448"/>
      <c r="AR23" s="448"/>
      <c r="AS23" s="448"/>
      <c r="AT23" s="448"/>
      <c r="AU23" s="448"/>
      <c r="AV23" s="448"/>
      <c r="AW23" s="448"/>
      <c r="AX23" s="448"/>
      <c r="AY23" s="448"/>
      <c r="AZ23" s="448"/>
      <c r="BA23" s="448"/>
      <c r="BB23" s="448"/>
      <c r="BC23" s="448"/>
      <c r="BD23" s="448"/>
      <c r="BE23" s="448"/>
      <c r="BF23" s="448"/>
      <c r="BG23" s="448"/>
      <c r="BH23" s="448"/>
      <c r="BI23" s="448"/>
      <c r="BJ23" s="448"/>
      <c r="BK23" s="448"/>
      <c r="BL23" s="448"/>
      <c r="BM23" s="448"/>
      <c r="BN23" s="448"/>
      <c r="BO23" s="448"/>
      <c r="BP23" s="448"/>
      <c r="BQ23" s="448"/>
    </row>
    <row r="24" spans="1:39" ht="62.25" customHeight="1">
      <c r="A24" s="1211"/>
      <c r="B24" s="363" t="s">
        <v>511</v>
      </c>
      <c r="C24" s="468" t="s">
        <v>510</v>
      </c>
      <c r="D24" s="468"/>
      <c r="E24" s="138">
        <f>F24+H24+J24+L24+N24+P24+R24+T24+V24+X24+Z24+AB24</f>
        <v>1</v>
      </c>
      <c r="F24" s="323"/>
      <c r="G24" s="330"/>
      <c r="H24" s="323">
        <v>1</v>
      </c>
      <c r="I24" s="330">
        <v>1</v>
      </c>
      <c r="J24" s="323"/>
      <c r="K24" s="330"/>
      <c r="L24" s="323"/>
      <c r="M24" s="330"/>
      <c r="N24" s="323"/>
      <c r="O24" s="330"/>
      <c r="P24" s="323"/>
      <c r="Q24" s="330"/>
      <c r="R24" s="417"/>
      <c r="S24" s="330"/>
      <c r="T24" s="417"/>
      <c r="U24" s="161"/>
      <c r="V24" s="417"/>
      <c r="W24" s="161"/>
      <c r="X24" s="417"/>
      <c r="Y24" s="161"/>
      <c r="Z24" s="323"/>
      <c r="AA24" s="330"/>
      <c r="AB24" s="323"/>
      <c r="AC24" s="330"/>
      <c r="AD24" s="951">
        <f t="shared" si="6"/>
        <v>1</v>
      </c>
      <c r="AE24" s="951">
        <f t="shared" si="6"/>
        <v>1</v>
      </c>
      <c r="AF24" s="41">
        <f>AE24-AD24</f>
        <v>0</v>
      </c>
      <c r="AG24" s="325">
        <f>+AE24/AD24</f>
        <v>1</v>
      </c>
      <c r="AH24" s="325">
        <f>AE24/E24</f>
        <v>1</v>
      </c>
      <c r="AI24" s="454">
        <v>50000000</v>
      </c>
      <c r="AJ24" s="327">
        <v>0</v>
      </c>
      <c r="AK24" s="328">
        <f t="shared" si="5"/>
        <v>0</v>
      </c>
      <c r="AL24" s="1216" t="s">
        <v>524</v>
      </c>
      <c r="AM24" s="1217"/>
    </row>
    <row r="25" spans="1:39" ht="30" customHeight="1">
      <c r="A25" s="1162" t="s">
        <v>1</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356"/>
      <c r="AE25" s="356"/>
      <c r="AF25" s="356"/>
      <c r="AG25" s="358">
        <f>AVERAGE(AG21:AG24)</f>
        <v>1</v>
      </c>
      <c r="AH25" s="358">
        <f>AVERAGE(AH21:AH24)</f>
        <v>0.875</v>
      </c>
      <c r="AI25" s="332">
        <f>SUM(AI21:AI24)</f>
        <v>407515760</v>
      </c>
      <c r="AJ25" s="332">
        <f>SUM(AJ20:AJ23)</f>
        <v>0</v>
      </c>
      <c r="AK25" s="358">
        <f t="shared" si="5"/>
        <v>0</v>
      </c>
      <c r="AL25" s="1164"/>
      <c r="AM25" s="1164"/>
    </row>
    <row r="26" spans="1:39" ht="47.25" customHeight="1">
      <c r="A26" s="449" t="s">
        <v>47</v>
      </c>
      <c r="B26" s="1155" t="s">
        <v>525</v>
      </c>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7"/>
      <c r="AF26" s="1161" t="s">
        <v>45</v>
      </c>
      <c r="AG26" s="1161"/>
      <c r="AH26" s="384"/>
      <c r="AI26" s="1155" t="s">
        <v>508</v>
      </c>
      <c r="AJ26" s="1156"/>
      <c r="AK26" s="1157"/>
      <c r="AL26" s="457" t="s">
        <v>43</v>
      </c>
      <c r="AM26" s="383">
        <v>0.2</v>
      </c>
    </row>
    <row r="27" spans="1:39" ht="43.5" customHeight="1">
      <c r="A27" s="449" t="s">
        <v>42</v>
      </c>
      <c r="B27" s="239" t="s">
        <v>41</v>
      </c>
      <c r="C27" s="239" t="s">
        <v>40</v>
      </c>
      <c r="D27" s="239" t="s">
        <v>1061</v>
      </c>
      <c r="E27" s="161" t="s">
        <v>38</v>
      </c>
      <c r="F27" s="471" t="s">
        <v>37</v>
      </c>
      <c r="G27" s="9" t="s">
        <v>36</v>
      </c>
      <c r="H27" s="471" t="s">
        <v>35</v>
      </c>
      <c r="I27" s="9" t="s">
        <v>34</v>
      </c>
      <c r="J27" s="471" t="s">
        <v>33</v>
      </c>
      <c r="K27" s="9" t="s">
        <v>32</v>
      </c>
      <c r="L27" s="471" t="s">
        <v>31</v>
      </c>
      <c r="M27" s="9" t="s">
        <v>30</v>
      </c>
      <c r="N27" s="471" t="s">
        <v>29</v>
      </c>
      <c r="O27" s="9" t="s">
        <v>28</v>
      </c>
      <c r="P27" s="471" t="s">
        <v>27</v>
      </c>
      <c r="Q27" s="9" t="s">
        <v>26</v>
      </c>
      <c r="R27" s="471" t="s">
        <v>25</v>
      </c>
      <c r="S27" s="9" t="s">
        <v>24</v>
      </c>
      <c r="T27" s="9" t="s">
        <v>23</v>
      </c>
      <c r="U27" s="9" t="s">
        <v>22</v>
      </c>
      <c r="V27" s="9" t="s">
        <v>21</v>
      </c>
      <c r="W27" s="9" t="s">
        <v>20</v>
      </c>
      <c r="X27" s="9" t="s">
        <v>19</v>
      </c>
      <c r="Y27" s="9" t="s">
        <v>18</v>
      </c>
      <c r="Z27" s="9" t="s">
        <v>17</v>
      </c>
      <c r="AA27" s="9" t="s">
        <v>16</v>
      </c>
      <c r="AB27" s="9" t="s">
        <v>15</v>
      </c>
      <c r="AC27" s="9" t="s">
        <v>14</v>
      </c>
      <c r="AD27" s="9" t="s">
        <v>515</v>
      </c>
      <c r="AE27" s="9" t="s">
        <v>516</v>
      </c>
      <c r="AF27" s="9" t="s">
        <v>517</v>
      </c>
      <c r="AG27" s="9" t="s">
        <v>83</v>
      </c>
      <c r="AH27" s="9"/>
      <c r="AI27" s="118" t="s">
        <v>8</v>
      </c>
      <c r="AJ27" s="118" t="s">
        <v>7</v>
      </c>
      <c r="AK27" s="239" t="s">
        <v>6</v>
      </c>
      <c r="AL27" s="1113" t="s">
        <v>5</v>
      </c>
      <c r="AM27" s="1113"/>
    </row>
    <row r="28" spans="1:39" ht="77.25" customHeight="1">
      <c r="A28" s="472" t="s">
        <v>1123</v>
      </c>
      <c r="B28" s="363" t="s">
        <v>511</v>
      </c>
      <c r="C28" s="468" t="s">
        <v>510</v>
      </c>
      <c r="D28" s="468"/>
      <c r="E28" s="138">
        <f>F28+H28+J28+L28+N28+P28+R28+T28+V28+X28+Z28+AB28</f>
        <v>5</v>
      </c>
      <c r="F28" s="417"/>
      <c r="G28" s="161"/>
      <c r="H28" s="417"/>
      <c r="I28" s="161"/>
      <c r="J28" s="417">
        <v>1</v>
      </c>
      <c r="K28" s="161">
        <v>1</v>
      </c>
      <c r="L28" s="417"/>
      <c r="M28" s="161"/>
      <c r="N28" s="417">
        <v>1</v>
      </c>
      <c r="O28" s="161">
        <v>1</v>
      </c>
      <c r="P28" s="417"/>
      <c r="Q28" s="161"/>
      <c r="R28" s="417">
        <v>1</v>
      </c>
      <c r="S28" s="161"/>
      <c r="T28" s="244"/>
      <c r="U28" s="161"/>
      <c r="V28" s="244">
        <v>1</v>
      </c>
      <c r="W28" s="161"/>
      <c r="X28" s="244"/>
      <c r="Y28" s="161"/>
      <c r="Z28" s="244">
        <v>1</v>
      </c>
      <c r="AA28" s="161"/>
      <c r="AB28" s="452"/>
      <c r="AC28" s="453"/>
      <c r="AD28" s="951">
        <f aca="true" t="shared" si="7" ref="AD28:AE31">F28+H28+J28+L28+N28+P28</f>
        <v>2</v>
      </c>
      <c r="AE28" s="951">
        <f t="shared" si="7"/>
        <v>2</v>
      </c>
      <c r="AF28" s="41">
        <f aca="true" t="shared" si="8" ref="AF28:AF35">AE28-AD28</f>
        <v>0</v>
      </c>
      <c r="AG28" s="325"/>
      <c r="AH28" s="325">
        <f>AE28/E28</f>
        <v>0.4</v>
      </c>
      <c r="AI28" s="454">
        <v>30000000</v>
      </c>
      <c r="AJ28" s="327">
        <v>0</v>
      </c>
      <c r="AK28" s="328">
        <f aca="true" t="shared" si="9" ref="AK28:AK36">AJ28/AI28</f>
        <v>0</v>
      </c>
      <c r="AL28" s="1203"/>
      <c r="AM28" s="1203"/>
    </row>
    <row r="29" spans="1:39" ht="30" customHeight="1">
      <c r="A29" s="472" t="s">
        <v>1124</v>
      </c>
      <c r="B29" s="363" t="s">
        <v>511</v>
      </c>
      <c r="C29" s="468" t="s">
        <v>510</v>
      </c>
      <c r="D29" s="468"/>
      <c r="E29" s="138">
        <f>F29+H29+J29+L29+N29+P29+R29+T29+V29+X29+Z29+AB29</f>
        <v>40</v>
      </c>
      <c r="F29" s="417"/>
      <c r="G29" s="161"/>
      <c r="H29" s="417">
        <v>2</v>
      </c>
      <c r="I29" s="161"/>
      <c r="J29" s="417">
        <v>4</v>
      </c>
      <c r="K29" s="161">
        <v>4</v>
      </c>
      <c r="L29" s="417">
        <v>4</v>
      </c>
      <c r="M29" s="161">
        <v>4</v>
      </c>
      <c r="N29" s="417">
        <v>4</v>
      </c>
      <c r="O29" s="161">
        <v>4</v>
      </c>
      <c r="P29" s="417">
        <v>4</v>
      </c>
      <c r="Q29" s="161">
        <v>4</v>
      </c>
      <c r="R29" s="417">
        <v>4</v>
      </c>
      <c r="S29" s="161"/>
      <c r="T29" s="244">
        <v>4</v>
      </c>
      <c r="U29" s="161"/>
      <c r="V29" s="244">
        <v>4</v>
      </c>
      <c r="W29" s="161"/>
      <c r="X29" s="244">
        <v>4</v>
      </c>
      <c r="Y29" s="161"/>
      <c r="Z29" s="244">
        <v>4</v>
      </c>
      <c r="AA29" s="161"/>
      <c r="AB29" s="452">
        <v>2</v>
      </c>
      <c r="AC29" s="453"/>
      <c r="AD29" s="951">
        <f t="shared" si="7"/>
        <v>18</v>
      </c>
      <c r="AE29" s="951">
        <f t="shared" si="7"/>
        <v>16</v>
      </c>
      <c r="AF29" s="41">
        <f t="shared" si="8"/>
        <v>-2</v>
      </c>
      <c r="AG29" s="325">
        <f>+AE29/AD29</f>
        <v>0.8888888888888888</v>
      </c>
      <c r="AH29" s="325">
        <f>AE29/E29</f>
        <v>0.4</v>
      </c>
      <c r="AI29" s="454">
        <f>40*400000</f>
        <v>16000000</v>
      </c>
      <c r="AJ29" s="327">
        <v>0</v>
      </c>
      <c r="AK29" s="328">
        <f t="shared" si="9"/>
        <v>0</v>
      </c>
      <c r="AL29" s="1214"/>
      <c r="AM29" s="1214"/>
    </row>
    <row r="30" spans="1:39" ht="25.5" customHeight="1">
      <c r="A30" s="472" t="s">
        <v>1125</v>
      </c>
      <c r="B30" s="363" t="s">
        <v>511</v>
      </c>
      <c r="C30" s="468" t="s">
        <v>510</v>
      </c>
      <c r="D30" s="468"/>
      <c r="E30" s="138">
        <f>F30+H30+J30+L30+N30+P30+R30+T30+V30+X30+Z30+AB30</f>
        <v>1000</v>
      </c>
      <c r="F30" s="417">
        <v>50</v>
      </c>
      <c r="G30" s="161">
        <v>106</v>
      </c>
      <c r="H30" s="417">
        <v>50</v>
      </c>
      <c r="I30" s="161">
        <v>153</v>
      </c>
      <c r="J30" s="417">
        <v>100</v>
      </c>
      <c r="K30" s="161">
        <v>100</v>
      </c>
      <c r="L30" s="417">
        <v>100</v>
      </c>
      <c r="M30" s="161">
        <v>100</v>
      </c>
      <c r="N30" s="417">
        <v>100</v>
      </c>
      <c r="O30" s="161">
        <v>100</v>
      </c>
      <c r="P30" s="417">
        <v>100</v>
      </c>
      <c r="Q30" s="161">
        <v>100</v>
      </c>
      <c r="R30" s="417">
        <v>100</v>
      </c>
      <c r="S30" s="161"/>
      <c r="T30" s="417">
        <v>100</v>
      </c>
      <c r="U30" s="161"/>
      <c r="V30" s="417">
        <v>100</v>
      </c>
      <c r="W30" s="161"/>
      <c r="X30" s="417">
        <v>100</v>
      </c>
      <c r="Y30" s="161"/>
      <c r="Z30" s="417">
        <v>50</v>
      </c>
      <c r="AA30" s="161"/>
      <c r="AB30" s="417">
        <v>50</v>
      </c>
      <c r="AC30" s="453"/>
      <c r="AD30" s="951">
        <f t="shared" si="7"/>
        <v>500</v>
      </c>
      <c r="AE30" s="951">
        <f t="shared" si="7"/>
        <v>659</v>
      </c>
      <c r="AF30" s="41">
        <f t="shared" si="8"/>
        <v>159</v>
      </c>
      <c r="AG30" s="325">
        <f>+AE30/AD30</f>
        <v>1.318</v>
      </c>
      <c r="AH30" s="325">
        <f>AE30/E30</f>
        <v>0.659</v>
      </c>
      <c r="AI30" s="454">
        <v>0</v>
      </c>
      <c r="AJ30" s="327">
        <v>0</v>
      </c>
      <c r="AK30" s="328" t="e">
        <f t="shared" si="9"/>
        <v>#DIV/0!</v>
      </c>
      <c r="AL30" s="1219" t="s">
        <v>526</v>
      </c>
      <c r="AM30" s="1220"/>
    </row>
    <row r="31" spans="1:39" ht="48.75" customHeight="1">
      <c r="A31" s="472" t="s">
        <v>1126</v>
      </c>
      <c r="B31" s="363" t="s">
        <v>511</v>
      </c>
      <c r="C31" s="468" t="s">
        <v>510</v>
      </c>
      <c r="D31" s="468"/>
      <c r="E31" s="138">
        <f>F31+H31+J31+L31+N31+P31+R31+T31+V31+X31+Z31+AB31</f>
        <v>101</v>
      </c>
      <c r="F31" s="417">
        <v>5</v>
      </c>
      <c r="G31" s="161">
        <v>5</v>
      </c>
      <c r="H31" s="417">
        <v>8</v>
      </c>
      <c r="I31" s="161">
        <v>9</v>
      </c>
      <c r="J31" s="417">
        <v>8</v>
      </c>
      <c r="K31" s="161">
        <v>8</v>
      </c>
      <c r="L31" s="417">
        <v>8</v>
      </c>
      <c r="M31" s="161">
        <v>8</v>
      </c>
      <c r="N31" s="417">
        <v>8</v>
      </c>
      <c r="O31" s="161">
        <v>8</v>
      </c>
      <c r="P31" s="417">
        <v>10</v>
      </c>
      <c r="Q31" s="161">
        <v>10</v>
      </c>
      <c r="R31" s="417">
        <v>11</v>
      </c>
      <c r="S31" s="161"/>
      <c r="T31" s="244">
        <v>8</v>
      </c>
      <c r="U31" s="161"/>
      <c r="V31" s="244">
        <v>8</v>
      </c>
      <c r="W31" s="161"/>
      <c r="X31" s="244">
        <v>8</v>
      </c>
      <c r="Y31" s="161"/>
      <c r="Z31" s="244">
        <v>8</v>
      </c>
      <c r="AA31" s="161"/>
      <c r="AB31" s="452">
        <v>11</v>
      </c>
      <c r="AC31" s="453"/>
      <c r="AD31" s="951">
        <f t="shared" si="7"/>
        <v>47</v>
      </c>
      <c r="AE31" s="951">
        <f t="shared" si="7"/>
        <v>48</v>
      </c>
      <c r="AF31" s="41">
        <f t="shared" si="8"/>
        <v>1</v>
      </c>
      <c r="AG31" s="325">
        <f>+AE31/AD31</f>
        <v>1.0212765957446808</v>
      </c>
      <c r="AH31" s="325">
        <f>AE31/E31</f>
        <v>0.4752475247524752</v>
      </c>
      <c r="AI31" s="454">
        <v>0</v>
      </c>
      <c r="AJ31" s="327">
        <v>0</v>
      </c>
      <c r="AK31" s="328" t="e">
        <f t="shared" si="9"/>
        <v>#DIV/0!</v>
      </c>
      <c r="AL31" s="1203"/>
      <c r="AM31" s="1203"/>
    </row>
    <row r="32" spans="1:39" ht="30" customHeight="1" hidden="1">
      <c r="A32" s="456"/>
      <c r="B32" s="363"/>
      <c r="C32" s="363"/>
      <c r="D32" s="363"/>
      <c r="E32" s="138">
        <f>T32+V32+X32+Z32+AB32</f>
        <v>0</v>
      </c>
      <c r="F32" s="330"/>
      <c r="G32" s="330"/>
      <c r="H32" s="330"/>
      <c r="I32" s="330"/>
      <c r="J32" s="330"/>
      <c r="K32" s="330"/>
      <c r="L32" s="330"/>
      <c r="M32" s="330"/>
      <c r="N32" s="330"/>
      <c r="O32" s="330"/>
      <c r="P32" s="330"/>
      <c r="Q32" s="330"/>
      <c r="R32" s="161"/>
      <c r="S32" s="330"/>
      <c r="T32" s="324"/>
      <c r="U32" s="330"/>
      <c r="V32" s="324"/>
      <c r="W32" s="330"/>
      <c r="X32" s="324"/>
      <c r="Y32" s="330"/>
      <c r="Z32" s="324"/>
      <c r="AA32" s="330"/>
      <c r="AB32" s="324"/>
      <c r="AC32" s="330"/>
      <c r="AD32" s="453">
        <f aca="true" t="shared" si="10" ref="AD32:AE35">T32+V32+X32+Z32+AB32</f>
        <v>0</v>
      </c>
      <c r="AE32" s="453">
        <f t="shared" si="10"/>
        <v>0</v>
      </c>
      <c r="AF32" s="453">
        <f t="shared" si="8"/>
        <v>0</v>
      </c>
      <c r="AG32" s="425"/>
      <c r="AH32" s="425"/>
      <c r="AI32" s="454">
        <v>0</v>
      </c>
      <c r="AJ32" s="327">
        <v>0</v>
      </c>
      <c r="AK32" s="328" t="e">
        <f t="shared" si="9"/>
        <v>#DIV/0!</v>
      </c>
      <c r="AL32" s="1169"/>
      <c r="AM32" s="1169"/>
    </row>
    <row r="33" spans="1:39" ht="30" customHeight="1" hidden="1">
      <c r="A33" s="456"/>
      <c r="B33" s="363"/>
      <c r="C33" s="363"/>
      <c r="D33" s="363"/>
      <c r="E33" s="138">
        <f>T33+V33+X33+Z33+AB33</f>
        <v>0</v>
      </c>
      <c r="F33" s="330"/>
      <c r="G33" s="330"/>
      <c r="H33" s="330"/>
      <c r="I33" s="330"/>
      <c r="J33" s="330"/>
      <c r="K33" s="330"/>
      <c r="L33" s="330"/>
      <c r="M33" s="330"/>
      <c r="N33" s="330"/>
      <c r="O33" s="330"/>
      <c r="P33" s="330"/>
      <c r="Q33" s="330"/>
      <c r="R33" s="161"/>
      <c r="S33" s="330"/>
      <c r="T33" s="324"/>
      <c r="U33" s="330"/>
      <c r="V33" s="324"/>
      <c r="W33" s="330"/>
      <c r="X33" s="324"/>
      <c r="Y33" s="330"/>
      <c r="Z33" s="324"/>
      <c r="AA33" s="330"/>
      <c r="AB33" s="324"/>
      <c r="AC33" s="330"/>
      <c r="AD33" s="453">
        <f t="shared" si="10"/>
        <v>0</v>
      </c>
      <c r="AE33" s="453">
        <f t="shared" si="10"/>
        <v>0</v>
      </c>
      <c r="AF33" s="453">
        <f t="shared" si="8"/>
        <v>0</v>
      </c>
      <c r="AG33" s="425"/>
      <c r="AH33" s="425"/>
      <c r="AI33" s="454">
        <v>0</v>
      </c>
      <c r="AJ33" s="327">
        <v>0</v>
      </c>
      <c r="AK33" s="328" t="e">
        <f t="shared" si="9"/>
        <v>#DIV/0!</v>
      </c>
      <c r="AL33" s="1169"/>
      <c r="AM33" s="1169"/>
    </row>
    <row r="34" spans="1:39" ht="30" customHeight="1" hidden="1">
      <c r="A34" s="456"/>
      <c r="B34" s="363"/>
      <c r="C34" s="363"/>
      <c r="D34" s="363"/>
      <c r="E34" s="138">
        <f>T34+V34+X34+Z34+AB34</f>
        <v>0</v>
      </c>
      <c r="F34" s="330"/>
      <c r="G34" s="330"/>
      <c r="H34" s="330"/>
      <c r="I34" s="330"/>
      <c r="J34" s="330"/>
      <c r="K34" s="330"/>
      <c r="L34" s="330"/>
      <c r="M34" s="330"/>
      <c r="N34" s="330"/>
      <c r="O34" s="330"/>
      <c r="P34" s="330"/>
      <c r="Q34" s="330"/>
      <c r="R34" s="161"/>
      <c r="S34" s="330"/>
      <c r="T34" s="324"/>
      <c r="U34" s="330"/>
      <c r="V34" s="324"/>
      <c r="W34" s="330"/>
      <c r="X34" s="324"/>
      <c r="Y34" s="330"/>
      <c r="Z34" s="324"/>
      <c r="AA34" s="330"/>
      <c r="AB34" s="324"/>
      <c r="AC34" s="330"/>
      <c r="AD34" s="453">
        <f t="shared" si="10"/>
        <v>0</v>
      </c>
      <c r="AE34" s="453">
        <f t="shared" si="10"/>
        <v>0</v>
      </c>
      <c r="AF34" s="453">
        <f t="shared" si="8"/>
        <v>0</v>
      </c>
      <c r="AG34" s="425"/>
      <c r="AH34" s="425"/>
      <c r="AI34" s="454">
        <v>0</v>
      </c>
      <c r="AJ34" s="327">
        <v>0</v>
      </c>
      <c r="AK34" s="328" t="e">
        <f t="shared" si="9"/>
        <v>#DIV/0!</v>
      </c>
      <c r="AL34" s="1169"/>
      <c r="AM34" s="1169"/>
    </row>
    <row r="35" spans="1:39" ht="30" customHeight="1" hidden="1">
      <c r="A35" s="456"/>
      <c r="B35" s="363"/>
      <c r="C35" s="363"/>
      <c r="D35" s="363"/>
      <c r="E35" s="138">
        <f>T35+V35+X35+Z35+AB35</f>
        <v>0</v>
      </c>
      <c r="F35" s="330"/>
      <c r="G35" s="330"/>
      <c r="H35" s="330"/>
      <c r="I35" s="330"/>
      <c r="J35" s="330"/>
      <c r="K35" s="330"/>
      <c r="L35" s="330"/>
      <c r="M35" s="330"/>
      <c r="N35" s="330"/>
      <c r="O35" s="330"/>
      <c r="P35" s="330"/>
      <c r="Q35" s="330"/>
      <c r="R35" s="161"/>
      <c r="S35" s="330"/>
      <c r="T35" s="324"/>
      <c r="U35" s="330"/>
      <c r="V35" s="324"/>
      <c r="W35" s="330"/>
      <c r="X35" s="324"/>
      <c r="Y35" s="330"/>
      <c r="Z35" s="324"/>
      <c r="AA35" s="330"/>
      <c r="AB35" s="324"/>
      <c r="AC35" s="330"/>
      <c r="AD35" s="453">
        <f t="shared" si="10"/>
        <v>0</v>
      </c>
      <c r="AE35" s="453">
        <f t="shared" si="10"/>
        <v>0</v>
      </c>
      <c r="AF35" s="453">
        <f t="shared" si="8"/>
        <v>0</v>
      </c>
      <c r="AG35" s="425"/>
      <c r="AH35" s="425"/>
      <c r="AI35" s="454">
        <v>0</v>
      </c>
      <c r="AJ35" s="327">
        <v>0</v>
      </c>
      <c r="AK35" s="328" t="e">
        <f t="shared" si="9"/>
        <v>#DIV/0!</v>
      </c>
      <c r="AL35" s="1169"/>
      <c r="AM35" s="1169"/>
    </row>
    <row r="36" spans="1:39" ht="30" customHeight="1">
      <c r="A36" s="1209" t="s">
        <v>1042</v>
      </c>
      <c r="B36" s="1163"/>
      <c r="C36" s="1163"/>
      <c r="D36" s="1163"/>
      <c r="E36" s="1163"/>
      <c r="F36" s="1163"/>
      <c r="G36" s="1163"/>
      <c r="H36" s="1163"/>
      <c r="I36" s="1163"/>
      <c r="J36" s="1163"/>
      <c r="K36" s="1163"/>
      <c r="L36" s="1163"/>
      <c r="M36" s="1163"/>
      <c r="N36" s="1163"/>
      <c r="O36" s="1163"/>
      <c r="P36" s="1163"/>
      <c r="Q36" s="1163"/>
      <c r="R36" s="1163"/>
      <c r="S36" s="1163"/>
      <c r="T36" s="1163"/>
      <c r="U36" s="1163"/>
      <c r="V36" s="1163"/>
      <c r="W36" s="1163"/>
      <c r="X36" s="1163"/>
      <c r="Y36" s="1163"/>
      <c r="Z36" s="1163"/>
      <c r="AA36" s="1163"/>
      <c r="AB36" s="1163"/>
      <c r="AC36" s="1163"/>
      <c r="AD36" s="356"/>
      <c r="AE36" s="356"/>
      <c r="AF36" s="356"/>
      <c r="AG36" s="358">
        <f>AVERAGE(AG28:AG31)</f>
        <v>1.076055161544523</v>
      </c>
      <c r="AH36" s="358">
        <f>AVERAGE(AH28:AH31)</f>
        <v>0.4835618811881188</v>
      </c>
      <c r="AI36" s="332">
        <f>SUM(AI28:AI35)</f>
        <v>46000000</v>
      </c>
      <c r="AJ36" s="332">
        <f>SUM(AJ28:AJ35)</f>
        <v>0</v>
      </c>
      <c r="AK36" s="358">
        <f t="shared" si="9"/>
        <v>0</v>
      </c>
      <c r="AL36" s="1164"/>
      <c r="AM36" s="1164"/>
    </row>
    <row r="37" spans="1:39" ht="45" customHeight="1">
      <c r="A37" s="449" t="s">
        <v>47</v>
      </c>
      <c r="B37" s="1155" t="s">
        <v>527</v>
      </c>
      <c r="C37" s="1156"/>
      <c r="D37" s="1156"/>
      <c r="E37" s="1156"/>
      <c r="F37" s="1156"/>
      <c r="G37" s="1156"/>
      <c r="H37" s="1156"/>
      <c r="I37" s="1156"/>
      <c r="J37" s="1156"/>
      <c r="K37" s="1156"/>
      <c r="L37" s="1156"/>
      <c r="M37" s="1156"/>
      <c r="N37" s="1156"/>
      <c r="O37" s="1156"/>
      <c r="P37" s="1156"/>
      <c r="Q37" s="1156"/>
      <c r="R37" s="1156"/>
      <c r="S37" s="1156"/>
      <c r="T37" s="1156"/>
      <c r="U37" s="1156"/>
      <c r="V37" s="1156"/>
      <c r="W37" s="1156"/>
      <c r="X37" s="1156"/>
      <c r="Y37" s="1156"/>
      <c r="Z37" s="1156"/>
      <c r="AA37" s="1156"/>
      <c r="AB37" s="1156"/>
      <c r="AC37" s="1156"/>
      <c r="AD37" s="1156"/>
      <c r="AE37" s="1157"/>
      <c r="AF37" s="1161" t="s">
        <v>45</v>
      </c>
      <c r="AG37" s="1161"/>
      <c r="AH37" s="384"/>
      <c r="AI37" s="1155" t="s">
        <v>508</v>
      </c>
      <c r="AJ37" s="1156"/>
      <c r="AK37" s="1157"/>
      <c r="AL37" s="457" t="s">
        <v>43</v>
      </c>
      <c r="AM37" s="383">
        <v>0.3</v>
      </c>
    </row>
    <row r="38" spans="1:39" ht="22.5">
      <c r="A38" s="449" t="s">
        <v>42</v>
      </c>
      <c r="B38" s="239" t="s">
        <v>41</v>
      </c>
      <c r="C38" s="239" t="s">
        <v>40</v>
      </c>
      <c r="D38" s="239" t="s">
        <v>1061</v>
      </c>
      <c r="E38" s="161" t="s">
        <v>38</v>
      </c>
      <c r="F38" s="9" t="s">
        <v>37</v>
      </c>
      <c r="G38" s="9" t="s">
        <v>36</v>
      </c>
      <c r="H38" s="9" t="s">
        <v>35</v>
      </c>
      <c r="I38" s="9" t="s">
        <v>34</v>
      </c>
      <c r="J38" s="9" t="s">
        <v>33</v>
      </c>
      <c r="K38" s="9" t="s">
        <v>32</v>
      </c>
      <c r="L38" s="9" t="s">
        <v>31</v>
      </c>
      <c r="M38" s="9" t="s">
        <v>30</v>
      </c>
      <c r="N38" s="9" t="s">
        <v>29</v>
      </c>
      <c r="O38" s="9" t="s">
        <v>28</v>
      </c>
      <c r="P38" s="9" t="s">
        <v>27</v>
      </c>
      <c r="Q38" s="9" t="s">
        <v>26</v>
      </c>
      <c r="R38" s="9" t="s">
        <v>25</v>
      </c>
      <c r="S38" s="9" t="s">
        <v>24</v>
      </c>
      <c r="T38" s="9" t="s">
        <v>23</v>
      </c>
      <c r="U38" s="9" t="s">
        <v>22</v>
      </c>
      <c r="V38" s="9" t="s">
        <v>21</v>
      </c>
      <c r="W38" s="9" t="s">
        <v>20</v>
      </c>
      <c r="X38" s="9" t="s">
        <v>19</v>
      </c>
      <c r="Y38" s="9" t="s">
        <v>18</v>
      </c>
      <c r="Z38" s="9" t="s">
        <v>17</v>
      </c>
      <c r="AA38" s="9" t="s">
        <v>16</v>
      </c>
      <c r="AB38" s="9" t="s">
        <v>15</v>
      </c>
      <c r="AC38" s="9" t="s">
        <v>14</v>
      </c>
      <c r="AD38" s="9" t="s">
        <v>515</v>
      </c>
      <c r="AE38" s="9" t="s">
        <v>516</v>
      </c>
      <c r="AF38" s="9" t="s">
        <v>517</v>
      </c>
      <c r="AG38" s="9" t="s">
        <v>83</v>
      </c>
      <c r="AH38" s="9"/>
      <c r="AI38" s="118" t="s">
        <v>8</v>
      </c>
      <c r="AJ38" s="118" t="s">
        <v>7</v>
      </c>
      <c r="AK38" s="239" t="s">
        <v>6</v>
      </c>
      <c r="AL38" s="1113" t="s">
        <v>5</v>
      </c>
      <c r="AM38" s="1113"/>
    </row>
    <row r="39" spans="1:39" ht="11.25">
      <c r="A39" s="407" t="s">
        <v>528</v>
      </c>
      <c r="B39" s="363" t="s">
        <v>511</v>
      </c>
      <c r="C39" s="468" t="s">
        <v>510</v>
      </c>
      <c r="D39" s="468"/>
      <c r="E39" s="138">
        <f aca="true" t="shared" si="11" ref="E39:E52">F39+H39+J39+L39+N39+P39+R39+T39+V39+X39+Z39+AB39</f>
        <v>1</v>
      </c>
      <c r="F39" s="417"/>
      <c r="G39" s="161"/>
      <c r="H39" s="417">
        <v>1</v>
      </c>
      <c r="I39" s="161"/>
      <c r="J39" s="417"/>
      <c r="K39" s="161"/>
      <c r="L39" s="417"/>
      <c r="M39" s="161"/>
      <c r="N39" s="417"/>
      <c r="O39" s="161"/>
      <c r="P39" s="417"/>
      <c r="Q39" s="161"/>
      <c r="R39" s="417"/>
      <c r="S39" s="161"/>
      <c r="T39" s="244"/>
      <c r="U39" s="161"/>
      <c r="V39" s="244"/>
      <c r="W39" s="161"/>
      <c r="X39" s="244"/>
      <c r="Y39" s="161"/>
      <c r="Z39" s="244"/>
      <c r="AA39" s="161"/>
      <c r="AB39" s="452"/>
      <c r="AC39" s="453"/>
      <c r="AD39" s="951">
        <f aca="true" t="shared" si="12" ref="AD39:AD52">F39+H39+J39+L39+N39+P39</f>
        <v>1</v>
      </c>
      <c r="AE39" s="951">
        <f aca="true" t="shared" si="13" ref="AE39:AE52">G39+I39+K39+M39+O39+Q39</f>
        <v>0</v>
      </c>
      <c r="AF39" s="41">
        <f aca="true" t="shared" si="14" ref="AF39:AF47">AE39-AD39</f>
        <v>-1</v>
      </c>
      <c r="AG39" s="325">
        <f aca="true" t="shared" si="15" ref="AG39:AG47">+AE39/AD39</f>
        <v>0</v>
      </c>
      <c r="AH39" s="325">
        <f aca="true" t="shared" si="16" ref="AH39:AH47">AE39/E39</f>
        <v>0</v>
      </c>
      <c r="AI39" s="454">
        <v>20000000</v>
      </c>
      <c r="AJ39" s="327">
        <v>0</v>
      </c>
      <c r="AK39" s="328">
        <f aca="true" t="shared" si="17" ref="AK39:AK52">AJ39/AI39</f>
        <v>0</v>
      </c>
      <c r="AL39" s="1203" t="s">
        <v>529</v>
      </c>
      <c r="AM39" s="1203"/>
    </row>
    <row r="40" spans="1:39" ht="11.25">
      <c r="A40" s="472" t="s">
        <v>530</v>
      </c>
      <c r="B40" s="363" t="s">
        <v>511</v>
      </c>
      <c r="C40" s="468" t="s">
        <v>510</v>
      </c>
      <c r="D40" s="468"/>
      <c r="E40" s="138">
        <f t="shared" si="11"/>
        <v>120</v>
      </c>
      <c r="F40" s="417">
        <v>10</v>
      </c>
      <c r="G40" s="161">
        <v>8</v>
      </c>
      <c r="H40" s="417">
        <v>10</v>
      </c>
      <c r="I40" s="161">
        <v>11</v>
      </c>
      <c r="J40" s="417">
        <v>10</v>
      </c>
      <c r="K40" s="161">
        <v>10</v>
      </c>
      <c r="L40" s="417">
        <v>10</v>
      </c>
      <c r="M40" s="161">
        <v>10</v>
      </c>
      <c r="N40" s="417">
        <v>10</v>
      </c>
      <c r="O40" s="161">
        <v>10</v>
      </c>
      <c r="P40" s="417">
        <v>10</v>
      </c>
      <c r="Q40" s="161">
        <v>10</v>
      </c>
      <c r="R40" s="417">
        <v>10</v>
      </c>
      <c r="S40" s="161"/>
      <c r="T40" s="417">
        <v>10</v>
      </c>
      <c r="U40" s="161"/>
      <c r="V40" s="417">
        <v>10</v>
      </c>
      <c r="W40" s="161"/>
      <c r="X40" s="417">
        <v>10</v>
      </c>
      <c r="Y40" s="161"/>
      <c r="Z40" s="417">
        <v>10</v>
      </c>
      <c r="AA40" s="161"/>
      <c r="AB40" s="417">
        <v>10</v>
      </c>
      <c r="AC40" s="453"/>
      <c r="AD40" s="951">
        <f t="shared" si="12"/>
        <v>60</v>
      </c>
      <c r="AE40" s="951">
        <f t="shared" si="13"/>
        <v>59</v>
      </c>
      <c r="AF40" s="41">
        <f t="shared" si="14"/>
        <v>-1</v>
      </c>
      <c r="AG40" s="325">
        <f t="shared" si="15"/>
        <v>0.9833333333333333</v>
      </c>
      <c r="AH40" s="325">
        <f t="shared" si="16"/>
        <v>0.49166666666666664</v>
      </c>
      <c r="AI40" s="454">
        <v>0</v>
      </c>
      <c r="AJ40" s="327">
        <v>0</v>
      </c>
      <c r="AK40" s="328" t="e">
        <f t="shared" si="17"/>
        <v>#DIV/0!</v>
      </c>
      <c r="AL40" s="1203"/>
      <c r="AM40" s="1203"/>
    </row>
    <row r="41" spans="1:39" ht="11.25">
      <c r="A41" s="407" t="s">
        <v>1127</v>
      </c>
      <c r="B41" s="363" t="s">
        <v>511</v>
      </c>
      <c r="C41" s="468" t="s">
        <v>1041</v>
      </c>
      <c r="D41" s="468"/>
      <c r="E41" s="138">
        <f t="shared" si="11"/>
        <v>1</v>
      </c>
      <c r="F41" s="417"/>
      <c r="G41" s="161"/>
      <c r="H41" s="417">
        <v>1</v>
      </c>
      <c r="I41" s="161"/>
      <c r="J41" s="417"/>
      <c r="K41" s="161"/>
      <c r="L41" s="417"/>
      <c r="M41" s="161"/>
      <c r="N41" s="417"/>
      <c r="O41" s="161"/>
      <c r="P41" s="417"/>
      <c r="Q41" s="161"/>
      <c r="R41" s="417"/>
      <c r="S41" s="161"/>
      <c r="T41" s="417"/>
      <c r="U41" s="161"/>
      <c r="V41" s="417"/>
      <c r="W41" s="161"/>
      <c r="X41" s="417"/>
      <c r="Y41" s="161"/>
      <c r="Z41" s="417"/>
      <c r="AA41" s="161"/>
      <c r="AB41" s="417"/>
      <c r="AC41" s="453"/>
      <c r="AD41" s="951">
        <f t="shared" si="12"/>
        <v>1</v>
      </c>
      <c r="AE41" s="951">
        <f t="shared" si="13"/>
        <v>0</v>
      </c>
      <c r="AF41" s="41">
        <f t="shared" si="14"/>
        <v>-1</v>
      </c>
      <c r="AG41" s="325">
        <f t="shared" si="15"/>
        <v>0</v>
      </c>
      <c r="AH41" s="325">
        <f t="shared" si="16"/>
        <v>0</v>
      </c>
      <c r="AI41" s="454">
        <v>7000000</v>
      </c>
      <c r="AJ41" s="327">
        <v>0</v>
      </c>
      <c r="AK41" s="328">
        <f t="shared" si="17"/>
        <v>0</v>
      </c>
      <c r="AL41" s="1203"/>
      <c r="AM41" s="1203"/>
    </row>
    <row r="42" spans="1:39" ht="36.75" customHeight="1">
      <c r="A42" s="407" t="s">
        <v>1128</v>
      </c>
      <c r="B42" s="363" t="s">
        <v>511</v>
      </c>
      <c r="C42" s="468" t="s">
        <v>510</v>
      </c>
      <c r="D42" s="468"/>
      <c r="E42" s="138">
        <f t="shared" si="11"/>
        <v>11</v>
      </c>
      <c r="F42" s="417"/>
      <c r="G42" s="161"/>
      <c r="H42" s="417">
        <v>1</v>
      </c>
      <c r="I42" s="161">
        <v>1</v>
      </c>
      <c r="J42" s="417">
        <v>1</v>
      </c>
      <c r="K42" s="161">
        <v>1</v>
      </c>
      <c r="L42" s="417">
        <v>1</v>
      </c>
      <c r="M42" s="161">
        <v>1</v>
      </c>
      <c r="N42" s="417">
        <v>1</v>
      </c>
      <c r="O42" s="161">
        <v>1</v>
      </c>
      <c r="P42" s="417">
        <v>1</v>
      </c>
      <c r="Q42" s="161">
        <v>1</v>
      </c>
      <c r="R42" s="417">
        <v>1</v>
      </c>
      <c r="S42" s="161"/>
      <c r="T42" s="417">
        <v>1</v>
      </c>
      <c r="U42" s="161"/>
      <c r="V42" s="417">
        <v>1</v>
      </c>
      <c r="W42" s="161"/>
      <c r="X42" s="417">
        <v>1</v>
      </c>
      <c r="Y42" s="161"/>
      <c r="Z42" s="417">
        <v>1</v>
      </c>
      <c r="AA42" s="161"/>
      <c r="AB42" s="417">
        <v>1</v>
      </c>
      <c r="AC42" s="453"/>
      <c r="AD42" s="951">
        <f t="shared" si="12"/>
        <v>5</v>
      </c>
      <c r="AE42" s="951">
        <f t="shared" si="13"/>
        <v>5</v>
      </c>
      <c r="AF42" s="41">
        <f t="shared" si="14"/>
        <v>0</v>
      </c>
      <c r="AG42" s="325">
        <f t="shared" si="15"/>
        <v>1</v>
      </c>
      <c r="AH42" s="325">
        <f t="shared" si="16"/>
        <v>0.45454545454545453</v>
      </c>
      <c r="AI42" s="454">
        <v>5000000</v>
      </c>
      <c r="AJ42" s="327">
        <v>0</v>
      </c>
      <c r="AK42" s="328">
        <f t="shared" si="17"/>
        <v>0</v>
      </c>
      <c r="AL42" s="1203"/>
      <c r="AM42" s="1203"/>
    </row>
    <row r="43" spans="1:39" ht="33.75">
      <c r="A43" s="407" t="s">
        <v>1129</v>
      </c>
      <c r="B43" s="363" t="s">
        <v>511</v>
      </c>
      <c r="C43" s="468" t="s">
        <v>510</v>
      </c>
      <c r="D43" s="468"/>
      <c r="E43" s="138">
        <f t="shared" si="11"/>
        <v>1</v>
      </c>
      <c r="F43" s="417"/>
      <c r="G43" s="161"/>
      <c r="H43" s="417"/>
      <c r="I43" s="161"/>
      <c r="J43" s="417"/>
      <c r="K43" s="161"/>
      <c r="L43" s="417"/>
      <c r="M43" s="161"/>
      <c r="N43" s="417"/>
      <c r="O43" s="161"/>
      <c r="P43" s="417"/>
      <c r="Q43" s="161"/>
      <c r="R43" s="417">
        <v>1</v>
      </c>
      <c r="S43" s="161"/>
      <c r="T43" s="417"/>
      <c r="U43" s="161"/>
      <c r="V43" s="417"/>
      <c r="W43" s="161"/>
      <c r="X43" s="417"/>
      <c r="Y43" s="161"/>
      <c r="Z43" s="417"/>
      <c r="AA43" s="161"/>
      <c r="AB43" s="417"/>
      <c r="AC43" s="453"/>
      <c r="AD43" s="951">
        <f t="shared" si="12"/>
        <v>0</v>
      </c>
      <c r="AE43" s="951">
        <f t="shared" si="13"/>
        <v>0</v>
      </c>
      <c r="AF43" s="41">
        <f t="shared" si="14"/>
        <v>0</v>
      </c>
      <c r="AG43" s="325"/>
      <c r="AH43" s="325">
        <f t="shared" si="16"/>
        <v>0</v>
      </c>
      <c r="AI43" s="454">
        <v>2000000</v>
      </c>
      <c r="AJ43" s="327">
        <v>0</v>
      </c>
      <c r="AK43" s="328">
        <f t="shared" si="17"/>
        <v>0</v>
      </c>
      <c r="AL43" s="1203"/>
      <c r="AM43" s="1203"/>
    </row>
    <row r="44" spans="1:77" ht="39" customHeight="1">
      <c r="A44" s="407" t="s">
        <v>1130</v>
      </c>
      <c r="B44" s="363" t="s">
        <v>511</v>
      </c>
      <c r="C44" s="468" t="s">
        <v>510</v>
      </c>
      <c r="D44" s="468"/>
      <c r="E44" s="138">
        <f t="shared" si="11"/>
        <v>1</v>
      </c>
      <c r="F44" s="417"/>
      <c r="G44" s="161"/>
      <c r="H44" s="417"/>
      <c r="I44" s="161"/>
      <c r="J44" s="417"/>
      <c r="K44" s="161"/>
      <c r="L44" s="417"/>
      <c r="M44" s="161"/>
      <c r="N44" s="417"/>
      <c r="O44" s="161"/>
      <c r="P44" s="417"/>
      <c r="Q44" s="161"/>
      <c r="R44" s="417"/>
      <c r="S44" s="161"/>
      <c r="T44" s="244"/>
      <c r="U44" s="161"/>
      <c r="V44" s="244"/>
      <c r="W44" s="161"/>
      <c r="X44" s="244"/>
      <c r="Y44" s="161"/>
      <c r="Z44" s="244"/>
      <c r="AA44" s="161"/>
      <c r="AB44" s="452">
        <v>1</v>
      </c>
      <c r="AC44" s="453"/>
      <c r="AD44" s="951">
        <f t="shared" si="12"/>
        <v>0</v>
      </c>
      <c r="AE44" s="951">
        <f t="shared" si="13"/>
        <v>0</v>
      </c>
      <c r="AF44" s="41">
        <f t="shared" si="14"/>
        <v>0</v>
      </c>
      <c r="AG44" s="325"/>
      <c r="AH44" s="325">
        <f t="shared" si="16"/>
        <v>0</v>
      </c>
      <c r="AI44" s="454">
        <v>90000000</v>
      </c>
      <c r="AJ44" s="327">
        <v>0</v>
      </c>
      <c r="AK44" s="328">
        <f t="shared" si="17"/>
        <v>0</v>
      </c>
      <c r="AL44" s="1203"/>
      <c r="AM44" s="1203"/>
      <c r="AR44" s="473"/>
      <c r="AS44" s="473"/>
      <c r="AT44" s="474"/>
      <c r="AU44" s="474"/>
      <c r="AV44" s="475"/>
      <c r="AW44" s="476"/>
      <c r="AX44" s="477"/>
      <c r="AY44" s="1205"/>
      <c r="AZ44" s="1206"/>
      <c r="BR44" s="470"/>
      <c r="BS44" s="470"/>
      <c r="BT44" s="470"/>
      <c r="BU44" s="470"/>
      <c r="BV44" s="470"/>
      <c r="BW44" s="470"/>
      <c r="BX44" s="470"/>
      <c r="BY44" s="470"/>
    </row>
    <row r="45" spans="1:39" ht="39" customHeight="1">
      <c r="A45" s="472" t="s">
        <v>1131</v>
      </c>
      <c r="B45" s="363" t="s">
        <v>511</v>
      </c>
      <c r="C45" s="468" t="s">
        <v>510</v>
      </c>
      <c r="D45" s="468"/>
      <c r="E45" s="138">
        <f t="shared" si="11"/>
        <v>40</v>
      </c>
      <c r="F45" s="417"/>
      <c r="G45" s="161"/>
      <c r="H45" s="417">
        <v>2</v>
      </c>
      <c r="I45" s="161">
        <v>2</v>
      </c>
      <c r="J45" s="417">
        <v>4</v>
      </c>
      <c r="K45" s="161">
        <v>4</v>
      </c>
      <c r="L45" s="417">
        <v>4</v>
      </c>
      <c r="M45" s="161">
        <v>4</v>
      </c>
      <c r="N45" s="417">
        <v>4</v>
      </c>
      <c r="O45" s="161">
        <v>4</v>
      </c>
      <c r="P45" s="417">
        <v>4</v>
      </c>
      <c r="Q45" s="161">
        <v>4</v>
      </c>
      <c r="R45" s="417">
        <v>4</v>
      </c>
      <c r="S45" s="161"/>
      <c r="T45" s="244">
        <v>4</v>
      </c>
      <c r="U45" s="161"/>
      <c r="V45" s="244">
        <v>4</v>
      </c>
      <c r="W45" s="161"/>
      <c r="X45" s="244">
        <v>4</v>
      </c>
      <c r="Y45" s="161"/>
      <c r="Z45" s="244">
        <v>4</v>
      </c>
      <c r="AA45" s="161"/>
      <c r="AB45" s="452">
        <v>2</v>
      </c>
      <c r="AC45" s="453"/>
      <c r="AD45" s="951">
        <f t="shared" si="12"/>
        <v>18</v>
      </c>
      <c r="AE45" s="951">
        <f t="shared" si="13"/>
        <v>18</v>
      </c>
      <c r="AF45" s="41">
        <f t="shared" si="14"/>
        <v>0</v>
      </c>
      <c r="AG45" s="325">
        <f t="shared" si="15"/>
        <v>1</v>
      </c>
      <c r="AH45" s="325">
        <f t="shared" si="16"/>
        <v>0.45</v>
      </c>
      <c r="AI45" s="454">
        <v>24000000</v>
      </c>
      <c r="AJ45" s="327">
        <v>0</v>
      </c>
      <c r="AK45" s="328">
        <f t="shared" si="17"/>
        <v>0</v>
      </c>
      <c r="AL45" s="1203"/>
      <c r="AM45" s="1203"/>
    </row>
    <row r="46" spans="1:69" s="470" customFormat="1" ht="22.5">
      <c r="A46" s="472" t="s">
        <v>1132</v>
      </c>
      <c r="B46" s="363" t="s">
        <v>511</v>
      </c>
      <c r="C46" s="468" t="s">
        <v>510</v>
      </c>
      <c r="D46" s="468"/>
      <c r="E46" s="138">
        <f t="shared" si="11"/>
        <v>1</v>
      </c>
      <c r="F46" s="417"/>
      <c r="G46" s="161"/>
      <c r="H46" s="417"/>
      <c r="I46" s="161"/>
      <c r="J46" s="417"/>
      <c r="K46" s="161"/>
      <c r="L46" s="417"/>
      <c r="M46" s="161"/>
      <c r="N46" s="417"/>
      <c r="O46" s="161"/>
      <c r="P46" s="417"/>
      <c r="Q46" s="161"/>
      <c r="R46" s="417"/>
      <c r="S46" s="161"/>
      <c r="T46" s="244"/>
      <c r="U46" s="161"/>
      <c r="V46" s="244"/>
      <c r="W46" s="161"/>
      <c r="X46" s="244"/>
      <c r="Y46" s="161"/>
      <c r="Z46" s="244"/>
      <c r="AA46" s="161"/>
      <c r="AB46" s="452">
        <v>1</v>
      </c>
      <c r="AC46" s="453"/>
      <c r="AD46" s="951">
        <f t="shared" si="12"/>
        <v>0</v>
      </c>
      <c r="AE46" s="951">
        <f t="shared" si="13"/>
        <v>0</v>
      </c>
      <c r="AF46" s="41">
        <f t="shared" si="14"/>
        <v>0</v>
      </c>
      <c r="AG46" s="325"/>
      <c r="AH46" s="325">
        <f t="shared" si="16"/>
        <v>0</v>
      </c>
      <c r="AI46" s="454">
        <v>5000000</v>
      </c>
      <c r="AJ46" s="327">
        <v>0</v>
      </c>
      <c r="AK46" s="328">
        <f t="shared" si="17"/>
        <v>0</v>
      </c>
      <c r="AL46" s="1203"/>
      <c r="AM46" s="1203"/>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48"/>
    </row>
    <row r="47" spans="1:39" ht="56.25">
      <c r="A47" s="408" t="s">
        <v>1133</v>
      </c>
      <c r="B47" s="363" t="s">
        <v>511</v>
      </c>
      <c r="C47" s="468" t="s">
        <v>510</v>
      </c>
      <c r="D47" s="468"/>
      <c r="E47" s="138">
        <f t="shared" si="11"/>
        <v>440</v>
      </c>
      <c r="F47" s="323"/>
      <c r="G47" s="330"/>
      <c r="H47" s="323">
        <v>40</v>
      </c>
      <c r="I47" s="330">
        <v>28</v>
      </c>
      <c r="J47" s="323">
        <v>40</v>
      </c>
      <c r="K47" s="330">
        <v>40</v>
      </c>
      <c r="L47" s="323">
        <v>40</v>
      </c>
      <c r="M47" s="330">
        <v>40</v>
      </c>
      <c r="N47" s="323">
        <v>40</v>
      </c>
      <c r="O47" s="330">
        <v>40</v>
      </c>
      <c r="P47" s="323">
        <v>40</v>
      </c>
      <c r="Q47" s="330">
        <v>40</v>
      </c>
      <c r="R47" s="323">
        <v>40</v>
      </c>
      <c r="S47" s="330"/>
      <c r="T47" s="323">
        <v>40</v>
      </c>
      <c r="U47" s="330"/>
      <c r="V47" s="323">
        <v>40</v>
      </c>
      <c r="W47" s="330"/>
      <c r="X47" s="323">
        <v>40</v>
      </c>
      <c r="Y47" s="330"/>
      <c r="Z47" s="323">
        <v>40</v>
      </c>
      <c r="AA47" s="330"/>
      <c r="AB47" s="323">
        <v>40</v>
      </c>
      <c r="AC47" s="330"/>
      <c r="AD47" s="951">
        <f t="shared" si="12"/>
        <v>200</v>
      </c>
      <c r="AE47" s="951">
        <f t="shared" si="13"/>
        <v>188</v>
      </c>
      <c r="AF47" s="41">
        <f t="shared" si="14"/>
        <v>-12</v>
      </c>
      <c r="AG47" s="325">
        <f t="shared" si="15"/>
        <v>0.94</v>
      </c>
      <c r="AH47" s="325">
        <f t="shared" si="16"/>
        <v>0.42727272727272725</v>
      </c>
      <c r="AI47" s="454">
        <v>25000000</v>
      </c>
      <c r="AJ47" s="327">
        <v>0</v>
      </c>
      <c r="AK47" s="328">
        <f t="shared" si="17"/>
        <v>0</v>
      </c>
      <c r="AL47" s="1169" t="s">
        <v>1062</v>
      </c>
      <c r="AM47" s="1169"/>
    </row>
    <row r="48" spans="1:69" s="483" customFormat="1" ht="22.5">
      <c r="A48" s="472" t="s">
        <v>1134</v>
      </c>
      <c r="B48" s="321" t="s">
        <v>511</v>
      </c>
      <c r="C48" s="478" t="s">
        <v>510</v>
      </c>
      <c r="D48" s="478"/>
      <c r="E48" s="138">
        <f t="shared" si="11"/>
        <v>1</v>
      </c>
      <c r="F48" s="479"/>
      <c r="G48" s="480"/>
      <c r="H48" s="479"/>
      <c r="I48" s="480"/>
      <c r="J48" s="479">
        <v>1</v>
      </c>
      <c r="K48" s="480">
        <v>1</v>
      </c>
      <c r="L48" s="479"/>
      <c r="M48" s="480"/>
      <c r="N48" s="479"/>
      <c r="O48" s="480"/>
      <c r="P48" s="479"/>
      <c r="Q48" s="480"/>
      <c r="R48" s="479"/>
      <c r="S48" s="480"/>
      <c r="T48" s="479"/>
      <c r="U48" s="480"/>
      <c r="V48" s="479"/>
      <c r="W48" s="480"/>
      <c r="X48" s="479"/>
      <c r="Y48" s="480"/>
      <c r="Z48" s="479"/>
      <c r="AA48" s="480"/>
      <c r="AB48" s="479"/>
      <c r="AC48" s="480"/>
      <c r="AD48" s="951">
        <f t="shared" si="12"/>
        <v>1</v>
      </c>
      <c r="AE48" s="951">
        <f t="shared" si="13"/>
        <v>1</v>
      </c>
      <c r="AF48" s="41">
        <f>AE48-AD48</f>
        <v>0</v>
      </c>
      <c r="AG48" s="325"/>
      <c r="AH48" s="325">
        <f>AE48/E48</f>
        <v>1</v>
      </c>
      <c r="AI48" s="481">
        <v>20000000</v>
      </c>
      <c r="AJ48" s="327">
        <v>0</v>
      </c>
      <c r="AK48" s="328">
        <f t="shared" si="17"/>
        <v>0</v>
      </c>
      <c r="AL48" s="1215"/>
      <c r="AM48" s="1215"/>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c r="BO48" s="482"/>
      <c r="BP48" s="482"/>
      <c r="BQ48" s="482"/>
    </row>
    <row r="49" spans="1:69" s="470" customFormat="1" ht="78.75">
      <c r="A49" s="484" t="s">
        <v>1135</v>
      </c>
      <c r="B49" s="363" t="s">
        <v>511</v>
      </c>
      <c r="C49" s="468" t="s">
        <v>510</v>
      </c>
      <c r="D49" s="468"/>
      <c r="E49" s="138">
        <f t="shared" si="11"/>
        <v>98</v>
      </c>
      <c r="F49" s="323">
        <v>3</v>
      </c>
      <c r="G49" s="330">
        <v>3</v>
      </c>
      <c r="H49" s="323">
        <v>8</v>
      </c>
      <c r="I49" s="330">
        <v>4</v>
      </c>
      <c r="J49" s="323">
        <v>8</v>
      </c>
      <c r="K49" s="330">
        <v>8</v>
      </c>
      <c r="L49" s="323">
        <v>8</v>
      </c>
      <c r="M49" s="330">
        <v>8</v>
      </c>
      <c r="N49" s="323">
        <v>8</v>
      </c>
      <c r="O49" s="330">
        <v>8</v>
      </c>
      <c r="P49" s="323">
        <v>8</v>
      </c>
      <c r="Q49" s="330">
        <v>8</v>
      </c>
      <c r="R49" s="323">
        <v>8</v>
      </c>
      <c r="S49" s="330"/>
      <c r="T49" s="323">
        <v>8</v>
      </c>
      <c r="U49" s="330"/>
      <c r="V49" s="323">
        <v>8</v>
      </c>
      <c r="W49" s="330"/>
      <c r="X49" s="323">
        <v>8</v>
      </c>
      <c r="Y49" s="330"/>
      <c r="Z49" s="323">
        <v>8</v>
      </c>
      <c r="AA49" s="330"/>
      <c r="AB49" s="323">
        <v>15</v>
      </c>
      <c r="AC49" s="330"/>
      <c r="AD49" s="951">
        <f t="shared" si="12"/>
        <v>43</v>
      </c>
      <c r="AE49" s="951">
        <f t="shared" si="13"/>
        <v>39</v>
      </c>
      <c r="AF49" s="41">
        <f>AE49-AD49</f>
        <v>-4</v>
      </c>
      <c r="AG49" s="325">
        <f>+AE49/AD49</f>
        <v>0.9069767441860465</v>
      </c>
      <c r="AH49" s="325">
        <f>AE49/E49</f>
        <v>0.3979591836734694</v>
      </c>
      <c r="AI49" s="454">
        <v>0</v>
      </c>
      <c r="AJ49" s="327">
        <v>0</v>
      </c>
      <c r="AK49" s="328" t="e">
        <f t="shared" si="17"/>
        <v>#DIV/0!</v>
      </c>
      <c r="AL49" s="1169" t="s">
        <v>532</v>
      </c>
      <c r="AM49" s="1169"/>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8"/>
      <c r="BO49" s="448"/>
      <c r="BP49" s="448"/>
      <c r="BQ49" s="448"/>
    </row>
    <row r="50" spans="1:39" ht="69.75" customHeight="1">
      <c r="A50" s="485" t="s">
        <v>1136</v>
      </c>
      <c r="B50" s="363" t="s">
        <v>511</v>
      </c>
      <c r="C50" s="468" t="s">
        <v>510</v>
      </c>
      <c r="D50" s="468"/>
      <c r="E50" s="138">
        <f t="shared" si="11"/>
        <v>10</v>
      </c>
      <c r="F50" s="323"/>
      <c r="G50" s="330"/>
      <c r="H50" s="323"/>
      <c r="I50" s="330"/>
      <c r="J50" s="323">
        <v>1</v>
      </c>
      <c r="K50" s="330">
        <v>1</v>
      </c>
      <c r="L50" s="323">
        <v>1</v>
      </c>
      <c r="M50" s="330">
        <v>1</v>
      </c>
      <c r="N50" s="323">
        <v>1</v>
      </c>
      <c r="O50" s="330">
        <v>1</v>
      </c>
      <c r="P50" s="323">
        <v>1</v>
      </c>
      <c r="Q50" s="330">
        <v>1</v>
      </c>
      <c r="R50" s="417">
        <v>1</v>
      </c>
      <c r="S50" s="330"/>
      <c r="T50" s="324">
        <v>1</v>
      </c>
      <c r="U50" s="330"/>
      <c r="V50" s="324">
        <v>1</v>
      </c>
      <c r="W50" s="330"/>
      <c r="X50" s="324">
        <v>1</v>
      </c>
      <c r="Y50" s="330"/>
      <c r="Z50" s="324">
        <v>1</v>
      </c>
      <c r="AA50" s="330"/>
      <c r="AB50" s="324">
        <v>1</v>
      </c>
      <c r="AC50" s="330"/>
      <c r="AD50" s="951">
        <f t="shared" si="12"/>
        <v>4</v>
      </c>
      <c r="AE50" s="951">
        <f t="shared" si="13"/>
        <v>4</v>
      </c>
      <c r="AF50" s="41">
        <f>AE50-AD50</f>
        <v>0</v>
      </c>
      <c r="AG50" s="325"/>
      <c r="AH50" s="325">
        <f>AE50/E50</f>
        <v>0.4</v>
      </c>
      <c r="AI50" s="481">
        <v>15000000</v>
      </c>
      <c r="AJ50" s="327">
        <v>0</v>
      </c>
      <c r="AK50" s="328">
        <f t="shared" si="17"/>
        <v>0</v>
      </c>
      <c r="AL50" s="1169" t="s">
        <v>533</v>
      </c>
      <c r="AM50" s="1169"/>
    </row>
    <row r="51" spans="1:39" ht="22.5">
      <c r="A51" s="486" t="s">
        <v>534</v>
      </c>
      <c r="B51" s="363" t="s">
        <v>511</v>
      </c>
      <c r="C51" s="468" t="s">
        <v>510</v>
      </c>
      <c r="D51" s="468"/>
      <c r="E51" s="138">
        <f t="shared" si="11"/>
        <v>1</v>
      </c>
      <c r="F51" s="323"/>
      <c r="G51" s="330"/>
      <c r="H51" s="323"/>
      <c r="I51" s="330"/>
      <c r="J51" s="323"/>
      <c r="K51" s="330"/>
      <c r="L51" s="323"/>
      <c r="M51" s="330"/>
      <c r="N51" s="323"/>
      <c r="O51" s="330"/>
      <c r="P51" s="323">
        <v>1</v>
      </c>
      <c r="Q51" s="330">
        <v>1</v>
      </c>
      <c r="R51" s="417"/>
      <c r="S51" s="330"/>
      <c r="T51" s="324"/>
      <c r="U51" s="330"/>
      <c r="V51" s="324"/>
      <c r="W51" s="330"/>
      <c r="X51" s="324"/>
      <c r="Y51" s="330"/>
      <c r="Z51" s="324"/>
      <c r="AA51" s="330"/>
      <c r="AB51" s="324"/>
      <c r="AC51" s="330"/>
      <c r="AD51" s="951">
        <f t="shared" si="12"/>
        <v>1</v>
      </c>
      <c r="AE51" s="951">
        <f t="shared" si="13"/>
        <v>1</v>
      </c>
      <c r="AF51" s="41">
        <f>AE51-AD51</f>
        <v>0</v>
      </c>
      <c r="AG51" s="325"/>
      <c r="AH51" s="325">
        <f>AE51/E51</f>
        <v>1</v>
      </c>
      <c r="AI51" s="454">
        <v>25000000</v>
      </c>
      <c r="AJ51" s="327">
        <v>0</v>
      </c>
      <c r="AK51" s="328">
        <f t="shared" si="17"/>
        <v>0</v>
      </c>
      <c r="AL51" s="1203"/>
      <c r="AM51" s="1203"/>
    </row>
    <row r="52" spans="1:39" ht="78.75" customHeight="1">
      <c r="A52" s="487" t="s">
        <v>1137</v>
      </c>
      <c r="B52" s="363" t="s">
        <v>511</v>
      </c>
      <c r="C52" s="468" t="s">
        <v>510</v>
      </c>
      <c r="D52" s="468"/>
      <c r="E52" s="138">
        <f t="shared" si="11"/>
        <v>1</v>
      </c>
      <c r="F52" s="323"/>
      <c r="G52" s="330"/>
      <c r="H52" s="323"/>
      <c r="I52" s="330"/>
      <c r="J52" s="323">
        <v>1</v>
      </c>
      <c r="K52" s="330">
        <v>1</v>
      </c>
      <c r="L52" s="323"/>
      <c r="M52" s="330"/>
      <c r="N52" s="323"/>
      <c r="O52" s="330"/>
      <c r="P52" s="323"/>
      <c r="Q52" s="330"/>
      <c r="R52" s="417"/>
      <c r="S52" s="330"/>
      <c r="T52" s="324"/>
      <c r="U52" s="330"/>
      <c r="V52" s="324"/>
      <c r="W52" s="330"/>
      <c r="X52" s="324"/>
      <c r="Y52" s="330"/>
      <c r="Z52" s="324"/>
      <c r="AA52" s="330"/>
      <c r="AB52" s="324"/>
      <c r="AC52" s="330"/>
      <c r="AD52" s="951">
        <f t="shared" si="12"/>
        <v>1</v>
      </c>
      <c r="AE52" s="951">
        <f t="shared" si="13"/>
        <v>1</v>
      </c>
      <c r="AF52" s="41">
        <f>AE52-AD52</f>
        <v>0</v>
      </c>
      <c r="AG52" s="325"/>
      <c r="AH52" s="325">
        <f>AE52/E52</f>
        <v>1</v>
      </c>
      <c r="AI52" s="454">
        <v>0</v>
      </c>
      <c r="AJ52" s="327">
        <v>0</v>
      </c>
      <c r="AK52" s="328" t="e">
        <f t="shared" si="17"/>
        <v>#DIV/0!</v>
      </c>
      <c r="AL52" s="1169"/>
      <c r="AM52" s="1169"/>
    </row>
    <row r="53" spans="1:39" ht="33" customHeight="1">
      <c r="A53" s="1162" t="s">
        <v>1</v>
      </c>
      <c r="B53" s="1163"/>
      <c r="C53" s="1163"/>
      <c r="D53" s="1163"/>
      <c r="E53" s="1163"/>
      <c r="F53" s="1163"/>
      <c r="G53" s="1163"/>
      <c r="H53" s="1163"/>
      <c r="I53" s="1163"/>
      <c r="J53" s="1163"/>
      <c r="K53" s="1163"/>
      <c r="L53" s="1163"/>
      <c r="M53" s="1163"/>
      <c r="N53" s="1163"/>
      <c r="O53" s="1163"/>
      <c r="P53" s="1163"/>
      <c r="Q53" s="1163"/>
      <c r="R53" s="1163"/>
      <c r="S53" s="1163"/>
      <c r="T53" s="1163"/>
      <c r="U53" s="1163"/>
      <c r="V53" s="1163"/>
      <c r="W53" s="1163"/>
      <c r="X53" s="1163"/>
      <c r="Y53" s="1163"/>
      <c r="Z53" s="1163"/>
      <c r="AA53" s="1163"/>
      <c r="AB53" s="1163"/>
      <c r="AC53" s="1163"/>
      <c r="AD53" s="356"/>
      <c r="AE53" s="356"/>
      <c r="AF53" s="356"/>
      <c r="AG53" s="358">
        <f>AVERAGE(AG39:AG52)</f>
        <v>0.6900442967884829</v>
      </c>
      <c r="AH53" s="358">
        <f>AVERAGE(AH39:AH52)</f>
        <v>0.40153171658273695</v>
      </c>
      <c r="AI53" s="332">
        <f>SUM(AI39:AI52)</f>
        <v>238000000</v>
      </c>
      <c r="AJ53" s="332">
        <f>SUM(AJ44:AJ52)</f>
        <v>0</v>
      </c>
      <c r="AK53" s="358">
        <f>AJ53/AI53</f>
        <v>0</v>
      </c>
      <c r="AL53" s="1164"/>
      <c r="AM53" s="1164"/>
    </row>
    <row r="54" spans="1:39" ht="24.75" customHeight="1">
      <c r="A54" s="449" t="s">
        <v>535</v>
      </c>
      <c r="B54" s="1158"/>
      <c r="C54" s="1158"/>
      <c r="D54" s="1158"/>
      <c r="E54" s="1158"/>
      <c r="F54" s="1158"/>
      <c r="G54" s="1158"/>
      <c r="H54" s="1158"/>
      <c r="I54" s="1158"/>
      <c r="J54" s="1158"/>
      <c r="K54" s="1158"/>
      <c r="L54" s="1158"/>
      <c r="M54" s="1158"/>
      <c r="N54" s="1158"/>
      <c r="O54" s="1158"/>
      <c r="P54" s="1158"/>
      <c r="Q54" s="1158"/>
      <c r="R54" s="1158"/>
      <c r="S54" s="1158"/>
      <c r="T54" s="1158"/>
      <c r="U54" s="1158"/>
      <c r="V54" s="1158"/>
      <c r="W54" s="1158"/>
      <c r="X54" s="1158"/>
      <c r="Y54" s="1158"/>
      <c r="Z54" s="1158"/>
      <c r="AA54" s="1158"/>
      <c r="AB54" s="1158"/>
      <c r="AC54" s="1158"/>
      <c r="AD54" s="1158"/>
      <c r="AE54" s="1158"/>
      <c r="AF54" s="1161" t="s">
        <v>45</v>
      </c>
      <c r="AG54" s="1161"/>
      <c r="AH54" s="159"/>
      <c r="AI54" s="1158"/>
      <c r="AJ54" s="1158"/>
      <c r="AK54" s="1158"/>
      <c r="AL54" s="449"/>
      <c r="AM54" s="383"/>
    </row>
    <row r="55" spans="1:39" ht="73.5" customHeight="1">
      <c r="A55" s="408" t="s">
        <v>536</v>
      </c>
      <c r="B55" s="243"/>
      <c r="C55" s="243"/>
      <c r="D55" s="243"/>
      <c r="E55" s="138">
        <f>F55+H55+J55+L55+N55+P55+R55+T55+V55+X55+Z55+AB55</f>
        <v>7</v>
      </c>
      <c r="F55" s="338"/>
      <c r="G55" s="330"/>
      <c r="H55" s="338">
        <v>7</v>
      </c>
      <c r="I55" s="330">
        <v>7</v>
      </c>
      <c r="J55" s="338"/>
      <c r="K55" s="330"/>
      <c r="L55" s="243"/>
      <c r="M55" s="330"/>
      <c r="N55" s="243"/>
      <c r="O55" s="330"/>
      <c r="P55" s="243"/>
      <c r="Q55" s="330"/>
      <c r="R55" s="243"/>
      <c r="S55" s="330"/>
      <c r="T55" s="243"/>
      <c r="U55" s="330"/>
      <c r="V55" s="243"/>
      <c r="W55" s="330"/>
      <c r="X55" s="243"/>
      <c r="Y55" s="330"/>
      <c r="Z55" s="243"/>
      <c r="AA55" s="330"/>
      <c r="AB55" s="243"/>
      <c r="AC55" s="330"/>
      <c r="AD55" s="951">
        <f>F55+H55+J55+L55+N55+P55</f>
        <v>7</v>
      </c>
      <c r="AE55" s="951">
        <f>G55+I55+K55+M55+O55+Q55</f>
        <v>7</v>
      </c>
      <c r="AF55" s="41">
        <f>AE55-AD55</f>
        <v>0</v>
      </c>
      <c r="AG55" s="325">
        <f>+AE55/AD55</f>
        <v>1</v>
      </c>
      <c r="AH55" s="325">
        <f>AE55/E55</f>
        <v>1</v>
      </c>
      <c r="AI55" s="488">
        <v>402096972</v>
      </c>
      <c r="AJ55" s="327">
        <v>0</v>
      </c>
      <c r="AK55" s="328">
        <f>AJ55/AI55</f>
        <v>0</v>
      </c>
      <c r="AL55" s="1207"/>
      <c r="AM55" s="1208"/>
    </row>
    <row r="56" spans="1:39" ht="56.25" customHeight="1">
      <c r="A56" s="489" t="s">
        <v>537</v>
      </c>
      <c r="B56" s="243"/>
      <c r="C56" s="243"/>
      <c r="D56" s="243"/>
      <c r="E56" s="138">
        <f>F56+H56+J56+L56+N56+P56+R56+T56+V56+X56+Z56+AB56</f>
        <v>1</v>
      </c>
      <c r="F56" s="243"/>
      <c r="G56" s="330"/>
      <c r="H56" s="338">
        <v>1</v>
      </c>
      <c r="I56" s="330">
        <v>1</v>
      </c>
      <c r="J56" s="338"/>
      <c r="K56" s="330"/>
      <c r="L56" s="243"/>
      <c r="M56" s="330"/>
      <c r="N56" s="243"/>
      <c r="O56" s="330"/>
      <c r="P56" s="243"/>
      <c r="Q56" s="330"/>
      <c r="R56" s="243"/>
      <c r="S56" s="330"/>
      <c r="T56" s="243"/>
      <c r="U56" s="330"/>
      <c r="V56" s="243"/>
      <c r="W56" s="330"/>
      <c r="X56" s="243"/>
      <c r="Y56" s="330"/>
      <c r="Z56" s="243"/>
      <c r="AA56" s="330"/>
      <c r="AB56" s="243"/>
      <c r="AC56" s="330"/>
      <c r="AD56" s="951">
        <f>F56+H56+J56+L56+N56+P56</f>
        <v>1</v>
      </c>
      <c r="AE56" s="951">
        <f>G56+I56+K56+M56+O56+Q56</f>
        <v>1</v>
      </c>
      <c r="AF56" s="41">
        <f>AE56-AD56</f>
        <v>0</v>
      </c>
      <c r="AG56" s="325">
        <f>+AE56/AD56</f>
        <v>1</v>
      </c>
      <c r="AH56" s="325">
        <f>AE56/E56</f>
        <v>1</v>
      </c>
      <c r="AI56" s="490">
        <v>2000000</v>
      </c>
      <c r="AJ56" s="327">
        <v>0</v>
      </c>
      <c r="AK56" s="328">
        <f>AJ56/AI56</f>
        <v>0</v>
      </c>
      <c r="AL56" s="1207"/>
      <c r="AM56" s="1208"/>
    </row>
    <row r="57" spans="1:39" ht="11.25">
      <c r="A57" s="1162" t="s">
        <v>538</v>
      </c>
      <c r="B57" s="1163"/>
      <c r="C57" s="1163"/>
      <c r="D57" s="1163"/>
      <c r="E57" s="1163"/>
      <c r="F57" s="1163"/>
      <c r="G57" s="1163"/>
      <c r="H57" s="1163"/>
      <c r="I57" s="1163"/>
      <c r="J57" s="1163"/>
      <c r="K57" s="1163"/>
      <c r="L57" s="1163"/>
      <c r="M57" s="1163"/>
      <c r="N57" s="1163"/>
      <c r="O57" s="1163"/>
      <c r="P57" s="1163"/>
      <c r="Q57" s="1163"/>
      <c r="R57" s="1163"/>
      <c r="S57" s="1163"/>
      <c r="T57" s="1163"/>
      <c r="U57" s="1163"/>
      <c r="V57" s="1163"/>
      <c r="W57" s="1163"/>
      <c r="X57" s="1163"/>
      <c r="Y57" s="1163"/>
      <c r="Z57" s="1163"/>
      <c r="AA57" s="1163"/>
      <c r="AB57" s="1163"/>
      <c r="AC57" s="1163"/>
      <c r="AD57" s="356"/>
      <c r="AE57" s="356"/>
      <c r="AF57" s="356"/>
      <c r="AG57" s="358">
        <f>AVERAGE(AG55:AG56)</f>
        <v>1</v>
      </c>
      <c r="AH57" s="358">
        <f>AVERAGE(AH55:AH56)</f>
        <v>1</v>
      </c>
      <c r="AI57" s="332">
        <f>SUM(AI55:AI56)</f>
        <v>404096972</v>
      </c>
      <c r="AJ57" s="332">
        <f>SUM(AJ39:AJ52)</f>
        <v>0</v>
      </c>
      <c r="AK57" s="358">
        <f>AJ57/AI57</f>
        <v>0</v>
      </c>
      <c r="AL57" s="1164"/>
      <c r="AM57" s="1164"/>
    </row>
    <row r="58" ht="11.25">
      <c r="AI58" s="493">
        <f>AI57+AI53+AI36+AI25+AI15</f>
        <v>1150612732</v>
      </c>
    </row>
    <row r="59" ht="11.25" hidden="1"/>
    <row r="60" spans="1:37" ht="63" customHeight="1" hidden="1">
      <c r="A60" s="495" t="s">
        <v>539</v>
      </c>
      <c r="B60" s="496"/>
      <c r="AG60" s="497">
        <f>AI60-AG55</f>
        <v>1150612731</v>
      </c>
      <c r="AH60" s="497"/>
      <c r="AI60" s="498">
        <f>AI57+AI53+AI36+AI25+AI15</f>
        <v>1150612732</v>
      </c>
      <c r="AJ60" s="494">
        <f>AI55+AI23</f>
        <v>629612732</v>
      </c>
      <c r="AK60" s="499">
        <f>AI60-AJ60</f>
        <v>521000000</v>
      </c>
    </row>
    <row r="61" spans="2:37" ht="11.25" hidden="1">
      <c r="B61" s="496"/>
      <c r="AJ61" s="494" t="s">
        <v>540</v>
      </c>
      <c r="AK61" s="7" t="s">
        <v>541</v>
      </c>
    </row>
    <row r="62" ht="11.25" hidden="1">
      <c r="B62" s="500"/>
    </row>
    <row r="63" spans="32:34" ht="11.25">
      <c r="AF63" s="7" t="s">
        <v>1181</v>
      </c>
      <c r="AG63" s="501">
        <f>(AG15+AG25+AG36+AG53+AG57)/5</f>
        <v>0.9441289825756922</v>
      </c>
      <c r="AH63" s="501">
        <f>(AH15+AH25+AH36+AH53+AH57)/5</f>
        <v>0.6169251754171488</v>
      </c>
    </row>
    <row r="64" ht="11.25">
      <c r="A64" s="7"/>
    </row>
    <row r="65" ht="11.25">
      <c r="A65" s="7"/>
    </row>
    <row r="66" ht="11.25">
      <c r="A66" s="7"/>
    </row>
    <row r="67" ht="11.25">
      <c r="A67" s="7"/>
    </row>
    <row r="68" ht="11.25">
      <c r="A68" s="7"/>
    </row>
    <row r="69" ht="11.25">
      <c r="A69" s="7"/>
    </row>
    <row r="70" ht="11.25">
      <c r="A70" s="7"/>
    </row>
    <row r="71" ht="11.25">
      <c r="A71" s="7"/>
    </row>
    <row r="84" spans="1:35" ht="11.25">
      <c r="A84" s="7"/>
      <c r="B84" s="7"/>
      <c r="C84" s="7"/>
      <c r="D84" s="7"/>
      <c r="AI84" s="494"/>
    </row>
    <row r="85" spans="1:35" ht="11.25">
      <c r="A85" s="7"/>
      <c r="B85" s="7"/>
      <c r="C85" s="7"/>
      <c r="D85" s="7"/>
      <c r="AI85" s="494"/>
    </row>
    <row r="86" spans="1:35" ht="11.25">
      <c r="A86" s="7"/>
      <c r="B86" s="7"/>
      <c r="C86" s="7"/>
      <c r="D86" s="7"/>
      <c r="AI86" s="494"/>
    </row>
    <row r="87" spans="1:35" ht="11.25">
      <c r="A87" s="7"/>
      <c r="B87" s="7"/>
      <c r="C87" s="7"/>
      <c r="D87" s="7"/>
      <c r="AI87" s="494"/>
    </row>
    <row r="88" spans="1:35" ht="11.25">
      <c r="A88" s="7"/>
      <c r="B88" s="7"/>
      <c r="C88" s="7"/>
      <c r="D88" s="7"/>
      <c r="AI88" s="494"/>
    </row>
    <row r="89" spans="1:35" ht="11.25">
      <c r="A89" s="7"/>
      <c r="B89" s="7"/>
      <c r="C89" s="7"/>
      <c r="D89" s="7"/>
      <c r="AI89" s="494"/>
    </row>
    <row r="90" spans="1:35" ht="11.25">
      <c r="A90" s="7"/>
      <c r="B90" s="7"/>
      <c r="C90" s="7"/>
      <c r="D90" s="7"/>
      <c r="AI90" s="494"/>
    </row>
    <row r="91" spans="1:35" ht="11.25">
      <c r="A91" s="7"/>
      <c r="B91" s="7"/>
      <c r="C91" s="7"/>
      <c r="D91" s="7"/>
      <c r="AI91" s="494"/>
    </row>
    <row r="92" spans="1:35" ht="11.25">
      <c r="A92" s="7"/>
      <c r="B92" s="7"/>
      <c r="C92" s="7"/>
      <c r="D92" s="7"/>
      <c r="AI92" s="494"/>
    </row>
    <row r="93" spans="1:35" ht="11.25">
      <c r="A93" s="7"/>
      <c r="B93" s="7"/>
      <c r="C93" s="7"/>
      <c r="D93" s="7"/>
      <c r="AI93" s="494"/>
    </row>
    <row r="94" spans="1:35" ht="11.25">
      <c r="A94" s="7"/>
      <c r="B94" s="7"/>
      <c r="C94" s="7"/>
      <c r="D94" s="7"/>
      <c r="AI94" s="494"/>
    </row>
    <row r="95" spans="1:35" ht="11.25">
      <c r="A95" s="7"/>
      <c r="B95" s="7"/>
      <c r="C95" s="7"/>
      <c r="D95" s="7"/>
      <c r="AI95" s="494"/>
    </row>
    <row r="96" spans="1:35" ht="11.25">
      <c r="A96" s="7"/>
      <c r="B96" s="7"/>
      <c r="C96" s="7"/>
      <c r="D96" s="7"/>
      <c r="AI96" s="494"/>
    </row>
    <row r="97" spans="1:35" ht="11.25">
      <c r="A97" s="7"/>
      <c r="B97" s="7"/>
      <c r="C97" s="7"/>
      <c r="D97" s="7"/>
      <c r="AI97" s="494"/>
    </row>
    <row r="98" spans="1:35" ht="11.25">
      <c r="A98" s="7"/>
      <c r="B98" s="7"/>
      <c r="C98" s="7"/>
      <c r="D98" s="7"/>
      <c r="AI98" s="494"/>
    </row>
    <row r="99" spans="1:35" ht="11.25">
      <c r="A99" s="7"/>
      <c r="B99" s="7"/>
      <c r="C99" s="7"/>
      <c r="D99" s="7"/>
      <c r="AI99" s="494"/>
    </row>
    <row r="100" spans="1:35" ht="11.25">
      <c r="A100" s="7"/>
      <c r="B100" s="7"/>
      <c r="C100" s="7"/>
      <c r="D100" s="7"/>
      <c r="AI100" s="494"/>
    </row>
    <row r="101" spans="1:35" ht="11.25">
      <c r="A101" s="7"/>
      <c r="B101" s="7"/>
      <c r="C101" s="7"/>
      <c r="D101" s="7"/>
      <c r="AI101" s="494"/>
    </row>
    <row r="102" spans="1:35" ht="11.25">
      <c r="A102" s="7"/>
      <c r="B102" s="7"/>
      <c r="C102" s="7"/>
      <c r="D102" s="7"/>
      <c r="AI102" s="494"/>
    </row>
    <row r="103" spans="1:35" ht="11.25">
      <c r="A103" s="7"/>
      <c r="B103" s="7"/>
      <c r="C103" s="7"/>
      <c r="D103" s="7"/>
      <c r="AI103" s="494"/>
    </row>
    <row r="104" spans="1:35" ht="11.25">
      <c r="A104" s="7"/>
      <c r="B104" s="7"/>
      <c r="C104" s="7"/>
      <c r="D104" s="7"/>
      <c r="AI104" s="494"/>
    </row>
    <row r="105" spans="1:35" ht="11.25">
      <c r="A105" s="7"/>
      <c r="B105" s="7"/>
      <c r="C105" s="7"/>
      <c r="D105" s="7"/>
      <c r="AI105" s="494"/>
    </row>
    <row r="106" spans="1:35" ht="11.25">
      <c r="A106" s="7"/>
      <c r="B106" s="7"/>
      <c r="C106" s="7"/>
      <c r="D106" s="7"/>
      <c r="AI106" s="494"/>
    </row>
    <row r="107" spans="1:35" ht="11.25">
      <c r="A107" s="7"/>
      <c r="B107" s="7"/>
      <c r="C107" s="7"/>
      <c r="D107" s="7"/>
      <c r="AI107" s="494"/>
    </row>
    <row r="108" spans="1:35" ht="11.25">
      <c r="A108" s="7"/>
      <c r="B108" s="7"/>
      <c r="C108" s="7"/>
      <c r="D108" s="7"/>
      <c r="AI108" s="494"/>
    </row>
    <row r="109" spans="1:35" ht="11.25">
      <c r="A109" s="7"/>
      <c r="B109" s="7"/>
      <c r="C109" s="7"/>
      <c r="D109" s="7"/>
      <c r="AI109" s="494"/>
    </row>
    <row r="110" spans="1:35" ht="11.25">
      <c r="A110" s="7"/>
      <c r="B110" s="7"/>
      <c r="C110" s="7"/>
      <c r="D110" s="7"/>
      <c r="AI110" s="494"/>
    </row>
    <row r="111" spans="1:35" ht="11.25">
      <c r="A111" s="7"/>
      <c r="B111" s="7"/>
      <c r="C111" s="7"/>
      <c r="D111" s="7"/>
      <c r="AI111" s="494"/>
    </row>
    <row r="112" spans="1:35" ht="11.25">
      <c r="A112" s="7"/>
      <c r="B112" s="7"/>
      <c r="C112" s="7"/>
      <c r="D112" s="7"/>
      <c r="AI112" s="494"/>
    </row>
    <row r="113" spans="1:35" ht="11.25">
      <c r="A113" s="7"/>
      <c r="B113" s="7"/>
      <c r="C113" s="7"/>
      <c r="D113" s="7"/>
      <c r="AI113" s="494"/>
    </row>
    <row r="114" spans="1:35" ht="11.25">
      <c r="A114" s="7"/>
      <c r="B114" s="7"/>
      <c r="C114" s="7"/>
      <c r="D114" s="7"/>
      <c r="AI114" s="494"/>
    </row>
    <row r="115" spans="1:35" ht="11.25">
      <c r="A115" s="7"/>
      <c r="B115" s="7"/>
      <c r="C115" s="7"/>
      <c r="D115" s="7"/>
      <c r="AI115" s="494"/>
    </row>
    <row r="116" spans="1:35" ht="11.25">
      <c r="A116" s="7"/>
      <c r="B116" s="7"/>
      <c r="C116" s="7"/>
      <c r="D116" s="7"/>
      <c r="AI116" s="494"/>
    </row>
    <row r="117" spans="1:35" ht="11.25">
      <c r="A117" s="7"/>
      <c r="B117" s="7"/>
      <c r="C117" s="7"/>
      <c r="D117" s="7"/>
      <c r="AI117" s="494"/>
    </row>
    <row r="120" spans="1:35" ht="11.25">
      <c r="A120" s="7"/>
      <c r="B120" s="7"/>
      <c r="C120" s="7"/>
      <c r="D120" s="7"/>
      <c r="AI120" s="494"/>
    </row>
    <row r="121" spans="1:35" ht="11.25">
      <c r="A121" s="7"/>
      <c r="B121" s="7"/>
      <c r="C121" s="7"/>
      <c r="D121" s="7"/>
      <c r="AI121" s="494"/>
    </row>
    <row r="122" spans="1:35" ht="11.25">
      <c r="A122" s="7"/>
      <c r="B122" s="7"/>
      <c r="C122" s="7"/>
      <c r="D122" s="7"/>
      <c r="AI122" s="494"/>
    </row>
    <row r="123" spans="1:35" ht="11.25">
      <c r="A123" s="7"/>
      <c r="B123" s="7"/>
      <c r="C123" s="7"/>
      <c r="D123" s="7"/>
      <c r="AI123" s="494"/>
    </row>
    <row r="124" spans="1:35" ht="11.25">
      <c r="A124" s="7"/>
      <c r="B124" s="7"/>
      <c r="C124" s="7"/>
      <c r="D124" s="7"/>
      <c r="AI124" s="494"/>
    </row>
    <row r="125" spans="1:35" ht="11.25">
      <c r="A125" s="7"/>
      <c r="B125" s="7"/>
      <c r="C125" s="7"/>
      <c r="D125" s="7"/>
      <c r="AI125" s="494"/>
    </row>
    <row r="126" spans="1:35" ht="11.25">
      <c r="A126" s="7"/>
      <c r="B126" s="7"/>
      <c r="C126" s="7"/>
      <c r="D126" s="7"/>
      <c r="AI126" s="494"/>
    </row>
    <row r="132" spans="1:35" ht="11.25">
      <c r="A132" s="7"/>
      <c r="B132" s="7"/>
      <c r="C132" s="7"/>
      <c r="D132" s="7"/>
      <c r="AI132" s="494"/>
    </row>
    <row r="133" spans="1:35" ht="11.25">
      <c r="A133" s="7"/>
      <c r="B133" s="7"/>
      <c r="C133" s="7"/>
      <c r="D133" s="7"/>
      <c r="AI133" s="494"/>
    </row>
    <row r="134" spans="1:35" ht="11.25">
      <c r="A134" s="7"/>
      <c r="B134" s="7"/>
      <c r="C134" s="7"/>
      <c r="D134" s="7"/>
      <c r="AI134" s="494"/>
    </row>
    <row r="135" spans="1:35" ht="11.25">
      <c r="A135" s="7"/>
      <c r="B135" s="7"/>
      <c r="C135" s="7"/>
      <c r="D135" s="7"/>
      <c r="AI135" s="494"/>
    </row>
    <row r="136" spans="1:35" ht="11.25">
      <c r="A136" s="7"/>
      <c r="B136" s="7"/>
      <c r="C136" s="7"/>
      <c r="D136" s="7"/>
      <c r="AI136" s="494"/>
    </row>
    <row r="137" spans="1:35" ht="11.25">
      <c r="A137" s="7"/>
      <c r="B137" s="7"/>
      <c r="C137" s="7"/>
      <c r="D137" s="7"/>
      <c r="AI137" s="494"/>
    </row>
    <row r="138" spans="1:35" ht="11.25">
      <c r="A138" s="7"/>
      <c r="B138" s="7"/>
      <c r="C138" s="7"/>
      <c r="D138" s="7"/>
      <c r="AI138" s="494"/>
    </row>
    <row r="139" spans="1:35" ht="11.25">
      <c r="A139" s="7"/>
      <c r="B139" s="7"/>
      <c r="C139" s="7"/>
      <c r="D139" s="7"/>
      <c r="AI139" s="494"/>
    </row>
  </sheetData>
  <sheetProtection/>
  <mergeCells count="75">
    <mergeCell ref="AL51:AM51"/>
    <mergeCell ref="AL40:AM40"/>
    <mergeCell ref="AL36:AM36"/>
    <mergeCell ref="AL39:AM39"/>
    <mergeCell ref="AL22:AM22"/>
    <mergeCell ref="AL24:AM24"/>
    <mergeCell ref="AL23:AM23"/>
    <mergeCell ref="AL34:AM34"/>
    <mergeCell ref="AL30:AM30"/>
    <mergeCell ref="AL21:AM21"/>
    <mergeCell ref="AL28:AM28"/>
    <mergeCell ref="AL47:AM47"/>
    <mergeCell ref="AL55:AM55"/>
    <mergeCell ref="AL48:AM48"/>
    <mergeCell ref="AL52:AM52"/>
    <mergeCell ref="AL53:AM53"/>
    <mergeCell ref="AL44:AM44"/>
    <mergeCell ref="AL45:AM45"/>
    <mergeCell ref="AL46:AM46"/>
    <mergeCell ref="A15:AC15"/>
    <mergeCell ref="AL15:AM15"/>
    <mergeCell ref="B16:AK16"/>
    <mergeCell ref="B17:AK17"/>
    <mergeCell ref="AL25:AM25"/>
    <mergeCell ref="AL29:AM29"/>
    <mergeCell ref="B18:AE18"/>
    <mergeCell ref="AF18:AG18"/>
    <mergeCell ref="AI18:AK18"/>
    <mergeCell ref="AL19:AM19"/>
    <mergeCell ref="B1:AK1"/>
    <mergeCell ref="AL1:AM1"/>
    <mergeCell ref="B3:AK3"/>
    <mergeCell ref="B4:AE4"/>
    <mergeCell ref="AF4:AG4"/>
    <mergeCell ref="AI4:AK4"/>
    <mergeCell ref="B2:AK2"/>
    <mergeCell ref="AL5:AM5"/>
    <mergeCell ref="AL27:AM27"/>
    <mergeCell ref="A23:A24"/>
    <mergeCell ref="A25:AC25"/>
    <mergeCell ref="B26:AE26"/>
    <mergeCell ref="AF26:AG26"/>
    <mergeCell ref="AI26:AK26"/>
    <mergeCell ref="AL6:AM6"/>
    <mergeCell ref="AL8:AM8"/>
    <mergeCell ref="AL10:AM10"/>
    <mergeCell ref="A36:AC36"/>
    <mergeCell ref="B37:AE37"/>
    <mergeCell ref="AF37:AG37"/>
    <mergeCell ref="AI37:AK37"/>
    <mergeCell ref="AL38:AM38"/>
    <mergeCell ref="AL31:AM31"/>
    <mergeCell ref="AL32:AM32"/>
    <mergeCell ref="AL33:AM33"/>
    <mergeCell ref="AL35:AM35"/>
    <mergeCell ref="A57:AC57"/>
    <mergeCell ref="AL57:AM57"/>
    <mergeCell ref="AY44:AZ44"/>
    <mergeCell ref="A53:AC53"/>
    <mergeCell ref="B54:AE54"/>
    <mergeCell ref="AF54:AG54"/>
    <mergeCell ref="AI54:AK54"/>
    <mergeCell ref="AL56:AM56"/>
    <mergeCell ref="AL49:AM49"/>
    <mergeCell ref="AL50:AM50"/>
    <mergeCell ref="AL7:AM7"/>
    <mergeCell ref="AL9:AM9"/>
    <mergeCell ref="AL41:AM41"/>
    <mergeCell ref="AL42:AM42"/>
    <mergeCell ref="AL43:AM43"/>
    <mergeCell ref="AL11:AM11"/>
    <mergeCell ref="AL12:AM12"/>
    <mergeCell ref="AL13:AM13"/>
    <mergeCell ref="AL14:AM14"/>
    <mergeCell ref="AL20:AM20"/>
  </mergeCells>
  <printOptions/>
  <pageMargins left="0.1968503937007874" right="0.1968503937007874" top="0.7480314960629921" bottom="0.7480314960629921" header="0.31496062992125984" footer="0.31496062992125984"/>
  <pageSetup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AM155"/>
  <sheetViews>
    <sheetView zoomScale="110" zoomScaleNormal="110" zoomScalePageLayoutView="0" workbookViewId="0" topLeftCell="A8">
      <selection activeCell="AH15" sqref="AH15"/>
    </sheetView>
  </sheetViews>
  <sheetFormatPr defaultColWidth="11.421875" defaultRowHeight="15"/>
  <cols>
    <col min="1" max="1" width="32.57421875" style="7" customWidth="1"/>
    <col min="2" max="3" width="7.8515625" style="492" customWidth="1"/>
    <col min="4" max="4" width="10.57421875" style="492" customWidth="1"/>
    <col min="5" max="5" width="27.140625" style="7" customWidth="1"/>
    <col min="6" max="29" width="4.8515625" style="179" hidden="1" customWidth="1"/>
    <col min="30" max="34" width="14.57421875" style="7" customWidth="1"/>
    <col min="35" max="35" width="16.8515625" style="393" customWidth="1"/>
    <col min="36" max="36" width="12.7109375" style="393" customWidth="1"/>
    <col min="37" max="37" width="14.00390625" style="508" customWidth="1"/>
    <col min="38" max="38" width="18.28125" style="508" customWidth="1"/>
    <col min="39" max="39" width="10.7109375" style="7" customWidth="1"/>
    <col min="40" max="40" width="11.421875" style="7" customWidth="1"/>
    <col min="41" max="16384" width="11.421875" style="7" customWidth="1"/>
  </cols>
  <sheetData>
    <row r="1" spans="1:39" ht="114.75" customHeight="1">
      <c r="A1" s="503"/>
      <c r="B1" s="1222" t="s">
        <v>832</v>
      </c>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154" t="s">
        <v>835</v>
      </c>
      <c r="AM1" s="1154"/>
    </row>
    <row r="2" spans="1:39" ht="31.5" customHeight="1">
      <c r="A2" s="10" t="s">
        <v>54</v>
      </c>
      <c r="B2" s="1155" t="s">
        <v>53</v>
      </c>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7"/>
      <c r="AL2" s="238" t="s">
        <v>43</v>
      </c>
      <c r="AM2" s="383"/>
    </row>
    <row r="3" spans="1:39" ht="25.5" customHeight="1">
      <c r="A3" s="10" t="s">
        <v>52</v>
      </c>
      <c r="B3" s="1158" t="s">
        <v>615</v>
      </c>
      <c r="C3" s="1158"/>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c r="AI3" s="1158"/>
      <c r="AJ3" s="1158"/>
      <c r="AK3" s="1158"/>
      <c r="AL3" s="238" t="s">
        <v>43</v>
      </c>
      <c r="AM3" s="383"/>
    </row>
    <row r="4" spans="1:39" ht="43.5" customHeight="1">
      <c r="A4" s="10" t="s">
        <v>47</v>
      </c>
      <c r="B4" s="1155" t="s">
        <v>616</v>
      </c>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60"/>
      <c r="AF4" s="1161" t="s">
        <v>45</v>
      </c>
      <c r="AG4" s="1161"/>
      <c r="AH4" s="1161"/>
      <c r="AI4" s="1221" t="s">
        <v>617</v>
      </c>
      <c r="AJ4" s="1159"/>
      <c r="AK4" s="1160"/>
      <c r="AL4" s="238" t="s">
        <v>43</v>
      </c>
      <c r="AM4" s="383">
        <v>1</v>
      </c>
    </row>
    <row r="5" spans="1:39" ht="22.5">
      <c r="A5" s="10" t="s">
        <v>42</v>
      </c>
      <c r="B5" s="239" t="s">
        <v>41</v>
      </c>
      <c r="C5" s="239" t="s">
        <v>40</v>
      </c>
      <c r="D5" s="239" t="s">
        <v>1063</v>
      </c>
      <c r="E5" s="161" t="s">
        <v>38</v>
      </c>
      <c r="F5" s="9" t="s">
        <v>37</v>
      </c>
      <c r="G5" s="9" t="s">
        <v>36</v>
      </c>
      <c r="H5" s="9" t="s">
        <v>35</v>
      </c>
      <c r="I5" s="9" t="s">
        <v>34</v>
      </c>
      <c r="J5" s="9" t="s">
        <v>33</v>
      </c>
      <c r="K5" s="9" t="s">
        <v>32</v>
      </c>
      <c r="L5" s="9" t="s">
        <v>31</v>
      </c>
      <c r="M5" s="9" t="s">
        <v>30</v>
      </c>
      <c r="N5" s="9" t="s">
        <v>29</v>
      </c>
      <c r="O5" s="9" t="s">
        <v>28</v>
      </c>
      <c r="P5" s="9" t="s">
        <v>27</v>
      </c>
      <c r="Q5" s="9" t="s">
        <v>26</v>
      </c>
      <c r="R5" s="9" t="s">
        <v>25</v>
      </c>
      <c r="S5" s="9" t="s">
        <v>24</v>
      </c>
      <c r="T5" s="9" t="s">
        <v>23</v>
      </c>
      <c r="U5" s="9" t="s">
        <v>22</v>
      </c>
      <c r="V5" s="9" t="s">
        <v>21</v>
      </c>
      <c r="W5" s="9" t="s">
        <v>20</v>
      </c>
      <c r="X5" s="9" t="s">
        <v>19</v>
      </c>
      <c r="Y5" s="9" t="s">
        <v>18</v>
      </c>
      <c r="Z5" s="9" t="s">
        <v>17</v>
      </c>
      <c r="AA5" s="9" t="s">
        <v>16</v>
      </c>
      <c r="AB5" s="9" t="s">
        <v>15</v>
      </c>
      <c r="AC5" s="9" t="s">
        <v>14</v>
      </c>
      <c r="AD5" s="161" t="s">
        <v>13</v>
      </c>
      <c r="AE5" s="161" t="s">
        <v>12</v>
      </c>
      <c r="AF5" s="161" t="s">
        <v>11</v>
      </c>
      <c r="AG5" s="161" t="s">
        <v>10</v>
      </c>
      <c r="AH5" s="161" t="s">
        <v>9</v>
      </c>
      <c r="AI5" s="118" t="s">
        <v>8</v>
      </c>
      <c r="AJ5" s="118" t="s">
        <v>7</v>
      </c>
      <c r="AK5" s="239" t="s">
        <v>6</v>
      </c>
      <c r="AL5" s="1113" t="s">
        <v>5</v>
      </c>
      <c r="AM5" s="1113"/>
    </row>
    <row r="6" spans="1:39" ht="90">
      <c r="A6" s="504" t="s">
        <v>833</v>
      </c>
      <c r="B6" s="363">
        <v>43101</v>
      </c>
      <c r="C6" s="363">
        <v>43465</v>
      </c>
      <c r="D6" s="363"/>
      <c r="E6" s="138">
        <v>1</v>
      </c>
      <c r="F6" s="324"/>
      <c r="G6" s="330"/>
      <c r="H6" s="324"/>
      <c r="I6" s="330"/>
      <c r="J6" s="324"/>
      <c r="K6" s="330"/>
      <c r="L6" s="324"/>
      <c r="M6" s="330"/>
      <c r="N6" s="324"/>
      <c r="O6" s="330"/>
      <c r="P6" s="324"/>
      <c r="Q6" s="330"/>
      <c r="R6" s="244"/>
      <c r="S6" s="330"/>
      <c r="T6" s="324"/>
      <c r="U6" s="330"/>
      <c r="V6" s="324"/>
      <c r="W6" s="330"/>
      <c r="X6" s="324"/>
      <c r="Y6" s="330"/>
      <c r="Z6" s="324"/>
      <c r="AA6" s="330"/>
      <c r="AB6" s="324">
        <v>1</v>
      </c>
      <c r="AC6" s="330"/>
      <c r="AD6" s="41">
        <f>F6</f>
        <v>0</v>
      </c>
      <c r="AE6" s="41">
        <f>G6</f>
        <v>0</v>
      </c>
      <c r="AF6" s="41">
        <f>AE6-AD6</f>
        <v>0</v>
      </c>
      <c r="AG6" s="325" t="e">
        <f>+AE6/AD6</f>
        <v>#DIV/0!</v>
      </c>
      <c r="AH6" s="325">
        <f>AE6/E6</f>
        <v>0</v>
      </c>
      <c r="AI6" s="385">
        <v>0</v>
      </c>
      <c r="AJ6" s="327">
        <v>0</v>
      </c>
      <c r="AK6" s="328" t="e">
        <f>AJ6/AI6</f>
        <v>#DIV/0!</v>
      </c>
      <c r="AL6" s="1169"/>
      <c r="AM6" s="1169"/>
    </row>
    <row r="7" spans="1:39" ht="18" customHeight="1">
      <c r="A7" s="1162" t="s">
        <v>1</v>
      </c>
      <c r="B7" s="1163"/>
      <c r="C7" s="1163"/>
      <c r="D7" s="1163"/>
      <c r="E7" s="1163"/>
      <c r="F7" s="1163"/>
      <c r="G7" s="1163"/>
      <c r="H7" s="1163"/>
      <c r="I7" s="1163"/>
      <c r="J7" s="1163"/>
      <c r="K7" s="1163"/>
      <c r="L7" s="1163"/>
      <c r="M7" s="1163"/>
      <c r="N7" s="1163"/>
      <c r="O7" s="1163"/>
      <c r="P7" s="1163"/>
      <c r="Q7" s="1163"/>
      <c r="R7" s="1163"/>
      <c r="S7" s="1163"/>
      <c r="T7" s="1163"/>
      <c r="U7" s="1163"/>
      <c r="V7" s="1163"/>
      <c r="W7" s="1163"/>
      <c r="X7" s="1163"/>
      <c r="Y7" s="1163"/>
      <c r="Z7" s="1163"/>
      <c r="AA7" s="1163"/>
      <c r="AB7" s="1163"/>
      <c r="AC7" s="1163"/>
      <c r="AD7" s="356"/>
      <c r="AE7" s="356"/>
      <c r="AF7" s="356"/>
      <c r="AG7" s="356"/>
      <c r="AH7" s="357">
        <f>SUM(AH6:AH12)/4</f>
        <v>0.25</v>
      </c>
      <c r="AI7" s="387" t="e">
        <f>SUM(#REF!)</f>
        <v>#REF!</v>
      </c>
      <c r="AJ7" s="387">
        <f>SUM(AJ6:AJ12)</f>
        <v>0</v>
      </c>
      <c r="AK7" s="358" t="e">
        <f>AJ7/AI7</f>
        <v>#REF!</v>
      </c>
      <c r="AL7" s="1164"/>
      <c r="AM7" s="1164"/>
    </row>
    <row r="8" spans="1:39" ht="43.5" customHeight="1">
      <c r="A8" s="10" t="s">
        <v>47</v>
      </c>
      <c r="B8" s="1155" t="s">
        <v>618</v>
      </c>
      <c r="C8" s="1159"/>
      <c r="D8" s="1159"/>
      <c r="E8" s="1159"/>
      <c r="F8" s="1159"/>
      <c r="G8" s="1159"/>
      <c r="H8" s="1159"/>
      <c r="I8" s="1159"/>
      <c r="J8" s="1159"/>
      <c r="K8" s="1159"/>
      <c r="L8" s="1159"/>
      <c r="M8" s="1159"/>
      <c r="N8" s="1159"/>
      <c r="O8" s="1159"/>
      <c r="P8" s="1159"/>
      <c r="Q8" s="1159"/>
      <c r="R8" s="1159"/>
      <c r="S8" s="1159"/>
      <c r="T8" s="1159"/>
      <c r="U8" s="1159"/>
      <c r="V8" s="1159"/>
      <c r="W8" s="1159"/>
      <c r="X8" s="1159"/>
      <c r="Y8" s="1159"/>
      <c r="Z8" s="1159"/>
      <c r="AA8" s="1159"/>
      <c r="AB8" s="1159"/>
      <c r="AC8" s="1159"/>
      <c r="AD8" s="1159"/>
      <c r="AE8" s="1160"/>
      <c r="AF8" s="1161" t="s">
        <v>45</v>
      </c>
      <c r="AG8" s="1161"/>
      <c r="AH8" s="1161"/>
      <c r="AI8" s="1221" t="s">
        <v>617</v>
      </c>
      <c r="AJ8" s="1159"/>
      <c r="AK8" s="1160"/>
      <c r="AL8" s="238" t="s">
        <v>43</v>
      </c>
      <c r="AM8" s="383"/>
    </row>
    <row r="9" spans="1:39" ht="64.5" customHeight="1">
      <c r="A9" s="504" t="s">
        <v>619</v>
      </c>
      <c r="B9" s="363">
        <v>43101</v>
      </c>
      <c r="C9" s="363">
        <v>43465</v>
      </c>
      <c r="D9" s="363"/>
      <c r="E9" s="138" t="s">
        <v>604</v>
      </c>
      <c r="F9" s="244"/>
      <c r="G9" s="161"/>
      <c r="H9" s="244"/>
      <c r="I9" s="161"/>
      <c r="J9" s="244"/>
      <c r="K9" s="161"/>
      <c r="L9" s="244"/>
      <c r="M9" s="161"/>
      <c r="N9" s="244"/>
      <c r="O9" s="161"/>
      <c r="P9" s="244"/>
      <c r="Q9" s="161"/>
      <c r="R9" s="244"/>
      <c r="S9" s="161"/>
      <c r="T9" s="244"/>
      <c r="U9" s="161"/>
      <c r="V9" s="244"/>
      <c r="W9" s="161"/>
      <c r="X9" s="244"/>
      <c r="Y9" s="161"/>
      <c r="Z9" s="244"/>
      <c r="AA9" s="161"/>
      <c r="AB9" s="452"/>
      <c r="AC9" s="453"/>
      <c r="AD9" s="41">
        <v>100</v>
      </c>
      <c r="AE9" s="41">
        <v>100</v>
      </c>
      <c r="AF9" s="41">
        <f>AE9-AD9</f>
        <v>0</v>
      </c>
      <c r="AG9" s="325">
        <f>+AE9/AD9</f>
        <v>1</v>
      </c>
      <c r="AH9" s="989">
        <v>100</v>
      </c>
      <c r="AI9" s="385">
        <v>0</v>
      </c>
      <c r="AJ9" s="327">
        <v>0</v>
      </c>
      <c r="AK9" s="328" t="e">
        <f aca="true" t="shared" si="0" ref="AK9:AK14">AJ9/AI9</f>
        <v>#DIV/0!</v>
      </c>
      <c r="AL9" s="1203"/>
      <c r="AM9" s="1203"/>
    </row>
    <row r="10" spans="1:39" ht="64.5" customHeight="1">
      <c r="A10" s="504" t="s">
        <v>620</v>
      </c>
      <c r="B10" s="363">
        <v>43101</v>
      </c>
      <c r="C10" s="363">
        <v>43465</v>
      </c>
      <c r="D10" s="363"/>
      <c r="E10" s="138" t="s">
        <v>604</v>
      </c>
      <c r="F10" s="244"/>
      <c r="G10" s="161"/>
      <c r="H10" s="244"/>
      <c r="I10" s="161"/>
      <c r="J10" s="244"/>
      <c r="K10" s="161"/>
      <c r="L10" s="244"/>
      <c r="M10" s="161"/>
      <c r="N10" s="244"/>
      <c r="O10" s="161"/>
      <c r="P10" s="244"/>
      <c r="Q10" s="161"/>
      <c r="R10" s="244"/>
      <c r="S10" s="161"/>
      <c r="T10" s="244"/>
      <c r="U10" s="161"/>
      <c r="V10" s="244"/>
      <c r="W10" s="161"/>
      <c r="X10" s="244"/>
      <c r="Y10" s="161"/>
      <c r="Z10" s="244"/>
      <c r="AA10" s="161"/>
      <c r="AB10" s="452"/>
      <c r="AC10" s="453"/>
      <c r="AD10" s="989">
        <v>100</v>
      </c>
      <c r="AE10" s="989">
        <v>100</v>
      </c>
      <c r="AF10" s="41">
        <f>AE10-AD10</f>
        <v>0</v>
      </c>
      <c r="AG10" s="325">
        <f>+AE10/AD10</f>
        <v>1</v>
      </c>
      <c r="AH10" s="989">
        <v>100</v>
      </c>
      <c r="AI10" s="385">
        <v>0</v>
      </c>
      <c r="AJ10" s="327">
        <v>0</v>
      </c>
      <c r="AK10" s="328" t="e">
        <f t="shared" si="0"/>
        <v>#DIV/0!</v>
      </c>
      <c r="AL10" s="1169"/>
      <c r="AM10" s="1169"/>
    </row>
    <row r="11" spans="1:39" ht="64.5" customHeight="1">
      <c r="A11" s="504" t="s">
        <v>834</v>
      </c>
      <c r="B11" s="363">
        <v>43101</v>
      </c>
      <c r="C11" s="363">
        <v>43465</v>
      </c>
      <c r="D11" s="363"/>
      <c r="E11" s="138" t="s">
        <v>604</v>
      </c>
      <c r="F11" s="324"/>
      <c r="G11" s="505"/>
      <c r="H11" s="506"/>
      <c r="I11" s="505"/>
      <c r="J11" s="506"/>
      <c r="K11" s="505"/>
      <c r="L11" s="324"/>
      <c r="M11" s="505"/>
      <c r="N11" s="324"/>
      <c r="O11" s="330"/>
      <c r="P11" s="324"/>
      <c r="Q11" s="330"/>
      <c r="R11" s="244"/>
      <c r="S11" s="330"/>
      <c r="T11" s="244"/>
      <c r="U11" s="161"/>
      <c r="V11" s="244"/>
      <c r="W11" s="161"/>
      <c r="X11" s="244"/>
      <c r="Y11" s="161"/>
      <c r="Z11" s="244"/>
      <c r="AA11" s="161"/>
      <c r="AB11" s="452"/>
      <c r="AC11" s="453"/>
      <c r="AD11" s="989">
        <v>100</v>
      </c>
      <c r="AE11" s="989">
        <v>100</v>
      </c>
      <c r="AF11" s="41">
        <f>AE11-AD11</f>
        <v>0</v>
      </c>
      <c r="AG11" s="325">
        <f>+AE11/AD11</f>
        <v>1</v>
      </c>
      <c r="AH11" s="989">
        <v>100</v>
      </c>
      <c r="AI11" s="385">
        <v>0</v>
      </c>
      <c r="AJ11" s="327">
        <v>0</v>
      </c>
      <c r="AK11" s="328" t="e">
        <f t="shared" si="0"/>
        <v>#DIV/0!</v>
      </c>
      <c r="AL11" s="1169"/>
      <c r="AM11" s="1169"/>
    </row>
    <row r="12" spans="1:39" ht="64.5" customHeight="1">
      <c r="A12" s="504" t="s">
        <v>621</v>
      </c>
      <c r="B12" s="363">
        <v>43101</v>
      </c>
      <c r="C12" s="363">
        <v>43465</v>
      </c>
      <c r="D12" s="363"/>
      <c r="E12" s="138" t="s">
        <v>604</v>
      </c>
      <c r="F12" s="324"/>
      <c r="G12" s="505"/>
      <c r="H12" s="506"/>
      <c r="I12" s="505"/>
      <c r="J12" s="506"/>
      <c r="K12" s="505"/>
      <c r="L12" s="324"/>
      <c r="M12" s="505"/>
      <c r="N12" s="324"/>
      <c r="O12" s="330"/>
      <c r="P12" s="324"/>
      <c r="Q12" s="505"/>
      <c r="R12" s="244"/>
      <c r="S12" s="330"/>
      <c r="T12" s="244"/>
      <c r="U12" s="161"/>
      <c r="V12" s="244"/>
      <c r="W12" s="161"/>
      <c r="X12" s="244"/>
      <c r="Y12" s="161"/>
      <c r="Z12" s="244"/>
      <c r="AA12" s="161"/>
      <c r="AB12" s="452"/>
      <c r="AC12" s="453"/>
      <c r="AD12" s="989">
        <v>100</v>
      </c>
      <c r="AE12" s="989">
        <v>100</v>
      </c>
      <c r="AF12" s="41">
        <f>AE12-AD12</f>
        <v>0</v>
      </c>
      <c r="AG12" s="325">
        <f>+AE12/AD12</f>
        <v>1</v>
      </c>
      <c r="AH12" s="989">
        <v>100</v>
      </c>
      <c r="AI12" s="385">
        <v>0</v>
      </c>
      <c r="AJ12" s="327">
        <v>0</v>
      </c>
      <c r="AK12" s="328" t="e">
        <f t="shared" si="0"/>
        <v>#DIV/0!</v>
      </c>
      <c r="AL12" s="1169"/>
      <c r="AM12" s="1169"/>
    </row>
    <row r="13" spans="1:39" ht="64.5" customHeight="1">
      <c r="A13" s="507" t="s">
        <v>505</v>
      </c>
      <c r="B13" s="363">
        <v>43101</v>
      </c>
      <c r="C13" s="363">
        <v>43465</v>
      </c>
      <c r="D13" s="363"/>
      <c r="E13" s="41">
        <v>5</v>
      </c>
      <c r="F13" s="324">
        <v>5</v>
      </c>
      <c r="G13" s="505"/>
      <c r="H13" s="506"/>
      <c r="I13" s="505"/>
      <c r="J13" s="506"/>
      <c r="K13" s="505"/>
      <c r="L13" s="324"/>
      <c r="M13" s="505"/>
      <c r="N13" s="324"/>
      <c r="O13" s="330"/>
      <c r="P13" s="324"/>
      <c r="Q13" s="505"/>
      <c r="R13" s="244"/>
      <c r="S13" s="330"/>
      <c r="T13" s="244"/>
      <c r="U13" s="161"/>
      <c r="V13" s="244"/>
      <c r="W13" s="161"/>
      <c r="X13" s="244"/>
      <c r="Y13" s="161"/>
      <c r="Z13" s="244"/>
      <c r="AA13" s="161"/>
      <c r="AB13" s="452"/>
      <c r="AC13" s="453"/>
      <c r="AD13" s="41">
        <f>F13</f>
        <v>5</v>
      </c>
      <c r="AE13" s="41">
        <v>5</v>
      </c>
      <c r="AF13" s="41">
        <f>AE13-AD13</f>
        <v>0</v>
      </c>
      <c r="AG13" s="325">
        <f>+AE13/AD13</f>
        <v>1</v>
      </c>
      <c r="AH13" s="325">
        <f>AE13/E13</f>
        <v>1</v>
      </c>
      <c r="AI13" s="385">
        <v>254786458</v>
      </c>
      <c r="AJ13" s="327">
        <v>0</v>
      </c>
      <c r="AK13" s="328">
        <f t="shared" si="0"/>
        <v>0</v>
      </c>
      <c r="AL13" s="1169"/>
      <c r="AM13" s="1169"/>
    </row>
    <row r="14" spans="1:39" ht="18" customHeight="1">
      <c r="A14" s="1162" t="s">
        <v>1</v>
      </c>
      <c r="B14" s="1163"/>
      <c r="C14" s="1163"/>
      <c r="D14" s="1163"/>
      <c r="E14" s="1163"/>
      <c r="F14" s="1163"/>
      <c r="G14" s="1163"/>
      <c r="H14" s="1163"/>
      <c r="I14" s="1163"/>
      <c r="J14" s="1163"/>
      <c r="K14" s="1163"/>
      <c r="L14" s="1163"/>
      <c r="M14" s="1163"/>
      <c r="N14" s="1163"/>
      <c r="O14" s="1163"/>
      <c r="P14" s="1163"/>
      <c r="Q14" s="1163"/>
      <c r="R14" s="1163"/>
      <c r="S14" s="1163"/>
      <c r="T14" s="1163"/>
      <c r="U14" s="1163"/>
      <c r="V14" s="1163"/>
      <c r="W14" s="1163"/>
      <c r="X14" s="1163"/>
      <c r="Y14" s="1163"/>
      <c r="Z14" s="1163"/>
      <c r="AA14" s="1163"/>
      <c r="AB14" s="1163"/>
      <c r="AC14" s="1163"/>
      <c r="AD14" s="356"/>
      <c r="AE14" s="356"/>
      <c r="AF14" s="356"/>
      <c r="AG14" s="991">
        <f>SUM(AG9:AG13)/5</f>
        <v>1</v>
      </c>
      <c r="AH14" s="991">
        <v>1</v>
      </c>
      <c r="AI14" s="387">
        <f>SUM(AI9:AI13)</f>
        <v>254786458</v>
      </c>
      <c r="AJ14" s="387">
        <f>SUM(AJ9:AJ12)</f>
        <v>0</v>
      </c>
      <c r="AK14" s="358">
        <f t="shared" si="0"/>
        <v>0</v>
      </c>
      <c r="AL14" s="1164"/>
      <c r="AM14" s="1164"/>
    </row>
    <row r="16" spans="2:4" ht="11.25">
      <c r="B16" s="7"/>
      <c r="C16" s="7"/>
      <c r="D16" s="7"/>
    </row>
    <row r="17" spans="2:4" ht="11.25">
      <c r="B17" s="7"/>
      <c r="C17" s="7"/>
      <c r="D17" s="7"/>
    </row>
    <row r="18" spans="2:4" ht="11.25">
      <c r="B18" s="7"/>
      <c r="C18" s="7"/>
      <c r="D18" s="7"/>
    </row>
    <row r="19" spans="2:4" ht="11.25">
      <c r="B19" s="7"/>
      <c r="C19" s="7"/>
      <c r="D19" s="7"/>
    </row>
    <row r="20" spans="2:4" ht="11.25">
      <c r="B20" s="7"/>
      <c r="C20" s="7"/>
      <c r="D20" s="7"/>
    </row>
    <row r="21" spans="2:4" ht="11.25">
      <c r="B21" s="7"/>
      <c r="C21" s="7"/>
      <c r="D21" s="7"/>
    </row>
    <row r="22" spans="2:4" ht="11.25">
      <c r="B22" s="7"/>
      <c r="C22" s="7"/>
      <c r="D22" s="7"/>
    </row>
    <row r="23" spans="2:4" ht="11.25">
      <c r="B23" s="7"/>
      <c r="C23" s="7"/>
      <c r="D23" s="7"/>
    </row>
    <row r="24" spans="2:4" ht="11.25">
      <c r="B24" s="7"/>
      <c r="C24" s="7"/>
      <c r="D24" s="7"/>
    </row>
    <row r="25" spans="2:4" ht="11.25">
      <c r="B25" s="7"/>
      <c r="C25" s="7"/>
      <c r="D25" s="7"/>
    </row>
    <row r="26" spans="2:4" ht="11.25">
      <c r="B26" s="7"/>
      <c r="C26" s="7"/>
      <c r="D26" s="7"/>
    </row>
    <row r="27" spans="2:4" ht="11.25">
      <c r="B27" s="7"/>
      <c r="C27" s="7"/>
      <c r="D27" s="7"/>
    </row>
    <row r="28" spans="2:4" ht="11.25">
      <c r="B28" s="7"/>
      <c r="C28" s="7"/>
      <c r="D28" s="7"/>
    </row>
    <row r="29" spans="2:4" ht="11.25">
      <c r="B29" s="7"/>
      <c r="C29" s="7"/>
      <c r="D29" s="7"/>
    </row>
    <row r="30" spans="2:4" ht="11.25">
      <c r="B30" s="7"/>
      <c r="C30" s="7"/>
      <c r="D30" s="7"/>
    </row>
    <row r="31" spans="2:4" ht="11.25">
      <c r="B31" s="7"/>
      <c r="C31" s="7"/>
      <c r="D31" s="7"/>
    </row>
    <row r="32" spans="2:4" ht="11.25">
      <c r="B32" s="7"/>
      <c r="C32" s="7"/>
      <c r="D32" s="7"/>
    </row>
    <row r="33" spans="2:4" ht="11.25">
      <c r="B33" s="7"/>
      <c r="C33" s="7"/>
      <c r="D33" s="7"/>
    </row>
    <row r="34" spans="2:4" ht="11.25">
      <c r="B34" s="7"/>
      <c r="C34" s="7"/>
      <c r="D34" s="7"/>
    </row>
    <row r="35" spans="2:4" ht="11.25">
      <c r="B35" s="7"/>
      <c r="C35" s="7"/>
      <c r="D35" s="7"/>
    </row>
    <row r="36" spans="2:4" ht="11.25">
      <c r="B36" s="7"/>
      <c r="C36" s="7"/>
      <c r="D36" s="7"/>
    </row>
    <row r="37" spans="2:4" ht="11.25">
      <c r="B37" s="7"/>
      <c r="C37" s="7"/>
      <c r="D37" s="7"/>
    </row>
    <row r="38" spans="2:4" ht="11.25">
      <c r="B38" s="7"/>
      <c r="C38" s="7"/>
      <c r="D38" s="7"/>
    </row>
    <row r="39" spans="2:4" ht="11.25">
      <c r="B39" s="7"/>
      <c r="C39" s="7"/>
      <c r="D39" s="7"/>
    </row>
    <row r="40" spans="2:4" ht="11.25">
      <c r="B40" s="7"/>
      <c r="C40" s="7"/>
      <c r="D40" s="7"/>
    </row>
    <row r="41" spans="2:4" ht="11.25">
      <c r="B41" s="7"/>
      <c r="C41" s="7"/>
      <c r="D41" s="7"/>
    </row>
    <row r="42" spans="2:4" ht="11.25">
      <c r="B42" s="7"/>
      <c r="C42" s="7"/>
      <c r="D42" s="7"/>
    </row>
    <row r="43" spans="2:4" ht="11.25">
      <c r="B43" s="7"/>
      <c r="C43" s="7"/>
      <c r="D43" s="7"/>
    </row>
    <row r="44" spans="2:4" ht="11.25">
      <c r="B44" s="7"/>
      <c r="C44" s="7"/>
      <c r="D44" s="7"/>
    </row>
    <row r="45" spans="2:4" ht="11.25">
      <c r="B45" s="7"/>
      <c r="C45" s="7"/>
      <c r="D45" s="7"/>
    </row>
    <row r="46" spans="2:4" ht="11.25">
      <c r="B46" s="7"/>
      <c r="C46" s="7"/>
      <c r="D46" s="7"/>
    </row>
    <row r="47" spans="2:4" ht="11.25">
      <c r="B47" s="7"/>
      <c r="C47" s="7"/>
      <c r="D47" s="7"/>
    </row>
    <row r="48" spans="2:4" ht="11.25">
      <c r="B48" s="7"/>
      <c r="C48" s="7"/>
      <c r="D48" s="7"/>
    </row>
    <row r="49" spans="2:4" ht="11.25">
      <c r="B49" s="7"/>
      <c r="C49" s="7"/>
      <c r="D49" s="7"/>
    </row>
    <row r="50" spans="2:4" ht="11.25">
      <c r="B50" s="7"/>
      <c r="C50" s="7"/>
      <c r="D50" s="7"/>
    </row>
    <row r="51" spans="2:4" ht="11.25">
      <c r="B51" s="7"/>
      <c r="C51" s="7"/>
      <c r="D51" s="7"/>
    </row>
    <row r="52" spans="2:4" ht="11.25">
      <c r="B52" s="7"/>
      <c r="C52" s="7"/>
      <c r="D52" s="7"/>
    </row>
    <row r="53" spans="2:4" ht="11.25">
      <c r="B53" s="7"/>
      <c r="C53" s="7"/>
      <c r="D53" s="7"/>
    </row>
    <row r="54" spans="2:4" ht="11.25">
      <c r="B54" s="7"/>
      <c r="C54" s="7"/>
      <c r="D54" s="7"/>
    </row>
    <row r="55" spans="2:4" ht="11.25">
      <c r="B55" s="7"/>
      <c r="C55" s="7"/>
      <c r="D55" s="7"/>
    </row>
    <row r="56" spans="2:4" ht="11.25">
      <c r="B56" s="7"/>
      <c r="C56" s="7"/>
      <c r="D56" s="7"/>
    </row>
    <row r="57" spans="2:4" ht="11.25">
      <c r="B57" s="7"/>
      <c r="C57" s="7"/>
      <c r="D57" s="7"/>
    </row>
    <row r="58" spans="2:4" ht="11.25">
      <c r="B58" s="7"/>
      <c r="C58" s="7"/>
      <c r="D58" s="7"/>
    </row>
    <row r="59" spans="2:4" ht="11.25">
      <c r="B59" s="7"/>
      <c r="C59" s="7"/>
      <c r="D59" s="7"/>
    </row>
    <row r="60" spans="2:4" ht="11.25">
      <c r="B60" s="7"/>
      <c r="C60" s="7"/>
      <c r="D60" s="7"/>
    </row>
    <row r="61" spans="2:4" ht="11.25">
      <c r="B61" s="7"/>
      <c r="C61" s="7"/>
      <c r="D61" s="7"/>
    </row>
    <row r="62" spans="2:4" ht="11.25">
      <c r="B62" s="7"/>
      <c r="C62" s="7"/>
      <c r="D62" s="7"/>
    </row>
    <row r="63" spans="2:4" ht="11.25">
      <c r="B63" s="7"/>
      <c r="C63" s="7"/>
      <c r="D63" s="7"/>
    </row>
    <row r="64" spans="2:4" ht="11.25">
      <c r="B64" s="7"/>
      <c r="C64" s="7"/>
      <c r="D64" s="7"/>
    </row>
    <row r="65" spans="2:4" ht="11.25">
      <c r="B65" s="7"/>
      <c r="C65" s="7"/>
      <c r="D65" s="7"/>
    </row>
    <row r="66" spans="2:4" ht="11.25">
      <c r="B66" s="7"/>
      <c r="C66" s="7"/>
      <c r="D66" s="7"/>
    </row>
    <row r="67" spans="2:4" ht="11.25">
      <c r="B67" s="7"/>
      <c r="C67" s="7"/>
      <c r="D67" s="7"/>
    </row>
    <row r="68" spans="2:4" ht="11.25">
      <c r="B68" s="7"/>
      <c r="C68" s="7"/>
      <c r="D68" s="7"/>
    </row>
    <row r="69" spans="2:4" ht="11.25">
      <c r="B69" s="7"/>
      <c r="C69" s="7"/>
      <c r="D69" s="7"/>
    </row>
    <row r="70" spans="2:4" ht="11.25">
      <c r="B70" s="7"/>
      <c r="C70" s="7"/>
      <c r="D70" s="7"/>
    </row>
    <row r="71" spans="2:4" ht="11.25">
      <c r="B71" s="7"/>
      <c r="C71" s="7"/>
      <c r="D71" s="7"/>
    </row>
    <row r="72" spans="2:4" ht="11.25">
      <c r="B72" s="7"/>
      <c r="C72" s="7"/>
      <c r="D72" s="7"/>
    </row>
    <row r="73" spans="2:4" ht="11.25">
      <c r="B73" s="7"/>
      <c r="C73" s="7"/>
      <c r="D73" s="7"/>
    </row>
    <row r="74" spans="2:4" ht="11.25">
      <c r="B74" s="7"/>
      <c r="C74" s="7"/>
      <c r="D74" s="7"/>
    </row>
    <row r="75" spans="2:4" ht="11.25">
      <c r="B75" s="7"/>
      <c r="C75" s="7"/>
      <c r="D75" s="7"/>
    </row>
    <row r="76" spans="2:4" ht="11.25">
      <c r="B76" s="7"/>
      <c r="C76" s="7"/>
      <c r="D76" s="7"/>
    </row>
    <row r="77" spans="2:4" ht="11.25">
      <c r="B77" s="7"/>
      <c r="C77" s="7"/>
      <c r="D77" s="7"/>
    </row>
    <row r="78" spans="2:4" ht="11.25">
      <c r="B78" s="7"/>
      <c r="C78" s="7"/>
      <c r="D78" s="7"/>
    </row>
    <row r="79" spans="2:4" ht="11.25">
      <c r="B79" s="7"/>
      <c r="C79" s="7"/>
      <c r="D79" s="7"/>
    </row>
    <row r="80" spans="2:4" ht="11.25">
      <c r="B80" s="7"/>
      <c r="C80" s="7"/>
      <c r="D80" s="7"/>
    </row>
    <row r="81" spans="2:4" ht="11.25">
      <c r="B81" s="7"/>
      <c r="C81" s="7"/>
      <c r="D81" s="7"/>
    </row>
    <row r="82" spans="2:4" ht="11.25">
      <c r="B82" s="7"/>
      <c r="C82" s="7"/>
      <c r="D82" s="7"/>
    </row>
    <row r="83" spans="2:4" ht="11.25">
      <c r="B83" s="7"/>
      <c r="C83" s="7"/>
      <c r="D83" s="7"/>
    </row>
    <row r="84" spans="2:4" ht="11.25">
      <c r="B84" s="7"/>
      <c r="C84" s="7"/>
      <c r="D84" s="7"/>
    </row>
    <row r="85" spans="2:4" ht="11.25">
      <c r="B85" s="7"/>
      <c r="C85" s="7"/>
      <c r="D85" s="7"/>
    </row>
    <row r="86" spans="2:4" ht="11.25">
      <c r="B86" s="7"/>
      <c r="C86" s="7"/>
      <c r="D86" s="7"/>
    </row>
    <row r="87" spans="2:4" ht="11.25">
      <c r="B87" s="7"/>
      <c r="C87" s="7"/>
      <c r="D87" s="7"/>
    </row>
    <row r="88" spans="2:4" ht="11.25">
      <c r="B88" s="7"/>
      <c r="C88" s="7"/>
      <c r="D88" s="7"/>
    </row>
    <row r="89" spans="2:4" ht="11.25">
      <c r="B89" s="7"/>
      <c r="C89" s="7"/>
      <c r="D89" s="7"/>
    </row>
    <row r="90" spans="2:4" ht="11.25">
      <c r="B90" s="7"/>
      <c r="C90" s="7"/>
      <c r="D90" s="7"/>
    </row>
    <row r="91" spans="2:4" ht="11.25">
      <c r="B91" s="7"/>
      <c r="C91" s="7"/>
      <c r="D91" s="7"/>
    </row>
    <row r="92" spans="2:4" ht="11.25">
      <c r="B92" s="7"/>
      <c r="C92" s="7"/>
      <c r="D92" s="7"/>
    </row>
    <row r="93" spans="2:4" ht="11.25">
      <c r="B93" s="7"/>
      <c r="C93" s="7"/>
      <c r="D93" s="7"/>
    </row>
    <row r="94" spans="2:4" ht="11.25">
      <c r="B94" s="7"/>
      <c r="C94" s="7"/>
      <c r="D94" s="7"/>
    </row>
    <row r="95" spans="2:4" ht="11.25">
      <c r="B95" s="7"/>
      <c r="C95" s="7"/>
      <c r="D95" s="7"/>
    </row>
    <row r="96" spans="2:4" ht="11.25">
      <c r="B96" s="7"/>
      <c r="C96" s="7"/>
      <c r="D96" s="7"/>
    </row>
    <row r="97" spans="2:4" ht="11.25">
      <c r="B97" s="7"/>
      <c r="C97" s="7"/>
      <c r="D97" s="7"/>
    </row>
    <row r="98" spans="2:4" ht="11.25">
      <c r="B98" s="7"/>
      <c r="C98" s="7"/>
      <c r="D98" s="7"/>
    </row>
    <row r="99" spans="2:4" ht="11.25">
      <c r="B99" s="7"/>
      <c r="C99" s="7"/>
      <c r="D99" s="7"/>
    </row>
    <row r="100" spans="2:4" ht="11.25">
      <c r="B100" s="7"/>
      <c r="C100" s="7"/>
      <c r="D100" s="7"/>
    </row>
    <row r="101" spans="2:4" ht="11.25">
      <c r="B101" s="7"/>
      <c r="C101" s="7"/>
      <c r="D101" s="7"/>
    </row>
    <row r="102" spans="2:4" ht="11.25">
      <c r="B102" s="7"/>
      <c r="C102" s="7"/>
      <c r="D102" s="7"/>
    </row>
    <row r="103" spans="2:4" ht="11.25">
      <c r="B103" s="7"/>
      <c r="C103" s="7"/>
      <c r="D103" s="7"/>
    </row>
    <row r="104" spans="2:4" ht="11.25">
      <c r="B104" s="7"/>
      <c r="C104" s="7"/>
      <c r="D104" s="7"/>
    </row>
    <row r="105" spans="2:4" ht="11.25">
      <c r="B105" s="7"/>
      <c r="C105" s="7"/>
      <c r="D105" s="7"/>
    </row>
    <row r="106" spans="2:4" ht="11.25">
      <c r="B106" s="7"/>
      <c r="C106" s="7"/>
      <c r="D106" s="7"/>
    </row>
    <row r="107" spans="2:4" ht="11.25">
      <c r="B107" s="7"/>
      <c r="C107" s="7"/>
      <c r="D107" s="7"/>
    </row>
    <row r="108" spans="2:4" ht="11.25">
      <c r="B108" s="7"/>
      <c r="C108" s="7"/>
      <c r="D108" s="7"/>
    </row>
    <row r="109" spans="2:4" ht="11.25">
      <c r="B109" s="7"/>
      <c r="C109" s="7"/>
      <c r="D109" s="7"/>
    </row>
    <row r="110" spans="2:4" ht="11.25">
      <c r="B110" s="7"/>
      <c r="C110" s="7"/>
      <c r="D110" s="7"/>
    </row>
    <row r="111" spans="2:4" ht="11.25">
      <c r="B111" s="7"/>
      <c r="C111" s="7"/>
      <c r="D111" s="7"/>
    </row>
    <row r="112" spans="2:4" ht="11.25">
      <c r="B112" s="7"/>
      <c r="C112" s="7"/>
      <c r="D112" s="7"/>
    </row>
    <row r="113" spans="2:4" ht="11.25">
      <c r="B113" s="7"/>
      <c r="C113" s="7"/>
      <c r="D113" s="7"/>
    </row>
    <row r="114" spans="2:4" ht="11.25">
      <c r="B114" s="7"/>
      <c r="C114" s="7"/>
      <c r="D114" s="7"/>
    </row>
    <row r="115" spans="2:4" ht="11.25">
      <c r="B115" s="7"/>
      <c r="C115" s="7"/>
      <c r="D115" s="7"/>
    </row>
    <row r="116" spans="2:4" ht="11.25">
      <c r="B116" s="7"/>
      <c r="C116" s="7"/>
      <c r="D116" s="7"/>
    </row>
    <row r="117" spans="2:4" ht="11.25">
      <c r="B117" s="7"/>
      <c r="C117" s="7"/>
      <c r="D117" s="7"/>
    </row>
    <row r="118" spans="2:4" ht="11.25">
      <c r="B118" s="7"/>
      <c r="C118" s="7"/>
      <c r="D118" s="7"/>
    </row>
    <row r="119" spans="2:4" ht="11.25">
      <c r="B119" s="7"/>
      <c r="C119" s="7"/>
      <c r="D119" s="7"/>
    </row>
    <row r="120" spans="2:4" ht="11.25">
      <c r="B120" s="7"/>
      <c r="C120" s="7"/>
      <c r="D120" s="7"/>
    </row>
    <row r="121" spans="2:4" ht="11.25">
      <c r="B121" s="7"/>
      <c r="C121" s="7"/>
      <c r="D121" s="7"/>
    </row>
    <row r="122" spans="2:4" ht="11.25">
      <c r="B122" s="7"/>
      <c r="C122" s="7"/>
      <c r="D122" s="7"/>
    </row>
    <row r="123" spans="2:4" ht="11.25">
      <c r="B123" s="7"/>
      <c r="C123" s="7"/>
      <c r="D123" s="7"/>
    </row>
    <row r="124" spans="2:4" ht="11.25">
      <c r="B124" s="7"/>
      <c r="C124" s="7"/>
      <c r="D124" s="7"/>
    </row>
    <row r="125" spans="2:4" ht="11.25">
      <c r="B125" s="7"/>
      <c r="C125" s="7"/>
      <c r="D125" s="7"/>
    </row>
    <row r="126" spans="2:4" ht="11.25">
      <c r="B126" s="7"/>
      <c r="C126" s="7"/>
      <c r="D126" s="7"/>
    </row>
    <row r="127" spans="2:4" ht="11.25">
      <c r="B127" s="7"/>
      <c r="C127" s="7"/>
      <c r="D127" s="7"/>
    </row>
    <row r="128" spans="2:4" ht="11.25">
      <c r="B128" s="7"/>
      <c r="C128" s="7"/>
      <c r="D128" s="7"/>
    </row>
    <row r="129" spans="2:4" ht="11.25">
      <c r="B129" s="7"/>
      <c r="C129" s="7"/>
      <c r="D129" s="7"/>
    </row>
    <row r="130" spans="2:4" ht="11.25">
      <c r="B130" s="7"/>
      <c r="C130" s="7"/>
      <c r="D130" s="7"/>
    </row>
    <row r="131" spans="2:4" ht="11.25">
      <c r="B131" s="7"/>
      <c r="C131" s="7"/>
      <c r="D131" s="7"/>
    </row>
    <row r="132" spans="2:4" ht="11.25">
      <c r="B132" s="7"/>
      <c r="C132" s="7"/>
      <c r="D132" s="7"/>
    </row>
    <row r="133" spans="2:4" ht="11.25">
      <c r="B133" s="7"/>
      <c r="C133" s="7"/>
      <c r="D133" s="7"/>
    </row>
    <row r="134" spans="2:4" ht="11.25">
      <c r="B134" s="7"/>
      <c r="C134" s="7"/>
      <c r="D134" s="7"/>
    </row>
    <row r="135" spans="2:4" ht="11.25">
      <c r="B135" s="7"/>
      <c r="C135" s="7"/>
      <c r="D135" s="7"/>
    </row>
    <row r="136" spans="2:4" ht="11.25">
      <c r="B136" s="7"/>
      <c r="C136" s="7"/>
      <c r="D136" s="7"/>
    </row>
    <row r="137" spans="2:4" ht="11.25">
      <c r="B137" s="7"/>
      <c r="C137" s="7"/>
      <c r="D137" s="7"/>
    </row>
    <row r="138" spans="2:4" ht="11.25">
      <c r="B138" s="7"/>
      <c r="C138" s="7"/>
      <c r="D138" s="7"/>
    </row>
    <row r="139" spans="2:4" ht="11.25">
      <c r="B139" s="7"/>
      <c r="C139" s="7"/>
      <c r="D139" s="7"/>
    </row>
    <row r="140" spans="2:4" ht="11.25">
      <c r="B140" s="7"/>
      <c r="C140" s="7"/>
      <c r="D140" s="7"/>
    </row>
    <row r="141" spans="2:4" ht="11.25">
      <c r="B141" s="7"/>
      <c r="C141" s="7"/>
      <c r="D141" s="7"/>
    </row>
    <row r="142" spans="2:4" ht="11.25">
      <c r="B142" s="7"/>
      <c r="C142" s="7"/>
      <c r="D142" s="7"/>
    </row>
    <row r="143" spans="2:4" ht="11.25">
      <c r="B143" s="7"/>
      <c r="C143" s="7"/>
      <c r="D143" s="7"/>
    </row>
    <row r="144" spans="2:4" ht="11.25">
      <c r="B144" s="7"/>
      <c r="C144" s="7"/>
      <c r="D144" s="7"/>
    </row>
    <row r="145" spans="2:4" ht="11.25">
      <c r="B145" s="7"/>
      <c r="C145" s="7"/>
      <c r="D145" s="7"/>
    </row>
    <row r="146" spans="2:4" ht="11.25">
      <c r="B146" s="7"/>
      <c r="C146" s="7"/>
      <c r="D146" s="7"/>
    </row>
    <row r="147" spans="2:4" ht="11.25">
      <c r="B147" s="7"/>
      <c r="C147" s="7"/>
      <c r="D147" s="7"/>
    </row>
    <row r="148" spans="2:4" ht="11.25">
      <c r="B148" s="7"/>
      <c r="C148" s="7"/>
      <c r="D148" s="7"/>
    </row>
    <row r="149" spans="2:4" ht="11.25">
      <c r="B149" s="7"/>
      <c r="C149" s="7"/>
      <c r="D149" s="7"/>
    </row>
    <row r="150" spans="2:4" ht="11.25">
      <c r="B150" s="7"/>
      <c r="C150" s="7"/>
      <c r="D150" s="7"/>
    </row>
    <row r="151" spans="2:4" ht="11.25">
      <c r="B151" s="7"/>
      <c r="C151" s="7"/>
      <c r="D151" s="7"/>
    </row>
    <row r="152" spans="2:4" ht="11.25">
      <c r="B152" s="7"/>
      <c r="C152" s="7"/>
      <c r="D152" s="7"/>
    </row>
    <row r="153" spans="2:4" ht="11.25">
      <c r="B153" s="7"/>
      <c r="C153" s="7"/>
      <c r="D153" s="7"/>
    </row>
    <row r="154" spans="2:4" ht="11.25">
      <c r="B154" s="7"/>
      <c r="C154" s="7"/>
      <c r="D154" s="7"/>
    </row>
    <row r="155" spans="2:4" ht="11.25">
      <c r="B155" s="7"/>
      <c r="C155" s="7"/>
      <c r="D155" s="7"/>
    </row>
  </sheetData>
  <sheetProtection/>
  <mergeCells count="21">
    <mergeCell ref="B1:AK1"/>
    <mergeCell ref="AL1:AM1"/>
    <mergeCell ref="B2:AK2"/>
    <mergeCell ref="A7:AC7"/>
    <mergeCell ref="AL7:AM7"/>
    <mergeCell ref="AF4:AH4"/>
    <mergeCell ref="A14:AC14"/>
    <mergeCell ref="AL14:AM14"/>
    <mergeCell ref="AL11:AM11"/>
    <mergeCell ref="B8:AE8"/>
    <mergeCell ref="AI8:AK8"/>
    <mergeCell ref="AL9:AM9"/>
    <mergeCell ref="AL13:AM13"/>
    <mergeCell ref="AL6:AM6"/>
    <mergeCell ref="AL5:AM5"/>
    <mergeCell ref="AI4:AK4"/>
    <mergeCell ref="AL12:AM12"/>
    <mergeCell ref="B3:AK3"/>
    <mergeCell ref="B4:AE4"/>
    <mergeCell ref="AF8:AH8"/>
    <mergeCell ref="AL10:AM10"/>
  </mergeCells>
  <printOptions horizontalCentered="1"/>
  <pageMargins left="0.1968503937007874" right="0.1968503937007874" top="0.7480314960629921" bottom="0.7480314960629921" header="0.31496062992125984" footer="0.31496062992125984"/>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 Albeiro Gonzalez Londono</dc:creator>
  <cp:keywords/>
  <dc:description/>
  <cp:lastModifiedBy>Maria Catalina Diez Velez</cp:lastModifiedBy>
  <cp:lastPrinted>2018-01-26T19:58:37Z</cp:lastPrinted>
  <dcterms:created xsi:type="dcterms:W3CDTF">2017-11-20T14:59:28Z</dcterms:created>
  <dcterms:modified xsi:type="dcterms:W3CDTF">2018-08-06T21:14:31Z</dcterms:modified>
  <cp:category/>
  <cp:version/>
  <cp:contentType/>
  <cp:contentStatus/>
</cp:coreProperties>
</file>