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 tabRatio="899"/>
  </bookViews>
  <sheets>
    <sheet name="PENAL" sheetId="1" r:id="rId1"/>
    <sheet name="ATENCIÓN " sheetId="2" r:id="rId2"/>
    <sheet name="OPDH" sheetId="3" r:id="rId3"/>
    <sheet name="DISCIPLINARIOS" sheetId="4" r:id="rId4"/>
    <sheet name="VIGILANCIA" sheetId="5" r:id="rId5"/>
    <sheet name="CONCILIACIÓN" sheetId="6" r:id="rId6"/>
    <sheet name="UPIP" sheetId="7" r:id="rId7"/>
    <sheet name="COMUNICACIONES" sheetId="8" state="hidden" r:id="rId8"/>
    <sheet name="comunicaciones " sheetId="23" r:id="rId9"/>
    <sheet name="ASESOR" sheetId="9" r:id="rId10"/>
    <sheet name="REASENTAMIENTO" sheetId="10" r:id="rId11"/>
    <sheet name="OBS. SALUD" sheetId="11" r:id="rId12"/>
    <sheet name="PLPP" sheetId="12" r:id="rId13"/>
    <sheet name="SPOA" sheetId="13" r:id="rId14"/>
    <sheet name="SEGURIDAD HUMANA" sheetId="14" r:id="rId15"/>
    <sheet name="MEDIO AMBIENTE" sheetId="15" r:id="rId16"/>
    <sheet name="CONTROL INTERNO" sheetId="16" r:id="rId17"/>
    <sheet name="PLANEACIÓN" sheetId="17" r:id="rId18"/>
    <sheet name="PERSONERIA AUXILIAR" sheetId="18" r:id="rId19"/>
    <sheet name="PLAN DE BIENESTAR SOCIAL" sheetId="19" r:id="rId20"/>
    <sheet name="PLAN DE CAPACITACIÓN" sheetId="20" r:id="rId21"/>
    <sheet name="PLAN DE ACCIÓN 2015" sheetId="21" r:id="rId22"/>
    <sheet name="PLAN ESTRATEGICO" sheetId="22" r:id="rId23"/>
  </sheets>
  <calcPr calcId="125725"/>
</workbook>
</file>

<file path=xl/calcChain.xml><?xml version="1.0" encoding="utf-8"?>
<calcChain xmlns="http://schemas.openxmlformats.org/spreadsheetml/2006/main">
  <c r="AH20" i="12"/>
  <c r="AI20" s="1"/>
  <c r="G132" i="21"/>
  <c r="G147"/>
  <c r="G146"/>
  <c r="G145" l="1"/>
  <c r="G148"/>
  <c r="E149"/>
  <c r="F149"/>
  <c r="G143"/>
  <c r="F143"/>
  <c r="E143"/>
  <c r="G142"/>
  <c r="G141"/>
  <c r="G140"/>
  <c r="G139"/>
  <c r="G138"/>
  <c r="G137"/>
  <c r="G136"/>
  <c r="G135"/>
  <c r="G134"/>
  <c r="G133"/>
  <c r="G149" l="1"/>
  <c r="AB83" i="18"/>
  <c r="E83" i="21" l="1"/>
  <c r="G82"/>
  <c r="G81"/>
  <c r="G80"/>
  <c r="F75"/>
  <c r="E75"/>
  <c r="G74"/>
  <c r="G73"/>
  <c r="G72"/>
  <c r="G71"/>
  <c r="G70"/>
  <c r="G69"/>
  <c r="F64"/>
  <c r="F83" s="1"/>
  <c r="G83" s="1"/>
  <c r="E64"/>
  <c r="G63"/>
  <c r="G62"/>
  <c r="G61"/>
  <c r="F56"/>
  <c r="E56"/>
  <c r="G55"/>
  <c r="G54"/>
  <c r="G53"/>
  <c r="G52"/>
  <c r="G64" l="1"/>
  <c r="G56"/>
  <c r="G75"/>
  <c r="G45" l="1"/>
  <c r="G44"/>
  <c r="AH53" i="18" l="1"/>
  <c r="AH52"/>
  <c r="AH47"/>
  <c r="AI47" s="1"/>
  <c r="AH46"/>
  <c r="AI46" s="1"/>
  <c r="AH20"/>
  <c r="AH19"/>
  <c r="AH82"/>
  <c r="AD82"/>
  <c r="AH81"/>
  <c r="AD81"/>
  <c r="AH80"/>
  <c r="AD80"/>
  <c r="AH79"/>
  <c r="AD79"/>
  <c r="AH78"/>
  <c r="AD78"/>
  <c r="AH77"/>
  <c r="AD77"/>
  <c r="AH74"/>
  <c r="AD74"/>
  <c r="AH73"/>
  <c r="AD73"/>
  <c r="AH72"/>
  <c r="AD72"/>
  <c r="AH71"/>
  <c r="AD71"/>
  <c r="AD69"/>
  <c r="AH67"/>
  <c r="AD67"/>
  <c r="AH66"/>
  <c r="AD66"/>
  <c r="AH65"/>
  <c r="AD65"/>
  <c r="AH64"/>
  <c r="AD64"/>
  <c r="AH61"/>
  <c r="AD61"/>
  <c r="AH60"/>
  <c r="AD60"/>
  <c r="AH59"/>
  <c r="AD59"/>
  <c r="AD17"/>
  <c r="AH17"/>
  <c r="AB41" i="17"/>
  <c r="AH16" i="15"/>
  <c r="AH15"/>
  <c r="AH14"/>
  <c r="AH13"/>
  <c r="AH12"/>
  <c r="AH11"/>
  <c r="AH10"/>
  <c r="AH9"/>
  <c r="AH8"/>
  <c r="AH7"/>
  <c r="AD16"/>
  <c r="AD15"/>
  <c r="AD14"/>
  <c r="AD13"/>
  <c r="AD12"/>
  <c r="AD11"/>
  <c r="AD10"/>
  <c r="AD9"/>
  <c r="AD8"/>
  <c r="AD7"/>
  <c r="AI14" i="14"/>
  <c r="AH14"/>
  <c r="AH13"/>
  <c r="AI13" s="1"/>
  <c r="AH11"/>
  <c r="AI11" s="1"/>
  <c r="AH9"/>
  <c r="AI9" s="1"/>
  <c r="AH21" i="12"/>
  <c r="AI21" s="1"/>
  <c r="AH19"/>
  <c r="AI19" s="1"/>
  <c r="AH18"/>
  <c r="AI18" s="1"/>
  <c r="AB21" i="10"/>
  <c r="AH20"/>
  <c r="AD20"/>
  <c r="AC16" i="23"/>
  <c r="AD15"/>
  <c r="AD12"/>
  <c r="AD11"/>
  <c r="AD10"/>
  <c r="AD9"/>
  <c r="AD8"/>
  <c r="AH34"/>
  <c r="AI34" s="1"/>
  <c r="AH33"/>
  <c r="AI33" s="1"/>
  <c r="AH30"/>
  <c r="AI30" s="1"/>
  <c r="AH29"/>
  <c r="AI29" s="1"/>
  <c r="AH28"/>
  <c r="AI28" s="1"/>
  <c r="AH27"/>
  <c r="AI27" s="1"/>
  <c r="AH26"/>
  <c r="AI26" s="1"/>
  <c r="AH25"/>
  <c r="AI25" s="1"/>
  <c r="AH24"/>
  <c r="AI24" s="1"/>
  <c r="AH23"/>
  <c r="AI23" s="1"/>
  <c r="AH20"/>
  <c r="AI20" s="1"/>
  <c r="AI19"/>
  <c r="AH19"/>
  <c r="AH18"/>
  <c r="AI18" s="1"/>
  <c r="AH15"/>
  <c r="AI15" s="1"/>
  <c r="AH12"/>
  <c r="AI12" s="1"/>
  <c r="AH11"/>
  <c r="AI11" s="1"/>
  <c r="AH10"/>
  <c r="AI10" s="1"/>
  <c r="AH9"/>
  <c r="AI9" s="1"/>
  <c r="AH8"/>
  <c r="AI8" s="1"/>
  <c r="AH97" i="7"/>
  <c r="AI97" s="1"/>
  <c r="AH96"/>
  <c r="AI96" s="1"/>
  <c r="AA16" i="4" l="1"/>
  <c r="AG14"/>
  <c r="AH14" s="1"/>
  <c r="AG13"/>
  <c r="AH13" s="1"/>
  <c r="AG12"/>
  <c r="AH12" s="1"/>
  <c r="AG9"/>
  <c r="AH9" s="1"/>
  <c r="AG8"/>
  <c r="AH8" s="1"/>
  <c r="AG7"/>
  <c r="AH7" s="1"/>
  <c r="AB34" i="11" l="1"/>
  <c r="AB26" i="18" l="1"/>
  <c r="AB17" i="15"/>
  <c r="AB15" i="14"/>
  <c r="AB19" i="13"/>
  <c r="AB22" i="12"/>
  <c r="AB34" i="1"/>
  <c r="AA50" i="2"/>
  <c r="AB81" i="3"/>
  <c r="AD55"/>
  <c r="AD54"/>
  <c r="AD49"/>
  <c r="AD48"/>
  <c r="AD47"/>
  <c r="AD46"/>
  <c r="AD45"/>
  <c r="AD44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B16" i="23" l="1"/>
  <c r="AD16" s="1"/>
  <c r="AB13"/>
  <c r="AB31"/>
  <c r="AB21"/>
  <c r="F9" i="20"/>
  <c r="F11" s="1"/>
  <c r="H34" i="19"/>
  <c r="H33"/>
  <c r="H30"/>
  <c r="H29"/>
  <c r="H24"/>
  <c r="H23"/>
  <c r="H22"/>
  <c r="H19"/>
  <c r="H18"/>
  <c r="H17"/>
  <c r="H14"/>
  <c r="H13"/>
  <c r="H10"/>
  <c r="H9"/>
  <c r="H8"/>
  <c r="H7"/>
  <c r="H6"/>
  <c r="AD83" i="18"/>
  <c r="AB75"/>
  <c r="AB68"/>
  <c r="AD68" s="1"/>
  <c r="AB62"/>
  <c r="AD62" s="1"/>
  <c r="AB57"/>
  <c r="AH56"/>
  <c r="AD56"/>
  <c r="AH55"/>
  <c r="AD55"/>
  <c r="AH54"/>
  <c r="AD54"/>
  <c r="AD52"/>
  <c r="AH51"/>
  <c r="AD51"/>
  <c r="AH50"/>
  <c r="AI50" s="1"/>
  <c r="AD50"/>
  <c r="AH49"/>
  <c r="AI49" s="1"/>
  <c r="AD49"/>
  <c r="AH48"/>
  <c r="AI48" s="1"/>
  <c r="AD48"/>
  <c r="AB43"/>
  <c r="AH42"/>
  <c r="AI42" s="1"/>
  <c r="AD42"/>
  <c r="AH41"/>
  <c r="AD41"/>
  <c r="AH40"/>
  <c r="AD40"/>
  <c r="AH39"/>
  <c r="AI39" s="1"/>
  <c r="AD39"/>
  <c r="AB37"/>
  <c r="AD37" s="1"/>
  <c r="AH36"/>
  <c r="AD36"/>
  <c r="AH35"/>
  <c r="AD35"/>
  <c r="AH34"/>
  <c r="AD34"/>
  <c r="AH33"/>
  <c r="AD33"/>
  <c r="AH32"/>
  <c r="AI32" s="1"/>
  <c r="AD32"/>
  <c r="AB30"/>
  <c r="AD30" s="1"/>
  <c r="AH29"/>
  <c r="AD29"/>
  <c r="AH28"/>
  <c r="AD28"/>
  <c r="AH27"/>
  <c r="AD27"/>
  <c r="AH25"/>
  <c r="AI25" s="1"/>
  <c r="AD25"/>
  <c r="AH24"/>
  <c r="AI24" s="1"/>
  <c r="AD24"/>
  <c r="AH23"/>
  <c r="AI23" s="1"/>
  <c r="AD23"/>
  <c r="AB21"/>
  <c r="AD21" s="1"/>
  <c r="AD19"/>
  <c r="AH16"/>
  <c r="AH15"/>
  <c r="AH14"/>
  <c r="AB12"/>
  <c r="AH11"/>
  <c r="AI11" s="1"/>
  <c r="AH10"/>
  <c r="AH9"/>
  <c r="AB84" l="1"/>
  <c r="AD84" s="1"/>
  <c r="AB36" i="23"/>
  <c r="H11" i="19"/>
  <c r="H15"/>
  <c r="H20"/>
  <c r="H31"/>
  <c r="D36" s="1"/>
  <c r="H35"/>
  <c r="H25"/>
  <c r="D26" l="1"/>
  <c r="D37" s="1"/>
  <c r="AD21" i="10"/>
  <c r="AH19"/>
  <c r="AD19"/>
  <c r="AH18"/>
  <c r="AI18" s="1"/>
  <c r="AD18"/>
  <c r="AH17"/>
  <c r="AD17"/>
  <c r="AH16"/>
  <c r="AI16" s="1"/>
  <c r="AD16"/>
  <c r="AI15"/>
  <c r="AH15"/>
  <c r="AD15"/>
  <c r="AH14"/>
  <c r="AD14"/>
  <c r="AH13"/>
  <c r="AI13" s="1"/>
  <c r="AD13"/>
  <c r="AH12"/>
  <c r="AI12" s="1"/>
  <c r="AD12"/>
  <c r="AH11"/>
  <c r="AI11" s="1"/>
  <c r="AD11"/>
  <c r="AH10"/>
  <c r="AD10"/>
  <c r="AH9"/>
  <c r="AI9" s="1"/>
  <c r="AD9"/>
  <c r="AH8"/>
  <c r="AI8" s="1"/>
  <c r="AD8"/>
  <c r="AH7"/>
  <c r="AD7"/>
  <c r="AB29" i="8" l="1"/>
  <c r="AB19"/>
  <c r="AB15"/>
  <c r="AB9"/>
  <c r="AB34" s="1"/>
  <c r="AC22" i="12" l="1"/>
  <c r="AH17"/>
  <c r="AI17" s="1"/>
  <c r="AH16"/>
  <c r="AI16" s="1"/>
  <c r="AH15"/>
  <c r="AI15" s="1"/>
  <c r="AH14"/>
  <c r="AI14" s="1"/>
  <c r="AH13"/>
  <c r="AI13" s="1"/>
  <c r="AH12"/>
  <c r="AI12" s="1"/>
  <c r="AH11"/>
  <c r="AI11" s="1"/>
  <c r="AH10"/>
  <c r="AI10" s="1"/>
  <c r="AH9"/>
  <c r="AI9" s="1"/>
  <c r="AH8"/>
  <c r="AI8" s="1"/>
  <c r="AH7"/>
  <c r="AI7" s="1"/>
  <c r="AH95" i="7" l="1"/>
  <c r="AI95" s="1"/>
  <c r="AH94"/>
  <c r="AI94" s="1"/>
  <c r="AH93"/>
  <c r="AI93" s="1"/>
  <c r="AH92"/>
  <c r="AI92" s="1"/>
  <c r="AH91"/>
  <c r="AI91" s="1"/>
  <c r="AH90"/>
  <c r="AI90" s="1"/>
  <c r="AH89"/>
  <c r="AI89" s="1"/>
  <c r="AH88"/>
  <c r="AI88" s="1"/>
  <c r="AH87"/>
  <c r="AI87" s="1"/>
  <c r="AH86"/>
  <c r="AI86" s="1"/>
  <c r="AH85"/>
  <c r="AI85" s="1"/>
  <c r="AH84"/>
  <c r="AI84" s="1"/>
  <c r="AH83"/>
  <c r="AI83" s="1"/>
  <c r="AH82"/>
  <c r="AI82" s="1"/>
  <c r="AH81"/>
  <c r="AI81" s="1"/>
  <c r="AH80"/>
  <c r="AI80" s="1"/>
  <c r="AH79"/>
  <c r="AI79" s="1"/>
  <c r="AH78"/>
  <c r="AI78" s="1"/>
  <c r="AH77"/>
  <c r="AI77" s="1"/>
  <c r="AB74"/>
  <c r="AH73"/>
  <c r="AI73" s="1"/>
  <c r="AH72"/>
  <c r="AI72" s="1"/>
  <c r="AH71"/>
  <c r="AI71" s="1"/>
  <c r="AH70"/>
  <c r="AI70" s="1"/>
  <c r="AH69"/>
  <c r="AI69" s="1"/>
  <c r="AB67"/>
  <c r="AH66"/>
  <c r="AI66" s="1"/>
  <c r="AH65"/>
  <c r="AI65" s="1"/>
  <c r="AB61"/>
  <c r="AH60"/>
  <c r="AI60" s="1"/>
  <c r="AH59"/>
  <c r="AH58"/>
  <c r="AI58" s="1"/>
  <c r="AB56"/>
  <c r="AH55"/>
  <c r="AI55" s="1"/>
  <c r="AH54"/>
  <c r="AI54" s="1"/>
  <c r="AB52"/>
  <c r="AH51"/>
  <c r="AI51" s="1"/>
  <c r="AH50"/>
  <c r="AI50" s="1"/>
  <c r="AB48"/>
  <c r="AH47"/>
  <c r="AI47" s="1"/>
  <c r="AB45"/>
  <c r="AH44"/>
  <c r="AI44" s="1"/>
  <c r="AB42"/>
  <c r="AH41"/>
  <c r="AI41" s="1"/>
  <c r="AH40"/>
  <c r="AI40" s="1"/>
  <c r="AH39"/>
  <c r="AI39" s="1"/>
  <c r="AH38"/>
  <c r="AI38" s="1"/>
  <c r="AB34"/>
  <c r="AH33"/>
  <c r="AI33" s="1"/>
  <c r="AH32"/>
  <c r="AI32" s="1"/>
  <c r="AH31"/>
  <c r="AI31" s="1"/>
  <c r="AB29"/>
  <c r="AH28"/>
  <c r="AI28" s="1"/>
  <c r="AH27"/>
  <c r="AI27" s="1"/>
  <c r="AH26"/>
  <c r="AI26" s="1"/>
  <c r="AB22"/>
  <c r="AH21"/>
  <c r="AI21" s="1"/>
  <c r="AB19"/>
  <c r="AH18"/>
  <c r="AI18" s="1"/>
  <c r="AH17"/>
  <c r="AI17" s="1"/>
  <c r="AH16"/>
  <c r="AI16" s="1"/>
  <c r="AH15"/>
  <c r="AI15" s="1"/>
  <c r="AH14"/>
  <c r="AI14" s="1"/>
  <c r="AB11"/>
  <c r="AH10"/>
  <c r="AI10" s="1"/>
  <c r="AH9"/>
  <c r="AI9" s="1"/>
  <c r="AB75" l="1"/>
  <c r="AB62"/>
  <c r="AB35"/>
  <c r="AB98" s="1"/>
  <c r="AB23"/>
  <c r="AB38" i="16"/>
  <c r="AC34" i="11"/>
  <c r="AB99" i="7" l="1"/>
  <c r="AH32" i="11"/>
  <c r="AI32" s="1"/>
  <c r="AD32"/>
  <c r="AH30"/>
  <c r="AI30" s="1"/>
  <c r="AD30"/>
  <c r="AI29"/>
  <c r="AH29"/>
  <c r="AD29"/>
  <c r="AH28"/>
  <c r="AI28" s="1"/>
  <c r="AD28"/>
  <c r="AH27"/>
  <c r="AI27" s="1"/>
  <c r="AD27"/>
  <c r="AH26"/>
  <c r="AI26" s="1"/>
  <c r="AD26"/>
  <c r="AI25"/>
  <c r="AH25"/>
  <c r="AD25"/>
  <c r="AH24"/>
  <c r="AI24" s="1"/>
  <c r="AD24"/>
  <c r="AH23"/>
  <c r="AI23" s="1"/>
  <c r="AD23"/>
  <c r="AH22"/>
  <c r="AD22"/>
  <c r="AH21"/>
  <c r="AI21" s="1"/>
  <c r="AD21"/>
  <c r="AH20"/>
  <c r="AI20" s="1"/>
  <c r="AD20"/>
  <c r="AH19"/>
  <c r="AI19" s="1"/>
  <c r="AD19"/>
  <c r="AH18"/>
  <c r="AI18" s="1"/>
  <c r="AD18"/>
  <c r="AH17"/>
  <c r="AI17" s="1"/>
  <c r="AD17"/>
  <c r="AI16"/>
  <c r="AH16"/>
  <c r="AD16"/>
  <c r="AH15"/>
  <c r="AI15" s="1"/>
  <c r="AD15"/>
  <c r="AH14"/>
  <c r="AI14" s="1"/>
  <c r="AD14"/>
  <c r="AH13"/>
  <c r="AI13" s="1"/>
  <c r="AD13"/>
  <c r="AH12"/>
  <c r="AI12" s="1"/>
  <c r="AD12"/>
  <c r="AH11"/>
  <c r="AI11" s="1"/>
  <c r="AD11"/>
  <c r="AH10"/>
  <c r="AI10" s="1"/>
  <c r="AD10"/>
  <c r="AH9"/>
  <c r="AI9" s="1"/>
  <c r="AD9"/>
  <c r="AH8"/>
  <c r="AI8" s="1"/>
  <c r="AD8"/>
  <c r="AH7"/>
  <c r="AI7" s="1"/>
  <c r="AD7"/>
  <c r="AD34" l="1"/>
  <c r="C75" i="22"/>
  <c r="G74"/>
  <c r="G75" s="1"/>
  <c r="F74"/>
  <c r="F75" s="1"/>
  <c r="E74"/>
  <c r="E75" s="1"/>
  <c r="D74"/>
  <c r="D75" s="1"/>
  <c r="C70"/>
  <c r="G69"/>
  <c r="G70" s="1"/>
  <c r="F69"/>
  <c r="F70" s="1"/>
  <c r="E69"/>
  <c r="E70" s="1"/>
  <c r="D69"/>
  <c r="D70" s="1"/>
  <c r="E65"/>
  <c r="D65"/>
  <c r="C65"/>
  <c r="G64"/>
  <c r="G65" s="1"/>
  <c r="F64"/>
  <c r="F65" s="1"/>
  <c r="G60"/>
  <c r="F60"/>
  <c r="D60"/>
  <c r="C60"/>
  <c r="H59"/>
  <c r="H60" s="1"/>
  <c r="E59"/>
  <c r="E60" s="1"/>
  <c r="C55"/>
  <c r="G54"/>
  <c r="G55" s="1"/>
  <c r="F54"/>
  <c r="F55" s="1"/>
  <c r="E54"/>
  <c r="E55" s="1"/>
  <c r="D54"/>
  <c r="H54" s="1"/>
  <c r="C50"/>
  <c r="G49"/>
  <c r="G50" s="1"/>
  <c r="F49"/>
  <c r="F50" s="1"/>
  <c r="E49"/>
  <c r="D49"/>
  <c r="E48"/>
  <c r="E50" s="1"/>
  <c r="D48"/>
  <c r="F43"/>
  <c r="E43"/>
  <c r="D43"/>
  <c r="C43"/>
  <c r="G42"/>
  <c r="G43" s="1"/>
  <c r="F42"/>
  <c r="C38"/>
  <c r="G37"/>
  <c r="F37"/>
  <c r="E37"/>
  <c r="D37"/>
  <c r="H37" s="1"/>
  <c r="G36"/>
  <c r="F36"/>
  <c r="E36"/>
  <c r="D36"/>
  <c r="H36" s="1"/>
  <c r="G35"/>
  <c r="G38" s="1"/>
  <c r="F35"/>
  <c r="F38" s="1"/>
  <c r="E35"/>
  <c r="E38" s="1"/>
  <c r="D35"/>
  <c r="D38" s="1"/>
  <c r="G30"/>
  <c r="C30"/>
  <c r="F29"/>
  <c r="E29"/>
  <c r="D29"/>
  <c r="F28"/>
  <c r="E28"/>
  <c r="D28"/>
  <c r="F27"/>
  <c r="E27"/>
  <c r="D27"/>
  <c r="C22"/>
  <c r="G21"/>
  <c r="F21"/>
  <c r="E21"/>
  <c r="G20"/>
  <c r="F20"/>
  <c r="E20"/>
  <c r="D20"/>
  <c r="G19"/>
  <c r="F19"/>
  <c r="E19"/>
  <c r="D19"/>
  <c r="D22" s="1"/>
  <c r="E15"/>
  <c r="D15"/>
  <c r="C15"/>
  <c r="G14"/>
  <c r="G15" s="1"/>
  <c r="F14"/>
  <c r="H14" s="1"/>
  <c r="C10"/>
  <c r="F9"/>
  <c r="E9"/>
  <c r="D9"/>
  <c r="G8"/>
  <c r="F8"/>
  <c r="E8"/>
  <c r="D8"/>
  <c r="H8" s="1"/>
  <c r="F7"/>
  <c r="E7"/>
  <c r="D7"/>
  <c r="G6"/>
  <c r="G10" s="1"/>
  <c r="F6"/>
  <c r="E6"/>
  <c r="E10" s="1"/>
  <c r="D6"/>
  <c r="F162" i="21"/>
  <c r="E162"/>
  <c r="G161"/>
  <c r="G160"/>
  <c r="G159"/>
  <c r="G158"/>
  <c r="G157"/>
  <c r="F155"/>
  <c r="E155"/>
  <c r="G154"/>
  <c r="G153"/>
  <c r="G152"/>
  <c r="G151"/>
  <c r="F110"/>
  <c r="E110"/>
  <c r="G109"/>
  <c r="G108"/>
  <c r="F102"/>
  <c r="E102"/>
  <c r="G101"/>
  <c r="G100"/>
  <c r="G99"/>
  <c r="G98"/>
  <c r="G97"/>
  <c r="F91"/>
  <c r="E91"/>
  <c r="G90"/>
  <c r="E84"/>
  <c r="F84"/>
  <c r="F46"/>
  <c r="E46"/>
  <c r="F38"/>
  <c r="E38"/>
  <c r="F31"/>
  <c r="E31"/>
  <c r="G23"/>
  <c r="F21"/>
  <c r="E21"/>
  <c r="F15"/>
  <c r="E15"/>
  <c r="F11"/>
  <c r="E11"/>
  <c r="AH39" i="17"/>
  <c r="AD39"/>
  <c r="AH38"/>
  <c r="AI38" s="1"/>
  <c r="AD38"/>
  <c r="AH37"/>
  <c r="AI37" s="1"/>
  <c r="AD37"/>
  <c r="AH36"/>
  <c r="AI36" s="1"/>
  <c r="AD36"/>
  <c r="AH35"/>
  <c r="AI35" s="1"/>
  <c r="AD35"/>
  <c r="AH34"/>
  <c r="AI34" s="1"/>
  <c r="AD34"/>
  <c r="AH33"/>
  <c r="AI33" s="1"/>
  <c r="AD33"/>
  <c r="AH32"/>
  <c r="AI32" s="1"/>
  <c r="AD32"/>
  <c r="AH31"/>
  <c r="AI31" s="1"/>
  <c r="AD31"/>
  <c r="AH30"/>
  <c r="AI30" s="1"/>
  <c r="AD30"/>
  <c r="AH29"/>
  <c r="AI29" s="1"/>
  <c r="AD29"/>
  <c r="AH28"/>
  <c r="AD28"/>
  <c r="AH27"/>
  <c r="AI27" s="1"/>
  <c r="AD27"/>
  <c r="AH26"/>
  <c r="AI26" s="1"/>
  <c r="AD26"/>
  <c r="AI25"/>
  <c r="AH25"/>
  <c r="AD25"/>
  <c r="AH24"/>
  <c r="AI24" s="1"/>
  <c r="AD24"/>
  <c r="AH23"/>
  <c r="AI23" s="1"/>
  <c r="AD23"/>
  <c r="AH22"/>
  <c r="AI22" s="1"/>
  <c r="AD22"/>
  <c r="AH21"/>
  <c r="AI21" s="1"/>
  <c r="AD21"/>
  <c r="AH19"/>
  <c r="AI19" s="1"/>
  <c r="AD19"/>
  <c r="AH17"/>
  <c r="AI17" s="1"/>
  <c r="AD17"/>
  <c r="AH16"/>
  <c r="AI16" s="1"/>
  <c r="AD16"/>
  <c r="AH15"/>
  <c r="AI15" s="1"/>
  <c r="AD15"/>
  <c r="AH13"/>
  <c r="AI13" s="1"/>
  <c r="AD13"/>
  <c r="AH12"/>
  <c r="AI12" s="1"/>
  <c r="AD12"/>
  <c r="AH11"/>
  <c r="AI11" s="1"/>
  <c r="AD11"/>
  <c r="AH9"/>
  <c r="AI9" s="1"/>
  <c r="AD9"/>
  <c r="AH8"/>
  <c r="AI8" s="1"/>
  <c r="AD8"/>
  <c r="AH37" i="16"/>
  <c r="AI37" s="1"/>
  <c r="AD37"/>
  <c r="AH36"/>
  <c r="AI36" s="1"/>
  <c r="AH35"/>
  <c r="AI35" s="1"/>
  <c r="AD35"/>
  <c r="AH34"/>
  <c r="AI34" s="1"/>
  <c r="AD34"/>
  <c r="AH33"/>
  <c r="AI33" s="1"/>
  <c r="AD33"/>
  <c r="AH31"/>
  <c r="AI31" s="1"/>
  <c r="AD31"/>
  <c r="AH30"/>
  <c r="AI30" s="1"/>
  <c r="AD30"/>
  <c r="AH29"/>
  <c r="AI29" s="1"/>
  <c r="AD29"/>
  <c r="AH26"/>
  <c r="AI26" s="1"/>
  <c r="AD26"/>
  <c r="AH25"/>
  <c r="AI25" s="1"/>
  <c r="AD25"/>
  <c r="AH24"/>
  <c r="AI24" s="1"/>
  <c r="AD24"/>
  <c r="AH22"/>
  <c r="AI22" s="1"/>
  <c r="AD22"/>
  <c r="AH21"/>
  <c r="AI21" s="1"/>
  <c r="AD21"/>
  <c r="AH19"/>
  <c r="AI19" s="1"/>
  <c r="AD19"/>
  <c r="AH18"/>
  <c r="AI18" s="1"/>
  <c r="AD18"/>
  <c r="AH17"/>
  <c r="AI17" s="1"/>
  <c r="AD17"/>
  <c r="AH16"/>
  <c r="AI16" s="1"/>
  <c r="AD16"/>
  <c r="AH15"/>
  <c r="AI15" s="1"/>
  <c r="AD15"/>
  <c r="AH14"/>
  <c r="AI14" s="1"/>
  <c r="AD14"/>
  <c r="AH13"/>
  <c r="AI13" s="1"/>
  <c r="AD13"/>
  <c r="AI12"/>
  <c r="AH12"/>
  <c r="AD12"/>
  <c r="AH11"/>
  <c r="AI11" s="1"/>
  <c r="AD11"/>
  <c r="AH10"/>
  <c r="AI10" s="1"/>
  <c r="AD10"/>
  <c r="AH9"/>
  <c r="AI9" s="1"/>
  <c r="AD9"/>
  <c r="AH8"/>
  <c r="AI8" s="1"/>
  <c r="AD8"/>
  <c r="AD15" i="14"/>
  <c r="AH8"/>
  <c r="AI8" s="1"/>
  <c r="AD8"/>
  <c r="AH7"/>
  <c r="AC19" i="13"/>
  <c r="AD19" s="1"/>
  <c r="AH17"/>
  <c r="AI17" s="1"/>
  <c r="AD17"/>
  <c r="AH16"/>
  <c r="AI16" s="1"/>
  <c r="AD16"/>
  <c r="AH15"/>
  <c r="AD15"/>
  <c r="AH14"/>
  <c r="AI14" s="1"/>
  <c r="AD14"/>
  <c r="AH12"/>
  <c r="AI12" s="1"/>
  <c r="AD12"/>
  <c r="AH11"/>
  <c r="AI11" s="1"/>
  <c r="AD11"/>
  <c r="AH10"/>
  <c r="AI10" s="1"/>
  <c r="AD10"/>
  <c r="AH9"/>
  <c r="AI9" s="1"/>
  <c r="AD9"/>
  <c r="AH8"/>
  <c r="AI8" s="1"/>
  <c r="AD8"/>
  <c r="AH7"/>
  <c r="AI7" s="1"/>
  <c r="AD7"/>
  <c r="AB22" i="9"/>
  <c r="AH21"/>
  <c r="AI21" s="1"/>
  <c r="AD21"/>
  <c r="AH20"/>
  <c r="AI20" s="1"/>
  <c r="AD20"/>
  <c r="AH19"/>
  <c r="AI19" s="1"/>
  <c r="AD19"/>
  <c r="AH18"/>
  <c r="AI18" s="1"/>
  <c r="AD18"/>
  <c r="AH17"/>
  <c r="AI17" s="1"/>
  <c r="AD17"/>
  <c r="AH16"/>
  <c r="AD16"/>
  <c r="AH15"/>
  <c r="AD15"/>
  <c r="AH14"/>
  <c r="AD14"/>
  <c r="AH13"/>
  <c r="AD13"/>
  <c r="AH12"/>
  <c r="AD12"/>
  <c r="AH11"/>
  <c r="AD11"/>
  <c r="AH10"/>
  <c r="AD10"/>
  <c r="AH9"/>
  <c r="AD9"/>
  <c r="AH8"/>
  <c r="AD8"/>
  <c r="AH7"/>
  <c r="AD7"/>
  <c r="AC16" i="6"/>
  <c r="AB16"/>
  <c r="AH15"/>
  <c r="AI15" s="1"/>
  <c r="AD15"/>
  <c r="AH14"/>
  <c r="AI14" s="1"/>
  <c r="AD14"/>
  <c r="AH12"/>
  <c r="AI12" s="1"/>
  <c r="AD12"/>
  <c r="AH11"/>
  <c r="AI11" s="1"/>
  <c r="AD11"/>
  <c r="AH10"/>
  <c r="AI10" s="1"/>
  <c r="AD10"/>
  <c r="AH9"/>
  <c r="AI9" s="1"/>
  <c r="AD9"/>
  <c r="AH8"/>
  <c r="AI8" s="1"/>
  <c r="AD8"/>
  <c r="AH7"/>
  <c r="AI7" s="1"/>
  <c r="AD7"/>
  <c r="AB19" i="5"/>
  <c r="AA19"/>
  <c r="AG18"/>
  <c r="AH18" s="1"/>
  <c r="AC18"/>
  <c r="AG17"/>
  <c r="AH17" s="1"/>
  <c r="AC17"/>
  <c r="AG16"/>
  <c r="AC16"/>
  <c r="AG15"/>
  <c r="AH15" s="1"/>
  <c r="AC15"/>
  <c r="AG14"/>
  <c r="AH14" s="1"/>
  <c r="AC14"/>
  <c r="AG13"/>
  <c r="AH13" s="1"/>
  <c r="AC13"/>
  <c r="AG12"/>
  <c r="AH12" s="1"/>
  <c r="AC12"/>
  <c r="AG11"/>
  <c r="AC11"/>
  <c r="AG10"/>
  <c r="AC10"/>
  <c r="AG9"/>
  <c r="AH9" s="1"/>
  <c r="AC9"/>
  <c r="AG8"/>
  <c r="AH8" s="1"/>
  <c r="AC8"/>
  <c r="AG7"/>
  <c r="AC7"/>
  <c r="AB50" i="2"/>
  <c r="AC34" i="1"/>
  <c r="AG7" i="2"/>
  <c r="AH7" s="1"/>
  <c r="AH32" i="1"/>
  <c r="AI32" s="1"/>
  <c r="AH31"/>
  <c r="AI31" s="1"/>
  <c r="AH30"/>
  <c r="AI30" s="1"/>
  <c r="AH29"/>
  <c r="AI29" s="1"/>
  <c r="AH25"/>
  <c r="AI25" s="1"/>
  <c r="AH14"/>
  <c r="AI14" s="1"/>
  <c r="AH11"/>
  <c r="AI11" s="1"/>
  <c r="AH10"/>
  <c r="AI10" s="1"/>
  <c r="AH9"/>
  <c r="AI9" s="1"/>
  <c r="AH8"/>
  <c r="AI8" s="1"/>
  <c r="G91" i="21" l="1"/>
  <c r="G15"/>
  <c r="G31"/>
  <c r="G110"/>
  <c r="G162"/>
  <c r="G84"/>
  <c r="G46"/>
  <c r="F22" i="22"/>
  <c r="H20"/>
  <c r="H21"/>
  <c r="D30"/>
  <c r="F30"/>
  <c r="E30"/>
  <c r="H29"/>
  <c r="AC19" i="5"/>
  <c r="AD16" i="6"/>
  <c r="G11" i="21"/>
  <c r="G21"/>
  <c r="G38"/>
  <c r="G102"/>
  <c r="G155"/>
  <c r="H6" i="22"/>
  <c r="H7"/>
  <c r="F10"/>
  <c r="H9"/>
  <c r="F15"/>
  <c r="E22"/>
  <c r="G22"/>
  <c r="H28"/>
  <c r="H42"/>
  <c r="I42" s="1"/>
  <c r="H48"/>
  <c r="D50"/>
  <c r="D55"/>
  <c r="H10"/>
  <c r="I6"/>
  <c r="H43"/>
  <c r="H15"/>
  <c r="I14"/>
  <c r="H55"/>
  <c r="I54"/>
  <c r="D10"/>
  <c r="H35"/>
  <c r="H49"/>
  <c r="I48" s="1"/>
  <c r="H64"/>
  <c r="H69"/>
  <c r="H74"/>
  <c r="H19"/>
  <c r="H27"/>
  <c r="I59"/>
  <c r="H22" l="1"/>
  <c r="I19"/>
  <c r="H70"/>
  <c r="I69"/>
  <c r="H30"/>
  <c r="I27"/>
  <c r="J27" s="1"/>
  <c r="H75"/>
  <c r="I74"/>
  <c r="H65"/>
  <c r="I64"/>
  <c r="J48" s="1"/>
  <c r="I35"/>
  <c r="J35" s="1"/>
  <c r="H38"/>
  <c r="H50"/>
  <c r="J6"/>
  <c r="J76" l="1"/>
</calcChain>
</file>

<file path=xl/comments1.xml><?xml version="1.0" encoding="utf-8"?>
<comments xmlns="http://schemas.openxmlformats.org/spreadsheetml/2006/main">
  <authors>
    <author>PERSONERIA DE MEDELLIN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PERSONERIA DE MEDELLIN:</t>
        </r>
        <r>
          <rPr>
            <sz val="9"/>
            <color indexed="81"/>
            <rFont val="Tahoma"/>
            <family val="2"/>
          </rPr>
          <t xml:space="preserve">
brigada sociojuridica altavista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PERSONERIA DE MEDELLIN:</t>
        </r>
        <r>
          <rPr>
            <sz val="9"/>
            <color indexed="81"/>
            <rFont val="Tahoma"/>
            <family val="2"/>
          </rPr>
          <t xml:space="preserve">
VISITA COMUNA 2 RECORRIDO CON EL SR. PERSONERO</t>
        </r>
      </text>
    </comment>
  </commentList>
</comments>
</file>

<file path=xl/comments2.xml><?xml version="1.0" encoding="utf-8"?>
<comments xmlns="http://schemas.openxmlformats.org/spreadsheetml/2006/main">
  <authors>
    <author>Johanna Lucia Gutierrez Murillo</author>
  </authors>
  <commentList>
    <comment ref="A65" authorId="0">
      <text>
        <r>
          <rPr>
            <b/>
            <sz val="9"/>
            <color indexed="81"/>
            <rFont val="Tahoma"/>
            <family val="2"/>
          </rPr>
          <t>Johanna Lucia Gutierrez Murillo:</t>
        </r>
        <r>
          <rPr>
            <sz val="9"/>
            <color indexed="81"/>
            <rFont val="Tahoma"/>
            <family val="2"/>
          </rPr>
          <t xml:space="preserve">
Esto debe tener una meta establecida, no a demanda, minimo 2 por mes. 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Johanna Lucia Gutierrez Murillo:</t>
        </r>
        <r>
          <rPr>
            <sz val="9"/>
            <color indexed="81"/>
            <rFont val="Tahoma"/>
            <family val="2"/>
          </rPr>
          <t xml:space="preserve">
muy pocas, subir minimo a 2 capacitaciones por mes 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 xml:space="preserve">Johanna Lucia Gutierrez Murillo:
Esto no va más, o si, pero sin presupuesto. </t>
        </r>
      </text>
    </comment>
  </commentList>
</comments>
</file>

<file path=xl/comments3.xml><?xml version="1.0" encoding="utf-8"?>
<comments xmlns="http://schemas.openxmlformats.org/spreadsheetml/2006/main">
  <authors>
    <author>Catalina Morales Botero</author>
  </authors>
  <commentList>
    <comment ref="H6" authorId="0">
      <text>
        <r>
          <rPr>
            <b/>
            <sz val="8"/>
            <color indexed="81"/>
            <rFont val="Tahoma"/>
            <family val="2"/>
          </rPr>
          <t>Catalina Morales Botero:</t>
        </r>
        <r>
          <rPr>
            <sz val="8"/>
            <color indexed="81"/>
            <rFont val="Tahoma"/>
            <family val="2"/>
          </rPr>
          <t xml:space="preserve">
Rubro adicional al de bienestar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Catalina Morales Botero:</t>
        </r>
        <r>
          <rPr>
            <sz val="8"/>
            <color indexed="81"/>
            <rFont val="Tahoma"/>
            <family val="2"/>
          </rPr>
          <t xml:space="preserve">
Rubro adicional al de bienestar</t>
        </r>
      </text>
    </comment>
  </commentList>
</comments>
</file>

<file path=xl/comments4.xml><?xml version="1.0" encoding="utf-8"?>
<comments xmlns="http://schemas.openxmlformats.org/spreadsheetml/2006/main">
  <authors>
    <author>CARMEN ELENA CASTANO BUITRAGO</author>
  </authors>
  <commentList>
    <comment ref="B125" authorId="0">
      <text>
        <r>
          <rPr>
            <b/>
            <sz val="8"/>
            <color indexed="81"/>
            <rFont val="Tahoma"/>
            <family val="2"/>
          </rPr>
          <t>CARMEN ELENA CASTANO BUITRAGO:</t>
        </r>
        <r>
          <rPr>
            <sz val="8"/>
            <color indexed="81"/>
            <rFont val="Tahoma"/>
            <family val="2"/>
          </rPr>
          <t xml:space="preserve">
crear documento con la relacion de las personas que se les entrega el CDU.</t>
        </r>
      </text>
    </comment>
  </commentList>
</comments>
</file>

<file path=xl/sharedStrings.xml><?xml version="1.0" encoding="utf-8"?>
<sst xmlns="http://schemas.openxmlformats.org/spreadsheetml/2006/main" count="2889" uniqueCount="942">
  <si>
    <t>PERSONERIA DE MEDELLÍN</t>
  </si>
  <si>
    <t>GUARDA Y PROMOCIÓN DE LOS DDHH</t>
  </si>
  <si>
    <t>PENAL</t>
  </si>
  <si>
    <t xml:space="preserve">Actividad </t>
  </si>
  <si>
    <t>No. de Proyecto</t>
  </si>
  <si>
    <t>Meta de la actividad del año</t>
  </si>
  <si>
    <t>Metas del Periodo</t>
  </si>
  <si>
    <t>Recursos</t>
  </si>
  <si>
    <t>Recursos ejecutados</t>
  </si>
  <si>
    <t>% de recursos ejecutados</t>
  </si>
  <si>
    <t>F.I.</t>
  </si>
  <si>
    <t>F.T.</t>
  </si>
  <si>
    <t>Responsable</t>
  </si>
  <si>
    <t>Avance</t>
  </si>
  <si>
    <t>ANALISIS  DEL RESULTADO</t>
  </si>
  <si>
    <t>Comentarios</t>
  </si>
  <si>
    <t>Ene</t>
  </si>
  <si>
    <t>Seg.  Ene</t>
  </si>
  <si>
    <t>Feb</t>
  </si>
  <si>
    <t>Seg.  Feb</t>
  </si>
  <si>
    <t>Mar</t>
  </si>
  <si>
    <t>Seg. Mar</t>
  </si>
  <si>
    <t>Abr</t>
  </si>
  <si>
    <t xml:space="preserve">Seg. Abr. </t>
  </si>
  <si>
    <t>May</t>
  </si>
  <si>
    <t>Seg. May</t>
  </si>
  <si>
    <t>Jun</t>
  </si>
  <si>
    <t>Seg. Jun</t>
  </si>
  <si>
    <t>Jul</t>
  </si>
  <si>
    <t>Seg. Jul</t>
  </si>
  <si>
    <t>Ago</t>
  </si>
  <si>
    <t>Seg. Ago</t>
  </si>
  <si>
    <t>Sep</t>
  </si>
  <si>
    <t>Seg Sep</t>
  </si>
  <si>
    <t>Oct</t>
  </si>
  <si>
    <t>Seg Oct</t>
  </si>
  <si>
    <t>Nov</t>
  </si>
  <si>
    <t>Seg. Nov</t>
  </si>
  <si>
    <t>Dic</t>
  </si>
  <si>
    <t>Seg. Dic</t>
  </si>
  <si>
    <t>Cumpl</t>
  </si>
  <si>
    <t>% Cumpl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</si>
  <si>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</si>
  <si>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</si>
  <si>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</si>
  <si>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</si>
  <si>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</si>
  <si>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</si>
  <si>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</si>
  <si>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</si>
  <si>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</si>
  <si>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</si>
  <si>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</si>
  <si>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</si>
  <si>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Personero Delegado 20D Penal </t>
  </si>
  <si>
    <t>Seguimiento Riesgo de Corrupción</t>
  </si>
  <si>
    <t>Seguimiento Mapa de Riesgos Institucional</t>
  </si>
  <si>
    <t>Entrada de Revisión por la Dirección</t>
  </si>
  <si>
    <t>EVALUACIÓN DE INDICADORES</t>
  </si>
  <si>
    <t>a solicitud</t>
  </si>
  <si>
    <t>ATENCIÓN AL PÚBLICO</t>
  </si>
  <si>
    <t>Personero Delegado 20D Atención al Público</t>
  </si>
  <si>
    <t>Total Penal</t>
  </si>
  <si>
    <t>OFICINA PERMANENTE DE DERECHOS HUMANOS - OPDH</t>
  </si>
  <si>
    <t>Personero Delegado 20D OPDH</t>
  </si>
  <si>
    <t>A solicitud de parte</t>
  </si>
  <si>
    <t>UNIDAD PARA LA VIGILANCIA DE LA CONDUCTA OFICIAL - UVCO</t>
  </si>
  <si>
    <t>DISCIPLINARIOS</t>
  </si>
  <si>
    <t>Seg Ene</t>
  </si>
  <si>
    <t>Personero Delegado 20D Disciplinarios</t>
  </si>
  <si>
    <t>Total Disciplinarios</t>
  </si>
  <si>
    <t>Vigilancia administrativas</t>
  </si>
  <si>
    <t>Personero Delegado 20D Vigilancia</t>
  </si>
  <si>
    <t>Total del área de Vigilancia</t>
  </si>
  <si>
    <t>SOLUCIÓN ALTERNATIVA DE CONFLICTOS</t>
  </si>
  <si>
    <t>CONCILIACIONES</t>
  </si>
  <si>
    <t>Personero Delegado 20D Conciliaciones</t>
  </si>
  <si>
    <t>Realizacion de circulos de calidad</t>
  </si>
  <si>
    <t>Total del área de Conciliaciones</t>
  </si>
  <si>
    <t>UNIDAD PARA LA PROTECCIÓN DEL INTERES PÚBLICO</t>
  </si>
  <si>
    <t>UPIP</t>
  </si>
  <si>
    <t>1 FORMACION CIUDADANA</t>
  </si>
  <si>
    <t>1,1 DIPLOMADOS</t>
  </si>
  <si>
    <t>Personero Delegado 20D UPIP</t>
  </si>
  <si>
    <t>Total Proyecto de Formación ciudadana</t>
  </si>
  <si>
    <t xml:space="preserve"> 2 VEEDURIAS CIUDADANAS.</t>
  </si>
  <si>
    <t>Total CONFORMACION DE VEEDURIAS</t>
  </si>
  <si>
    <t>Total CONTROL Y ACOMPAÑAMIENTO A  VEEDURIAS</t>
  </si>
  <si>
    <t>Total Proyecto de VEEDURIAS CIUDADANAS</t>
  </si>
  <si>
    <t>3 DEMOCRACIA ESCOLAR</t>
  </si>
  <si>
    <t>3,1 ACTIVIDAD  ELECCION DE PERSONEROS ESCOLARES</t>
  </si>
  <si>
    <t>Total  ELECCION DE PERSONEROS ESCOLARES</t>
  </si>
  <si>
    <t>3,2 ACTIVIDAD   ACOMPAÑAMIENTO A LA RED DE PERSONEROS</t>
  </si>
  <si>
    <t>Total  ACOMPAÑAMIENTO A LA RED DE PERSONEROS</t>
  </si>
  <si>
    <t>3,3 ACTIVIDAD  CAPACITACIONES A  PERSONEROS ESCOLARES</t>
  </si>
  <si>
    <t>Total CAPACITACIONES A  PERSONEROS ESCOLARES</t>
  </si>
  <si>
    <t>3,4 ACTIVIDAD  CAPACITACIONES EN INSTITUCIONES EDUCATIVAS</t>
  </si>
  <si>
    <t>TotalCAPACITACIONES A  PERSONEROS ESCOLARES</t>
  </si>
  <si>
    <t>3,5 ACTIVIDAD    EVENTOS EN ARTICULACION CON OTRAS INSTITUCIONES</t>
  </si>
  <si>
    <t>Total EVENTOS EN ARTICULACION CON OTRAS INSTITUCIONES</t>
  </si>
  <si>
    <t>3,6 ACTIVIDAD  OTROS EVENTOS</t>
  </si>
  <si>
    <t>Total  OTROS EVENTOS</t>
  </si>
  <si>
    <t>Total Proyecto de DEMOCRACIA ESCOLAR</t>
  </si>
  <si>
    <t>4 INFANCIA Y ADOLESCENCIA</t>
  </si>
  <si>
    <t>4,1 ACTIVIDAD  CAPACTITACIONES EN LEY DE INFANCIA Y ADOLESCENCIA</t>
  </si>
  <si>
    <t>Total  CAPACTITACIONES EN LEY DE INFANCIA Y ADOLESCENCIA</t>
  </si>
  <si>
    <t>4,2 ACTIVIDAD  EVENTOS EN ARTICULACION CON OTRAS INSTITUCIONES</t>
  </si>
  <si>
    <t>Total   EVENTOS EN ARTICULACION CON OTRAS INSTITUCIONES</t>
  </si>
  <si>
    <t>ACCIONES CONSTITUCIONALES</t>
  </si>
  <si>
    <t>Total UPIP</t>
  </si>
  <si>
    <t>OFICINA DE COMUNICACIONES</t>
  </si>
  <si>
    <t>COMUNICACIONES</t>
  </si>
  <si>
    <t>PROGRAMAS DE TV</t>
  </si>
  <si>
    <t>Total PROGRAMAS DE TV</t>
  </si>
  <si>
    <t xml:space="preserve">PUBLICIDAD Y PROPAGANDA </t>
  </si>
  <si>
    <t>Total PUBLICIDAD Y PROPAGANDA</t>
  </si>
  <si>
    <t xml:space="preserve">IMPRESOS Y PUBLICACIONES </t>
  </si>
  <si>
    <t xml:space="preserve">Total IMPRESOS Y PUBLICACIONES </t>
  </si>
  <si>
    <t>REDES SOCIALES Y ACOMPAÑAMIENTO INSTITUCIONAL</t>
  </si>
  <si>
    <t>Total REDES SOCIALES Y ACOMPAÑAMIENTO</t>
  </si>
  <si>
    <t>OTRAS ACTIVIDADES</t>
  </si>
  <si>
    <t>Total OTRAS ACTIVIDADES</t>
  </si>
  <si>
    <t>Total COMUNICACIONES</t>
  </si>
  <si>
    <t>DESPACHO</t>
  </si>
  <si>
    <t xml:space="preserve">ASESOR JURICIDO DE DESPACHO </t>
  </si>
  <si>
    <t>Asesor</t>
  </si>
  <si>
    <t>OBSERVATORIOS DE INVESTIGACINES EN DERECHOS HUMANOS</t>
  </si>
  <si>
    <t>OBSERVATORIO DE REASENTAMIENTO</t>
  </si>
  <si>
    <t>Total del Obs. De Reasentamiento</t>
  </si>
  <si>
    <t>OBSERVATORIO DE SALUD</t>
  </si>
  <si>
    <t>Asesora de Despacho</t>
  </si>
  <si>
    <t>Total del área de Obs. De Salud</t>
  </si>
  <si>
    <t>PRESUPUESTO LOCAL PARTICIPATIVO</t>
  </si>
  <si>
    <t xml:space="preserve">Asesora </t>
  </si>
  <si>
    <t>Total del Componente 5: Investigación sobre la política publica de planeación local, presupuesto</t>
  </si>
  <si>
    <t>Total del área de Obse. De PLPP</t>
  </si>
  <si>
    <t>SISTEMA PENAL ORAL ACUSATORIO - SPOA</t>
  </si>
  <si>
    <t>Actividades</t>
  </si>
  <si>
    <t xml:space="preserve">1. Seminario </t>
  </si>
  <si>
    <t>Coordinador de Investigadores</t>
  </si>
  <si>
    <t>2.  INFORMES DE DELITOS DE ALTO IMPACTO</t>
  </si>
  <si>
    <t>3. Elaboración de Talleres Academicos Orientados a conocer y prevenir el delito y sus efectos,  dirigido a estudiantes donde no exista facultad de Derecho.</t>
  </si>
  <si>
    <t>3.2 Elaboración de conversatorios académicos orientados a universidades públicas y privadas</t>
  </si>
  <si>
    <t>4. LÍNEA DE INVESTIGACIÓN HABITANTE DE CALLE, "Servicios institucionales a los habitantes en situación de calle y en calle".</t>
  </si>
  <si>
    <t>5. OTRAS ACTIVIDADES</t>
  </si>
  <si>
    <t>5.1 Rastreo a prensa con noticias de alto impacto en la ciudad</t>
  </si>
  <si>
    <t xml:space="preserve"> 5.2 Jornadas de acompañamiento a la población en conjunto con la OPDH </t>
  </si>
  <si>
    <t>6. ELABORACIÓN DEL LIBRO "EFECTO DE LA APLICACIÓN DEL SISTEMA PENAL ORAL ACUSATORIO LEY 906 DE 2004"</t>
  </si>
  <si>
    <t xml:space="preserve"> 7.  Estructuración de equipos de trabajo con estudiantes de la UDEM</t>
  </si>
  <si>
    <t>Total del área de Obse. SPOA</t>
  </si>
  <si>
    <t>SEGURIDAD HUMANA</t>
  </si>
  <si>
    <t>Total OBSERVATORIO DE SEGURIDAD HUMANA</t>
  </si>
  <si>
    <t>Jefe Oficina de Planeación</t>
  </si>
  <si>
    <t>Total OBSERVATORIO DE MEDIO AMBIENTE</t>
  </si>
  <si>
    <t>EVALUACIÓN INDEPENDIENTE</t>
  </si>
  <si>
    <t>CONTROL INTERNO</t>
  </si>
  <si>
    <t>1. EVALUACION INDEPENDIENTE</t>
  </si>
  <si>
    <t>Realizar las auditorias internas de calidad 8.2.2, 8.2.3 NCGP 1000-2009 Subsistema control de evaluación. Componente, evaluación independiente. Elemento Auditorìa Interna</t>
  </si>
  <si>
    <t>Jefe Oficina de Control Interno</t>
  </si>
  <si>
    <t>Realizar auditoria de Seguimiento a la Calidad del Servicio. 5.2. Enfoque al cliente.  8.2.4 NTCGP 1000-2009.Subsistema Control de evaluación. Componente, autoevaluación. Elemento, autoevaluación del control.</t>
  </si>
  <si>
    <t>Informe seguimiento acciones correctivas y preventivas (Insumo entrada revisión por la direción).</t>
  </si>
  <si>
    <t>Evaluaciòn de Gestiòn por Dependencias</t>
  </si>
  <si>
    <t xml:space="preserve">Realizar Auditorias Especiales  7.4. </t>
  </si>
  <si>
    <t>Revisión contratación (SECOP)</t>
  </si>
  <si>
    <t>1-Adquisición de bienes y servicios 8.2.1 .(Contratación)</t>
  </si>
  <si>
    <t>2-Satisfacción del cliente (Quejas reclamos)NTCGP 1000-2009. Subsistema Control de gestion. Componente comunicación pública. Elemento comunicación organizacional.</t>
  </si>
  <si>
    <t xml:space="preserve">3- Informe de Austeridad en el gasto    </t>
  </si>
  <si>
    <t xml:space="preserve"> 4- Informe Sistemas</t>
  </si>
  <si>
    <t xml:space="preserve">Evaluacion manejo fondo fijo caja menor </t>
  </si>
  <si>
    <t>Elaboración informe de cumplimiento de la normatividad en la contratación y ordenes de pago</t>
  </si>
  <si>
    <t>2. SEGUIMIENTO MAPA DE RIESGOS</t>
  </si>
  <si>
    <t>Efectuar Seguimiento a los mapas de riesgo y planes de manejo de riesgos. 4.1 NTCGP 1000:2009 Subsistema Control Estrategico, Componente Administraciòn del Riesgo, Elemento Valoraciòn del Riesgo.</t>
  </si>
  <si>
    <t>Efectuar Seguimiento al mapa de riesgo de corrrupción. Decreto 2641 de 2012</t>
  </si>
  <si>
    <t>Se evidencia con comunicación niterna de fecha 06/03/2015 e informe de evaluacion de mapa de Riesgos</t>
  </si>
  <si>
    <t>3. ACOMPAÑAMIENTO  Y ASESORIA</t>
  </si>
  <si>
    <t>Asistencia Comites.5,1 Compromiso de la Direcciòn NTCGP1000:2009 Subsistema Control Estrategico Componente Ambiente de Control, Elemento Estilo de Direcciòn 
(Contrataciòn, Conciliaciòn)</t>
  </si>
  <si>
    <t xml:space="preserve">Verificar transparencia de proceso contractual 7.2.3 Comunicaciòn con el Cliente Literal b) NTCGP 1000:2009 Subsistema Control de Gestiòn, Componente Informaciòn, Elemento Informaciòn primaria. </t>
  </si>
  <si>
    <t xml:space="preserve">Realizar acompañamiento y asesoría .5,1 Compromiso de la Direcciòn NTCGP1000:2009 Subsistema Control Estrategico Componente Ambiente de Control, Elemento Estilo de Direcciòn
-(Comité Directivo, Comisiones Concejo) </t>
  </si>
  <si>
    <t>4. RELACIÓN CON OTROS ENTES</t>
  </si>
  <si>
    <t xml:space="preserve">Elaboración periodica de informes para los diferentes entes. 7,2,3 Comunicaciòn con el cliente NTCGP 1000:2009 .Subsistema Control de Gestiòn. Componente Informaciòn. Elemento Informaciòn primaria.
</t>
  </si>
  <si>
    <t>Informe ejecutivo anual sobre el avance del Sistema de Control Interno</t>
  </si>
  <si>
    <t>Seguimiento a las funciones del comité de conciliación</t>
  </si>
  <si>
    <t>Informe Pormenorizado Control Interno, Ley 1474 de 2011</t>
  </si>
  <si>
    <t>5. FOMENTO DE CULTURA DE AUTOCONTROL</t>
  </si>
  <si>
    <t>Realizar campañas fomento de cultura de Autogestión, Autocontrol y Autorregulación.  5,3 Politica de Calidad NTCGP 1000:2009. Subsistema control estrategico. Componente Direccionamiento Estrategico</t>
  </si>
  <si>
    <t>Comunicar la contribución de la efectividad de la campaña en el logro de los objetivos. 5,3 Politica de Calidad NTCGP 1000:2009. Subsistema control estrategico. Componente Direccionamiento Estrategico</t>
  </si>
  <si>
    <t>Se evidencia con acta 001 de 2015 de circulo de calidad</t>
  </si>
  <si>
    <t>Ejecucion programa de incentivos para auditores y capacitación a auditores</t>
  </si>
  <si>
    <t>Total Control Interno</t>
  </si>
  <si>
    <t>DIRECCIONAMIENTO INSTITUCIONAL</t>
  </si>
  <si>
    <t>OFICINA DE PLANEACIÓN</t>
  </si>
  <si>
    <t xml:space="preserve">ANALISIS  DEL RESULTADO </t>
  </si>
  <si>
    <t>1, Revisión Diagnóstico De Caracterización Del Proceso, Normograma, Procedimientos Y Registros</t>
  </si>
  <si>
    <t>1,1 Reuniones con lideres de proceso y promotores de calidad</t>
  </si>
  <si>
    <t>Jefe de la Oficina de Planeación</t>
  </si>
  <si>
    <t>1,2 Acompañamiento y asesoria a las propuestas presentadas por los lideres de procesos</t>
  </si>
  <si>
    <t>2,Presentación y Verificación  De Modificaciones Adiciones O Supresiones</t>
  </si>
  <si>
    <t>2,1 Recepcion de solicitudes de modificaciones, supresiones o adiciones de rediseño del sistema</t>
  </si>
  <si>
    <t>2,2 Estudio y verificación de las propuestas presentadas por los lideres de procesos vs SGC</t>
  </si>
  <si>
    <t>2,3 Aprobacion de las propuestas, Implementación y expedición de Resolución</t>
  </si>
  <si>
    <t>3, Adopción E Implementación</t>
  </si>
  <si>
    <t>3,1 Actualización de cambios y/o adiciones en el S.G.C.</t>
  </si>
  <si>
    <t>3,2 Socializacion de los cambios</t>
  </si>
  <si>
    <t>3,3 Impresión y archivo de documentos para folder</t>
  </si>
  <si>
    <t xml:space="preserve">4, Difusion y socializacion de la actualizacion del sistema </t>
  </si>
  <si>
    <t>4,1 Inducción a servidores publicos sobre el rediseño del SGC</t>
  </si>
  <si>
    <t>5, Evaluacion y seguimiento del SGC</t>
  </si>
  <si>
    <t>Elaboracion, proyeccion del Plan de Acción Plan Operativo año 20145</t>
  </si>
  <si>
    <t>Seguimiento Plan Estrategico "PRIMERO EL SER HUMANO"</t>
  </si>
  <si>
    <t>Realizar Comité de Dirección</t>
  </si>
  <si>
    <t>Cooperacion Interinstitucional</t>
  </si>
  <si>
    <t>Realizar acompañamiento y asesoría a las diferentes areas en temas relacionados con plan de accion, plan operativo, proyectos, indicadores, riesgos, SGC</t>
  </si>
  <si>
    <t>Seguimiento a las PQRS</t>
  </si>
  <si>
    <t>Se evidencia con informe y CITESE: 201501131935EI</t>
  </si>
  <si>
    <t>Se evidencia con informe y CITESE: 201501137208EI</t>
  </si>
  <si>
    <t>Informe de estado del SGC</t>
  </si>
  <si>
    <t>Comité de revision por direccion</t>
  </si>
  <si>
    <t>Preauditoria, Auditoria e inscripcion del ICONTEC (todas las auditorias)</t>
  </si>
  <si>
    <t>Rendicion de cuentas</t>
  </si>
  <si>
    <t>Total Planeación</t>
  </si>
  <si>
    <t>PROCESO DE APOYO</t>
  </si>
  <si>
    <t>PERSONERÍA AUXILIAR</t>
  </si>
  <si>
    <t>Personera Auxiliar</t>
  </si>
  <si>
    <t>ADMINISTRATIVA</t>
  </si>
  <si>
    <t>4,2 Aseo Locativo</t>
  </si>
  <si>
    <t>4,3 Mantenimiento locativo</t>
  </si>
  <si>
    <t>Subtotal Mantenimeinto locativo</t>
  </si>
  <si>
    <t xml:space="preserve">4,5 Suministros </t>
  </si>
  <si>
    <t>subtotal suministros</t>
  </si>
  <si>
    <t>GESTION DOCUMENTAL</t>
  </si>
  <si>
    <t>TOTAL GESTION DOCUMENTAL</t>
  </si>
  <si>
    <t>SISTEMAS</t>
  </si>
  <si>
    <t>Sofware</t>
  </si>
  <si>
    <t>Subtotal Software</t>
  </si>
  <si>
    <t>Hardware</t>
  </si>
  <si>
    <t>Subtotal Hardware</t>
  </si>
  <si>
    <t xml:space="preserve"> Equipo de trababo TI</t>
  </si>
  <si>
    <t>Subtotal  Equipo de trababo TI</t>
  </si>
  <si>
    <t>Total SISTEMAS</t>
  </si>
  <si>
    <t>FINANCIERA</t>
  </si>
  <si>
    <t>Evaluación de indicadores</t>
  </si>
  <si>
    <t>A solicitud</t>
  </si>
  <si>
    <t>Adquisición de libros en materia de contratación</t>
  </si>
  <si>
    <t>Plan Institucional de Bienestar Social</t>
  </si>
  <si>
    <t>Modalidad</t>
  </si>
  <si>
    <t>Programa</t>
  </si>
  <si>
    <t>Grupos</t>
  </si>
  <si>
    <t>Participantes por grupo</t>
  </si>
  <si>
    <t>Costo por persona</t>
  </si>
  <si>
    <t>Valor total</t>
  </si>
  <si>
    <t>1. Protección y servicios sociales</t>
  </si>
  <si>
    <t>1.1 Calidad de vida</t>
  </si>
  <si>
    <t>Subtotal Calidad de vida</t>
  </si>
  <si>
    <t>Subtotal Cultura</t>
  </si>
  <si>
    <t>Subtotal Recreativo</t>
  </si>
  <si>
    <t>Subtotal Social</t>
  </si>
  <si>
    <t>Subtotal Protección y servicios sociales</t>
  </si>
  <si>
    <t>2. Calidad de vida laboral</t>
  </si>
  <si>
    <t>Subtotal Prepensionados</t>
  </si>
  <si>
    <t>Subtotal Estímulos e incentivos</t>
  </si>
  <si>
    <t>Subtotal Calidad de vidad laboral</t>
  </si>
  <si>
    <t>Dependencias involucradas</t>
  </si>
  <si>
    <t>Temas de capacitación</t>
  </si>
  <si>
    <t>Tipo de facilitador</t>
  </si>
  <si>
    <t>Intensidad horaria</t>
  </si>
  <si>
    <t xml:space="preserve">Recursos </t>
  </si>
  <si>
    <t>Fecha</t>
  </si>
  <si>
    <t>Evidencia</t>
  </si>
  <si>
    <t>TOTALES</t>
  </si>
  <si>
    <r>
      <t xml:space="preserve">Seguimiento  </t>
    </r>
    <r>
      <rPr>
        <b/>
        <sz val="9"/>
        <rFont val="Calibri"/>
        <family val="2"/>
      </rPr>
      <t>indicadores</t>
    </r>
    <r>
      <rPr>
        <sz val="9"/>
        <rFont val="Calibri"/>
        <family val="2"/>
      </rPr>
      <t xml:space="preserve"> y mapas de riesgos</t>
    </r>
  </si>
  <si>
    <t xml:space="preserve">  </t>
  </si>
  <si>
    <t>LINEA ESTRATEGICA 1: LA DIGNIDAD DEL SER HUMANO</t>
  </si>
  <si>
    <t>Objetivo</t>
  </si>
  <si>
    <t>Observar el cumplimiento efectivo de los derechos de las personas para prevenir su vulneracion.</t>
  </si>
  <si>
    <t>Proceso</t>
  </si>
  <si>
    <t>Guarda y Promoción de los Derechos Humanos</t>
  </si>
  <si>
    <t>Meta de la actividad</t>
  </si>
  <si>
    <t>Recursos reales</t>
  </si>
  <si>
    <t>Proyecto1: Plan de concertacion institucional para la proteccion y guarda de los derechos humanos.</t>
  </si>
  <si>
    <t>Clasificacion y analisis de la informacion recolectada por los observatorios</t>
  </si>
  <si>
    <t>Informacion depurada</t>
  </si>
  <si>
    <t>Proceso de observatorio e investigaciones en DDHH</t>
  </si>
  <si>
    <t>trimestral</t>
  </si>
  <si>
    <t>Implementacion de las recomendaciones de la situacion de los Obbservatorios</t>
  </si>
  <si>
    <t>Fortalecimiento de los Observatorios</t>
  </si>
  <si>
    <t>Personero Delegado 20 D Atención al Público</t>
  </si>
  <si>
    <t>Entidades a requerir por vulneracion continua de los DDHH</t>
  </si>
  <si>
    <t>Entidades objeto de intervencion</t>
  </si>
  <si>
    <t>Monitoreo, evaluacion y seguimiento</t>
  </si>
  <si>
    <t>Seguimiento</t>
  </si>
  <si>
    <t>Proceso de observatorio e investigaciones en DDHH y Personero Delegado 20 D Atención al Público</t>
  </si>
  <si>
    <t>Subtotal</t>
  </si>
  <si>
    <t>Proyecto 4: Implementación de la secretaria tecnica (Ley de Victimas)</t>
  </si>
  <si>
    <t>1. Evaluación de la secretaria de victimas de la Personería de Medellín</t>
  </si>
  <si>
    <t>Evaluación</t>
  </si>
  <si>
    <t>2. Campaña de fortalecimiento y proyectos de la mesa de victimas</t>
  </si>
  <si>
    <t>Proyectos</t>
  </si>
  <si>
    <t>Proyecto 2: Estructurar la presencia permanente de la Personeria en los corregimientos y comunas.</t>
  </si>
  <si>
    <t>1. Corregimientos</t>
  </si>
  <si>
    <t>1.Seguimiento y recomendaciones en la implementación de los servicios de la Personería en los corregimientos</t>
  </si>
  <si>
    <t xml:space="preserve">2. recomendaciones </t>
  </si>
  <si>
    <t>2. Comunas</t>
  </si>
  <si>
    <t xml:space="preserve">La Personería acompañara con sus areas de Atención al Público, Derechos Humanos, Observatorios y demás dependencias  las actividades que realiza  la administración municipal en las comunas con el programa.  Y se hará presencia institucional con las áreas misionales y observatorios de la Entidad </t>
  </si>
  <si>
    <t>Verificar la información que salgan de estas jornadas con el fin de implementar campañas y acompañamiento a las comunidades y brigadas en las comunas</t>
  </si>
  <si>
    <t>Proyecto 3: Mejorar el servicio de atencion personalizada, mediante la aplicación de la teoria de colas.</t>
  </si>
  <si>
    <t>1. Elaboración de convenio para la realización del estudio de teorias de colas</t>
  </si>
  <si>
    <t>Convenio (Bancolombia - Personería)</t>
  </si>
  <si>
    <t>Proyecto 2: Elaboracion y definicion de un marco institucional para la comparecencia ante jueces para la proteccion de los derechos humanos.</t>
  </si>
  <si>
    <t>Personero Delegado 20D Penal</t>
  </si>
  <si>
    <t>Acudir en calidad de Ministerio Público al apoyo de la problemáticas donde estén involucrados niños, niñas y adolescentes en especial en las comisarías de familia, inspecciones municipales, cárceles de menores y habitantes de calle</t>
  </si>
  <si>
    <t xml:space="preserve">Proyecto 5:Grupo de apoyo a la problemática de niños, niñas y adolescentes
</t>
  </si>
  <si>
    <t>Informes de DDHH de desempeño de las comisarias frente al restablecimiento de derechos de niños, niñas y adoescentes</t>
  </si>
  <si>
    <t>Informe</t>
  </si>
  <si>
    <t>Difusión del informe de DDHH de niños, niñas y adolescentes</t>
  </si>
  <si>
    <t>Difusión en medios y al público en general por medio de públicaciones</t>
  </si>
  <si>
    <t>Proyecto 3: Elaboracion y definicion de un marco institucional para la promocion de los derechos humanos y acompañamiento de las personas para que no se les vulneren.</t>
  </si>
  <si>
    <t>Presentacion de propuesta de investigacion por parte del grupo de estudio y su respectivo desarrolllo contenisdo en un informe anual de DDHH que se dara a conocer a la ciudadania y dejado para consulta de los interados  en la UPDH y bibliotecas de la ciudad</t>
  </si>
  <si>
    <t xml:space="preserve">Entrega del informe de DDHH a la ciudadania </t>
  </si>
  <si>
    <t>LINEA ESTRATEGICA 3: ESTADO PARA TODOS</t>
  </si>
  <si>
    <t>Contribuir al posicionamiento institucional de la Personeria en los ambitos local, regional y nacional, mediante la promocion de los derechos y deberes de los ciudadanos.</t>
  </si>
  <si>
    <t>Proteccion del Interes Publico</t>
  </si>
  <si>
    <t>Actividad / Proyectos</t>
  </si>
  <si>
    <t xml:space="preserve">Proyecto 1: Plan general de promoción y formación ciudadana </t>
  </si>
  <si>
    <t>Base de datos de  posibles capacitaciones a ejecutar en el año.</t>
  </si>
  <si>
    <t>Plan General de Capacitación</t>
  </si>
  <si>
    <t>Difusión del Plan General de Capacitación.</t>
  </si>
  <si>
    <t>Comunidad informada sobre el cronograma de actividades de formación.</t>
  </si>
  <si>
    <t>Presentación de informes   al seguimiento y evaluación del proyecto: Plan General de Promocion y Formacion Ciudadana.</t>
  </si>
  <si>
    <t xml:space="preserve">Fomentar la conformación, creación, acompañamiento y capacitación  a los integrantes de las diferentes veedurías ciudadanas, con el fin de articular y retroalimentar  los objetivos, conocimientos y acciones de cada una de ellas. </t>
  </si>
  <si>
    <t>Proyecto 1: Red de veedurías ciudadanas 
.</t>
  </si>
  <si>
    <t>Sensibilizar a la comunidad - I. E. y Universidades, en control social.</t>
  </si>
  <si>
    <t xml:space="preserve">Elaborar informes y Evaluación de seguimiento al proyecto de Veedurias. </t>
  </si>
  <si>
    <t>Presentación de informes de evaluación y seguimiento al proyecto de  Veedurías.</t>
  </si>
  <si>
    <t xml:space="preserve">Fomentar en los jóvenes la cultura participativa y democrática, a través de capacitaciones </t>
  </si>
  <si>
    <t xml:space="preserve">Diseñar Plan de Sensibilización y Capacitación  a Personeros Estudiantiles. </t>
  </si>
  <si>
    <t xml:space="preserve">Plan de Capacitación   </t>
  </si>
  <si>
    <t xml:space="preserve">Diseñar el Plan de Capacitación para la comunidad Educativa. </t>
  </si>
  <si>
    <t>Programa de sensibilización</t>
  </si>
  <si>
    <t xml:space="preserve">Definir los eventos a participar en articulación con otras entidades. </t>
  </si>
  <si>
    <t xml:space="preserve">Plan de Participación  y  articulación  en eventos con otras entidades </t>
  </si>
  <si>
    <t xml:space="preserve">Informes y Evaluación de seguimiento al proyecto de Democracia Escolar. </t>
  </si>
  <si>
    <t xml:space="preserve">Presentación de informes de evaluación y seguimiento al proyecto de Democracia Escolar, </t>
  </si>
  <si>
    <t>Promover el conocimiento de los deberes y derechos de niños, niñas y adolescentes a través de asesoría y capacitación a los diversos actores</t>
  </si>
  <si>
    <t>Proyecto 1: Infancia y adolescencia 
.</t>
  </si>
  <si>
    <t>Plan de capacitación  y acompañamiento a la comunidad educativa</t>
  </si>
  <si>
    <t xml:space="preserve">Identificar las mesas de trabajo y actividades con otras entidades en temas de ley 1098/2006 </t>
  </si>
  <si>
    <t xml:space="preserve">Informes y Evaluación de seguimiento al proyecto de Infancia y Adolescencia. </t>
  </si>
  <si>
    <t>LINEA ESTRATEGICA 4: EFICACIA Y RESPETO POR EL SER HUMANO</t>
  </si>
  <si>
    <t>Optimizar la gestion en el uso de los recursos financieros, en aras de elevar los nivels de la eficiencia operativa.</t>
  </si>
  <si>
    <t>Direccionamiento Institucional, Procesos de Apoyo, Medicion Analisis y Mejora.</t>
  </si>
  <si>
    <t>Proyecto:  Definicion de proyectos especiales donde sea posible la vinculacion de recursos, via cooperacion internacional.</t>
  </si>
  <si>
    <t>1,2 Búsqueda de recursos financieros, locativos, logisticos para las sedes proyectadas</t>
  </si>
  <si>
    <t>Gestion de cooperación institucional e internacional (Gestión en la Oficina de cooperación de Presidencia de la republica</t>
  </si>
  <si>
    <t>Oficina de Planeación</t>
  </si>
  <si>
    <t>Rediseñar el sistema de gestion institucional.</t>
  </si>
  <si>
    <t>Direccionamiento Institucional, Procesos de Apoyo, Madicion Analisis y Mejora.</t>
  </si>
  <si>
    <t>Proyecto: Diseño metodologico para la evaluacion y seguimiento de la gestion institucional, mediante la modificacion de procesos y procedimientos de los sistemas de gestion.</t>
  </si>
  <si>
    <t>Procedimientos, caratecrizacion, formatos y normograma revisado</t>
  </si>
  <si>
    <t>Propuestas de procedimientos formatos, caracterizacion y normograma</t>
  </si>
  <si>
    <t xml:space="preserve">3, Adopción e Implementación  </t>
  </si>
  <si>
    <t>Procedimientos, caratecrizacion, formatos y normograma implementados</t>
  </si>
  <si>
    <t xml:space="preserve">4, Difusiòn y socializacion de la actualizacion del sistema </t>
  </si>
  <si>
    <t>Usuario interno socializado con los cambios del sistema</t>
  </si>
  <si>
    <t>Evaluacion y monitoreo</t>
  </si>
  <si>
    <t>Realzar las condiciones de los derechos de las personas en la ciudad de Medellin mediante una mejor presencia institucional.</t>
  </si>
  <si>
    <t>%  Cumpl</t>
  </si>
  <si>
    <t>Proyecto 1: Estructurar estrategicamente el funcionamiento de los observatorios.</t>
  </si>
  <si>
    <t>Informe Observatorios</t>
  </si>
  <si>
    <t xml:space="preserve">Asesora del Despacho                                                                        </t>
  </si>
  <si>
    <t>Informe de visitas verificación de derechos</t>
  </si>
  <si>
    <t>LINEA ESTRATEGICA 2: LA MIRADA A LA GESTION PUBLICA</t>
  </si>
  <si>
    <t>Procurar la efectividad en el cumplimiento de los fines del Estado con miras al fortalecimiento institucional de los organismos objeto de vigilancia.</t>
  </si>
  <si>
    <t>Vigilancia de la Conducta Oficial</t>
  </si>
  <si>
    <t>Proyecto 1: Definir un Plan General de Vigilancia Administrativa.</t>
  </si>
  <si>
    <t>Mejorar las condiciones ambientales y tecnologicas de la Entidad, que faciliten el desarrollo y el compromiso del talento humano.</t>
  </si>
  <si>
    <t>Proyecto 2: Actualizacion tecnologica.</t>
  </si>
  <si>
    <t>Elaborar lineamientos y asesorar en las adquisiciones y contrataciones  de Hardware y Software</t>
  </si>
  <si>
    <t>Con el objeto de uniformar las políticas de adquisición de sistemas de información y contratación de equipos de desarrollo se hace necesario que el personal del TI en común acuerdo con las Unidades de Gestión defina los lineamientos generales y participe en el asesoramiento de problemáticas afines</t>
  </si>
  <si>
    <t>Personera Auxilia -   Coordinador de Sistemas</t>
  </si>
  <si>
    <t>Realizacion de inventario de Hardware y Sofware</t>
  </si>
  <si>
    <t>Tener inventario de equipos de computo y definir necesidades</t>
  </si>
  <si>
    <t>Fortalecer de la Seguridad Informática de la entidad salvalguardando la información y soportando el normal desempeño de las actividades de la entidad.</t>
  </si>
  <si>
    <t>Identificar y Dignósticar la vulnerabilidad de la entidad en el acceso a la información.
Elaborar un plan de seguridad de información y acceso a los servicios  de la entidad.
Implementar políticas de seguridad en la entidad</t>
  </si>
  <si>
    <t>Actualización
tecnológica</t>
  </si>
  <si>
    <t>Mantener en apropiado funcionamiento los recursos hardware y software de la entidad.</t>
  </si>
  <si>
    <t>Identificar las solicitudes realizadas por los usuarios a través del correo sistemas@personeriamedellin.gov.co para prestar soporte técnico oportuno y mantener continuidad en los servicios tecnológicos.Generar acciones preventivas para el adecuado funcionamiento del hardware y software.</t>
  </si>
  <si>
    <t>Personera Auxiliar , Personera Auxilia -   Coordinador de Sistemas</t>
  </si>
  <si>
    <t>Aprobacion plan  de Gestión Documental</t>
  </si>
  <si>
    <t>Plan</t>
  </si>
  <si>
    <t>Personería Auxiliuar</t>
  </si>
  <si>
    <t>Presentación del cronograma</t>
  </si>
  <si>
    <t>Proyecto 4: Gestion del talento humano.</t>
  </si>
  <si>
    <t>1 Elaboracion de Plan de vacaciones</t>
  </si>
  <si>
    <t>Plan de vacaciones</t>
  </si>
  <si>
    <t>2 Elaboracion plan institucional de capacitacion</t>
  </si>
  <si>
    <t>Plan institucional</t>
  </si>
  <si>
    <t>3 Elaboracion plan instituciona de bienestar</t>
  </si>
  <si>
    <t>4, Elaboracion de plan institucional de estimulos y reconocimientos</t>
  </si>
  <si>
    <t>Plan institucional de estimiulos</t>
  </si>
  <si>
    <t>Proyecto 5: Gestión de Servicios Administrativos</t>
  </si>
  <si>
    <t>Crear el plan de  limpieza para mantenimiento de las instalaciones de la entidad</t>
  </si>
  <si>
    <t xml:space="preserve"> Plan de limpieza </t>
  </si>
  <si>
    <t xml:space="preserve">Plan de suministros para el funcionamiento de la entidad </t>
  </si>
  <si>
    <t xml:space="preserve">Plan de suministros, </t>
  </si>
  <si>
    <t>Programa de control para mejoramiento de la calidad del servicio</t>
  </si>
  <si>
    <t>Encuestas de satisfacción</t>
  </si>
  <si>
    <t>plan de mantenimiento locativo</t>
  </si>
  <si>
    <t xml:space="preserve">Plan </t>
  </si>
  <si>
    <t>Planificación de mantenimiento preventivo y correctivo del parque automotor</t>
  </si>
  <si>
    <t>Plan de trabajo que prevenga riesgos tanto mecanicos como electricos del parque automotor</t>
  </si>
  <si>
    <t>EVALUACIÓN PORCENTUAL ANUAL DEL PLAN ESTRATÉGICO 2012 - 2016                                                                                                                                                                                                                                                      "PRIMERO EL SER HUMANO"</t>
  </si>
  <si>
    <r>
      <rPr>
        <u/>
        <sz val="12"/>
        <rFont val="Arial"/>
        <family val="2"/>
      </rPr>
      <t>LINEA ESTRATEGICA 1</t>
    </r>
    <r>
      <rPr>
        <sz val="12"/>
        <rFont val="Arial"/>
        <family val="2"/>
      </rPr>
      <t xml:space="preserve">: LA DIGNIDAD DEL SER HUMANO                                                                                    </t>
    </r>
  </si>
  <si>
    <r>
      <t>OBJETIVO (Valor Objetivo del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48%)</t>
    </r>
  </si>
  <si>
    <t>PROCESO</t>
  </si>
  <si>
    <t>PROYECTO</t>
  </si>
  <si>
    <t>Tiempo Estimado de Ejecucion</t>
  </si>
  <si>
    <t>Meta Ponderada de cada Proyecto</t>
  </si>
  <si>
    <t>% Cumplimiento 1er año                      (2012-2013)</t>
  </si>
  <si>
    <t xml:space="preserve">% Cumplimiento 2do año                   (2013-2014)  </t>
  </si>
  <si>
    <t>% Cumplimiento 3er año                        (2014-2015)</t>
  </si>
  <si>
    <t>% Cumplimiento 4to año                    (2015-2016)</t>
  </si>
  <si>
    <t>% Cumplimiento PROYECTO</t>
  </si>
  <si>
    <t>% Cumplimiento OBJETIVO</t>
  </si>
  <si>
    <t>% Cumplimiento LINEA</t>
  </si>
  <si>
    <t>Proyecto 1: Plan de concertacion institucional para la proteccion y guarda de los derechos humanos.</t>
  </si>
  <si>
    <t>TOTAL</t>
  </si>
  <si>
    <r>
      <t xml:space="preserve">OBJETIVO (Valor Objetivo del </t>
    </r>
    <r>
      <rPr>
        <sz val="10"/>
        <rFont val="Arial"/>
        <family val="2"/>
      </rPr>
      <t>12%)</t>
    </r>
  </si>
  <si>
    <t xml:space="preserve">% Cumplimiento 2do año                   (2013-2014) </t>
  </si>
  <si>
    <t xml:space="preserve">Proyecto 1: Grupo de apoyo a la problemática de niños, niñas y adolescentes
</t>
  </si>
  <si>
    <r>
      <t>OBJETIVO (Valor Objetivo del</t>
    </r>
    <r>
      <rPr>
        <sz val="10"/>
        <rFont val="Arial"/>
        <family val="2"/>
      </rPr>
      <t xml:space="preserve"> 40%)</t>
    </r>
  </si>
  <si>
    <t>% Cumplimiento 1er año</t>
  </si>
  <si>
    <t>% Cumplimiento 3er año</t>
  </si>
  <si>
    <t>% Cumplimiento 4to año</t>
  </si>
  <si>
    <r>
      <rPr>
        <u/>
        <sz val="12"/>
        <rFont val="Arial"/>
        <family val="2"/>
      </rPr>
      <t>LINEA ESTRATEGICA 2</t>
    </r>
    <r>
      <rPr>
        <sz val="12"/>
        <rFont val="Arial"/>
        <family val="2"/>
      </rPr>
      <t>: LA MIRADA A LA GESTION PUBLICA</t>
    </r>
  </si>
  <si>
    <t>OBJETIVO (Valor Objetivo del 100%)</t>
  </si>
  <si>
    <t>Proyecto 2: Estructurar los mecanismos para la suscripcion de pactos por la transparencia y el buen gobierno.</t>
  </si>
  <si>
    <t>Proyecto 3: Implementar la oralidad en los procesos disciplinarios en la Personeria.</t>
  </si>
  <si>
    <r>
      <rPr>
        <u/>
        <sz val="12"/>
        <rFont val="Arial"/>
        <family val="2"/>
      </rPr>
      <t>LINEA ESTRATEGICA 3</t>
    </r>
    <r>
      <rPr>
        <sz val="12"/>
        <rFont val="Arial"/>
        <family val="2"/>
      </rPr>
      <t>: ESTADO PARA TODOS</t>
    </r>
  </si>
  <si>
    <t>OBJETIVO (Valor Objetivo del 75%)</t>
  </si>
  <si>
    <t>Proyecto 2: Red de veedurías ciudadanas .</t>
  </si>
  <si>
    <t xml:space="preserve">Proyecto 3: Red de personeros escolares y formación en democracia escolar </t>
  </si>
  <si>
    <t>OBJETIVO (Valor Objetivo del 25%)</t>
  </si>
  <si>
    <t>Promover el conocimiento los deberes y derechos de niños, niñas y adolescentes atraves de asesorias y capacitación a los diversos actores</t>
  </si>
  <si>
    <t>Proyecto: Infancia y adolescencia.</t>
  </si>
  <si>
    <r>
      <rPr>
        <u/>
        <sz val="12"/>
        <rFont val="Arial"/>
        <family val="2"/>
      </rPr>
      <t>LINEA ESTRATEGICA 4</t>
    </r>
    <r>
      <rPr>
        <sz val="12"/>
        <rFont val="Arial"/>
        <family val="2"/>
      </rPr>
      <t>: EFICACIA Y RESPETO POR EL SER HUMANO</t>
    </r>
  </si>
  <si>
    <r>
      <t xml:space="preserve">OBJETIVO (Valor Objetivo del </t>
    </r>
    <r>
      <rPr>
        <sz val="10"/>
        <rFont val="Arial"/>
        <family val="2"/>
      </rPr>
      <t>20%)</t>
    </r>
  </si>
  <si>
    <t xml:space="preserve">Proyecto 1: Reestructuracion locativa </t>
  </si>
  <si>
    <t>Proyecto 3: Gestion del talento humano.</t>
  </si>
  <si>
    <t>Mejorar la gestión documental por medio de un proceso técnico que facilite en forma coordinada y accesible su identificación de conformidad con el Art. 22 de la Ley 594 de 2000</t>
  </si>
  <si>
    <t xml:space="preserve">Proyecto: Gestión Documental </t>
  </si>
  <si>
    <t>OBJETIVO (Valor Objetivo del 10%)</t>
  </si>
  <si>
    <t>Prestar de forma oportuna y con criterios de calidad los servicios logísticos necesarios que garanticen el cumplimiento de la misión institucional</t>
  </si>
  <si>
    <t>Proyecto: Gestión de Servicios Administrativos.</t>
  </si>
  <si>
    <r>
      <t>OBJETIVO (Valor Objetivo del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20%)</t>
    </r>
  </si>
  <si>
    <t>Proyecto: Definicion de proyectos especiales donde sea posible la vinculacion de recursos, via cooperacion internacional.</t>
  </si>
  <si>
    <t>PORCENTAJE TOTAL DE CUMPLIMIENTO DEL PLAN DURANTE EL CUATRIENIO</t>
  </si>
  <si>
    <t>Publicación Avisos otras entidades</t>
  </si>
  <si>
    <t>Revision de procesos Contravencinales de policia</t>
  </si>
  <si>
    <t>Interposicion recursos VIP</t>
  </si>
  <si>
    <t>Seguimiento a indicadores</t>
  </si>
  <si>
    <t xml:space="preserve">Notificaciones de otras entidades </t>
  </si>
  <si>
    <t>Realizacion de Comité Primario</t>
  </si>
  <si>
    <t>Estructuración de equipo de trabajo</t>
  </si>
  <si>
    <t>1, Intervención Audiencia ante Jueces de Garantias</t>
  </si>
  <si>
    <t>1.1 Audiencia de legalización de captura</t>
  </si>
  <si>
    <t>1,.2 Audiencia de formulación de imputacion</t>
  </si>
  <si>
    <t>1.3 Audiencia de medida de aseguramiento</t>
  </si>
  <si>
    <t>1.4 Audiencia de solicitud de comiso</t>
  </si>
  <si>
    <t>2. Intervencion audiencia ante jueces de conocimiento</t>
  </si>
  <si>
    <t>2.1 Audiencia preparatoria</t>
  </si>
  <si>
    <t>2.2 Audiencia de preclusion</t>
  </si>
  <si>
    <t>2.3 Audiencia de juicio oral</t>
  </si>
  <si>
    <t>2.4 Audiencia de Acusacion</t>
  </si>
  <si>
    <t>2.5 Audiencia Verificacion de Allanamiento y/o preacuerdos</t>
  </si>
  <si>
    <t>2.6 Audiencia individualizacion de pena y lectura de fallo</t>
  </si>
  <si>
    <t>2.5. Otras Audiencias</t>
  </si>
  <si>
    <t xml:space="preserve">3.Revision debido proceso </t>
  </si>
  <si>
    <t>4, Actuaciones ante policia judicial</t>
  </si>
  <si>
    <t>4,1 Reconocimientos en fila y/o fotograficos</t>
  </si>
  <si>
    <t>5.  Notificacion Decisiones judiciales(archivo prescripciones), ley 906 y 600</t>
  </si>
  <si>
    <t>6. Diligencia de notificación y destrucción de elementos</t>
  </si>
  <si>
    <t>6,1 Diligencia de destrucción de elementos</t>
  </si>
  <si>
    <t>7. Grupo Familia, Niñez y Adolescencia</t>
  </si>
  <si>
    <t>7.1. Intervencion audiencias de conciliacion comisarias de Familia</t>
  </si>
  <si>
    <t>7. 2.. Notificacion en actuaciones comisarias de familia</t>
  </si>
  <si>
    <t>7. 3. Revisión Debido proceso administrativo de restablecimiento de derecho</t>
  </si>
  <si>
    <t>7.4 Asistencia a comites NNA</t>
  </si>
  <si>
    <t>7.5. Visitas a instituciones NNA</t>
  </si>
  <si>
    <t>8. Circulos de calidad</t>
  </si>
  <si>
    <t>Recursos asignados</t>
  </si>
  <si>
    <t>Acompañamiento al Plan Institucional</t>
  </si>
  <si>
    <t>Registro de victima conflicto armado Diligenciar (FUDV)</t>
  </si>
  <si>
    <t>Realizar requerimientos a las entidades que vulneren de manera constante derechos fundamentales</t>
  </si>
  <si>
    <t>Estructurar equipos de trabajo - Secretar{ia tecnica de Victmas.</t>
  </si>
  <si>
    <t>agenda de reuniones de victimas</t>
  </si>
  <si>
    <t>Cantidad de registro de victimas y/o desplazados en las Brigadas de diligenciamiento de formularios de victimas</t>
  </si>
  <si>
    <t>Escrito accion de tutela</t>
  </si>
  <si>
    <t>Impugnacion fallo de tutela</t>
  </si>
  <si>
    <t xml:space="preserve"> incidente de desacato</t>
  </si>
  <si>
    <t xml:space="preserve">Solicitud de cumplimiento de fallo de tutela </t>
  </si>
  <si>
    <t>Conciliacion extrajudicial en derecho</t>
  </si>
  <si>
    <t>Solicitud Revision proceso penal</t>
  </si>
  <si>
    <t>Solicitud revision proceso civil</t>
  </si>
  <si>
    <t>Revision procesos de restablecimiento de derechos NNA</t>
  </si>
  <si>
    <t>Reclamacion y seguimiento a derechos del consumidor</t>
  </si>
  <si>
    <t xml:space="preserve">Derechos de peticion  </t>
  </si>
  <si>
    <t>Asesorias</t>
  </si>
  <si>
    <t xml:space="preserve">Recepcion queja </t>
  </si>
  <si>
    <t>Revision debido proceso comisaria de familia</t>
  </si>
  <si>
    <t>Recepcion procesos contravencionales Policia</t>
  </si>
  <si>
    <t>Tramites de Acciones legales y/o  Constitucionales</t>
  </si>
  <si>
    <t>Solicitud proteccion de tierras</t>
  </si>
  <si>
    <t>Solicitud de Vigilancia a la contratación estatal</t>
  </si>
  <si>
    <t>Vigilancia a los actos de la administracion</t>
  </si>
  <si>
    <t>Solicitud de asistencia a eventos Interinstitucionales</t>
  </si>
  <si>
    <t>Solicitud Averiguacion Disciplinaria</t>
  </si>
  <si>
    <t>Cancelacion proteccion de tierras.</t>
  </si>
  <si>
    <t>Cubrimiento sesiones del Concejo</t>
  </si>
  <si>
    <t>Declaracion bajo juramento (de temas de vulneracion de derecho )</t>
  </si>
  <si>
    <t>Derecho de peticion interno</t>
  </si>
  <si>
    <t>Rrecurso reposicion y/o apelacion victimas</t>
  </si>
  <si>
    <t>Estudio y/o elaboracion de coadyuvancia acciones publicas</t>
  </si>
  <si>
    <t>Estudio y/o elaboracion de accion popular</t>
  </si>
  <si>
    <t>Elaboracion concepto juridico</t>
  </si>
  <si>
    <t>Revocatoria directa</t>
  </si>
  <si>
    <t>Solicitud estudio tutela especial</t>
  </si>
  <si>
    <t>Asesorias convenio Savia salud - EPS</t>
  </si>
  <si>
    <t>Asesoria convenio coomeva</t>
  </si>
  <si>
    <t>Asesorias convenio DSSA.</t>
  </si>
  <si>
    <t>Asesorias facilitador UARIV</t>
  </si>
  <si>
    <t>Estructurar equipos de trabajo - Atencion al Publico.</t>
  </si>
  <si>
    <t>Realizacion de Circulos de Calidad</t>
  </si>
  <si>
    <t>Asesoria por las tematicas de investigación</t>
  </si>
  <si>
    <t>Producción, elaboración y publicación del informe anual de derechos humanos 2015</t>
  </si>
  <si>
    <t>Recorrido de ciudad Investigadores</t>
  </si>
  <si>
    <t>Visitas a albergues y centros de atención a victimas</t>
  </si>
  <si>
    <t>Visitas a centros de gerontologia o de atención a personas mayores</t>
  </si>
  <si>
    <t>Visitas a centros de atención para personas en situación de calle</t>
  </si>
  <si>
    <t>Visitas a centros de atención a NNA</t>
  </si>
  <si>
    <t>Registro pedagogico</t>
  </si>
  <si>
    <t>Asistencia a juntas de remisos</t>
  </si>
  <si>
    <t>Presentación de avance de informe de investigación</t>
  </si>
  <si>
    <t>Reuniones de trabajo para el equipo de investigación</t>
  </si>
  <si>
    <t>Acción de tutela</t>
  </si>
  <si>
    <t>Acompañamiento a movilizaciones</t>
  </si>
  <si>
    <t>Actividades académicas por temáticas de los procesos de investigación como ponente</t>
  </si>
  <si>
    <t>Actividades académicas por temáticas de los procesos de investigación como asistente</t>
  </si>
  <si>
    <t>Asesorías en diferentes tematicas de derechos</t>
  </si>
  <si>
    <t>Asistencia consejo disciplina en carceles</t>
  </si>
  <si>
    <t>Asistencia y acompañamientos a eventos  de ciudad</t>
  </si>
  <si>
    <t>Brigadas socio jurídicas en cárceles DDHH</t>
  </si>
  <si>
    <t>Campañas en derechos</t>
  </si>
  <si>
    <t>Brigadas socio juridicas en Derechos Humanos</t>
  </si>
  <si>
    <t>Visitas de reacción inmediata en las tematicas de investigación</t>
  </si>
  <si>
    <t>Solicitud de cancelación de protección de tierras</t>
  </si>
  <si>
    <t>Capacitación al personal de la OPDH en protocolos de atención eficiente, información valiosa (para manejo de los FUD)</t>
  </si>
  <si>
    <t>Celebración de la semana de los derechos humanos</t>
  </si>
  <si>
    <t>Celebración día internacional de los derechos humanos</t>
  </si>
  <si>
    <t>Comité y/o mesas de DDHH</t>
  </si>
  <si>
    <t>Declaración bajo juramento</t>
  </si>
  <si>
    <t>Elaboracion de Derecho de petición</t>
  </si>
  <si>
    <t>Restablecimiento de derechos entrega niño niña o adolescente</t>
  </si>
  <si>
    <t>Entrega persona desmovilizada</t>
  </si>
  <si>
    <t>Impugnación fallo tutela</t>
  </si>
  <si>
    <t>Incidente desacato</t>
  </si>
  <si>
    <t>Recepción queja</t>
  </si>
  <si>
    <t>Recorrido de ciudad (los realizan los abogados de reaccion, no como investigacion si no como verificacion de derechos en terreno- diurno-nocturno</t>
  </si>
  <si>
    <t xml:space="preserve">brigadas noctunas, en estaciones de policia, hospitales y/o centros de salud, caivas y centro de la ciudad de medellin </t>
  </si>
  <si>
    <t>reacciones inmediatas</t>
  </si>
  <si>
    <t>Escrito de solicitud calificación de invalidez</t>
  </si>
  <si>
    <t>Solicitud cumplimiento fallo de tutela</t>
  </si>
  <si>
    <t>Escrito revocatoria directa</t>
  </si>
  <si>
    <t>Solicitud protección de tierras</t>
  </si>
  <si>
    <t>Recurso de reposicion y/o apelacion victimas</t>
  </si>
  <si>
    <t>solo nocturnos</t>
  </si>
  <si>
    <t xml:space="preserve">abogados de reaccion inmediata </t>
  </si>
  <si>
    <t>contar independientes de las actividades de investigacion</t>
  </si>
  <si>
    <t>A solicitud de Parte</t>
  </si>
  <si>
    <t>Según lo programado en cada indicador de los Procesos</t>
  </si>
  <si>
    <t>Solucion Alternativa de Conflictos</t>
  </si>
  <si>
    <t>Cartilla basica de conciliación</t>
  </si>
  <si>
    <t>Seguimiento a la Norma NTC: 5906 de ICONTEC</t>
  </si>
  <si>
    <t>PLAN OPERATIVO 2016</t>
  </si>
  <si>
    <t>1,1,1 CONCILIACION EXTRAJUDICIAL EN DERECHO LEY 640 DE 2001</t>
  </si>
  <si>
    <t>I</t>
  </si>
  <si>
    <t>F</t>
  </si>
  <si>
    <t xml:space="preserve">1,1,2DERECHOS HUMANOS Y DERECHO INTERNACIONAL HUMANITARIO </t>
  </si>
  <si>
    <t>TOTAL DIPLOMADOS</t>
  </si>
  <si>
    <t>1,2 SEMINARIOS Y FOROS</t>
  </si>
  <si>
    <t>1,2,1 CODIGO GENERAL DEL PROCESO - LEY 1564 DE  2012</t>
  </si>
  <si>
    <t>1,2,2  VEEDURIAS: EJERCICIO DEL VEEDOR, PASOS Y MECANISMOS DE ACCION - LEY 1757 DE 2015</t>
  </si>
  <si>
    <t>1,2,3 VEEDURIAS: GESTION DOCUMENTAL.</t>
  </si>
  <si>
    <t>1,2,4  DEMOCRACÍA ESCOLAR: HABILIDADES  PARA EL DESARROLLO DEL LIDERAZGO (5H)</t>
  </si>
  <si>
    <t xml:space="preserve">1,2,5  INFANCIA Y ADOLESCENCIA: FORO ACADÉMICO DE VIOLENCIA INTRAFAMILIAR Y RESTABLECIMIENTO DE DERECHO </t>
  </si>
  <si>
    <t>Total SEMINARIOS Y FOROS</t>
  </si>
  <si>
    <t>1,4,1 ESTRUCTURACION DE EQUIPO</t>
  </si>
  <si>
    <t>TotalESTRUCTURACION DE EQUIPO y PARTICIPACIÓN EN REUNIONES</t>
  </si>
  <si>
    <t>2,1 ACTIVIDAD   CONFORMACION DE VEEDURIAS</t>
  </si>
  <si>
    <t>2,2,1 SENSIBILIZACION A COMUNIDAD EN GENERAL  PARA CONFORMACION  DE VEEDURIAS (REFRIGERIOS)</t>
  </si>
  <si>
    <t>2,2,2 PROGRAMA DE CAPACITACION EN MUNIPICIOS DEL ÁREA METROPOLITANA</t>
  </si>
  <si>
    <t>A DEMANDA</t>
  </si>
  <si>
    <t>2,2,3 PROMOCION EN UNIVERSIDADES  E  I.E. EN VEEDURIAS CIUDADANAS</t>
  </si>
  <si>
    <t>2,2 ACTIVIDAD  CONTROL Y ACOMPAÑAMIENTO A  VEEDURIAS</t>
  </si>
  <si>
    <t>2,3,1 REGISTRO PUBLICO DE VEEDURIAS</t>
  </si>
  <si>
    <t>2,3,2 CAPACITACION, SEGUIMIENTO Y ACOMPAÑAMIENTO A VEEDURIAS CIUDADANAS REGISTRADAS</t>
  </si>
  <si>
    <t>ESTRUCTURACION DE EQUIPO</t>
  </si>
  <si>
    <t>3,1,1 JORNADAS DE SENSIBILIZACION  A CANDIDATOS A PERSONEROS</t>
  </si>
  <si>
    <t>3,1,2 DIA DE LA DEMOCRACIA</t>
  </si>
  <si>
    <t>3,1,3  POSESION PERSONEROS ESCOLARES</t>
  </si>
  <si>
    <t>3,1,4 RENDICIÓN DE CUENTAS DE PERSONEROS ESCOLARES</t>
  </si>
  <si>
    <t>3,2,1 REUNIONES DE LA RED DE PERSONEROS</t>
  </si>
  <si>
    <t>3,3,1 ENCUENTRO DE PERSONEROS ESCOLARES EN  LAS  INSTALACIONES DE LA PERSONERIA</t>
  </si>
  <si>
    <t xml:space="preserve">3,4,1  TALLERES  FORMACION  EN DERECHOS HUMANOS </t>
  </si>
  <si>
    <t xml:space="preserve">3,4,2 CAPACITACIONES GOBIERNO ESCOLAR, ACOSO ESCOLAR, LIDERERAZGO Y PARTICIPACION </t>
  </si>
  <si>
    <t>3,5,2 SEMANA DE LA CONVIVENCIA</t>
  </si>
  <si>
    <t>3,5,3 PARTICIPACIÓN MESAS DE TRABAJO</t>
  </si>
  <si>
    <t>3,6,1 ATENCION A USUARIOS E   I.E.</t>
  </si>
  <si>
    <t>3,6,2 ASISTENCIA A COMISIONES ACCIDENTALES O SESIONES AL CONCEJO</t>
  </si>
  <si>
    <t>3,6,3 ESTRUCTURACION DE EQUIPO</t>
  </si>
  <si>
    <t>4,1,1 CAPACITACIONES EN I.E. DE MEDELLIN,  SUS CORREGIMIENTOS Y SUBREGIONES DEL DEPARTAMENTO, EN RESPONSABILIDAD PENAL PARA ADOLESCENTES, VIOLENCIA INTRAFAMILIAR Y LEY DE INFANCIA Y ADOLESCENCIA.</t>
  </si>
  <si>
    <t>4,1,2 CAPACITACIONES EN PREVENCION DE  EXPLOTACIÓN SEXUAL Y COMERCIAL DE NIÑOS, NIÑAS Y ADOLESCENTES</t>
  </si>
  <si>
    <t xml:space="preserve">4,2,2 PARTICIPACION EN MESAS DE TRABAJO: (Prevención del reclutamiento de NNA - Prevención y Atención de la ESCNNA - y Comité de política pública de infancia y adolescencia) - </t>
  </si>
  <si>
    <t>4,2,3 SEGUIMIENTO Y APOYO -  PLATAFORMA DE LA JUVENTUD (LEY 1622/2013)</t>
  </si>
  <si>
    <t>4,2,4 ATENCION A USUARIOS</t>
  </si>
  <si>
    <t>4,2,6 CONCURSO  ESTRATEGIAS DE PREVENCION  CONTRA LA ESCNNA DIRIGIDO A ESTUDIANTES</t>
  </si>
  <si>
    <t>4,2,8 ESTRUCTURACION DE EQUIPO</t>
  </si>
  <si>
    <t>Total Proyecto de INFANCIA Y ADOLESCENCIA</t>
  </si>
  <si>
    <t>Estudio y/o elaboracion de acciones popularres</t>
  </si>
  <si>
    <t>Estudio y/o elaboracion de acciones de cumplimiento</t>
  </si>
  <si>
    <t>Estudio y/o elaboracion de acciones de grupo</t>
  </si>
  <si>
    <t>Estudio y/o elaboracion de accion de inconstitucionalidad</t>
  </si>
  <si>
    <t>Estudio y/o elaboarcion de acciones de nulidad simple</t>
  </si>
  <si>
    <t>Estudio y/o elaboracion de accion de tutelas especiales</t>
  </si>
  <si>
    <t>Estudio y/o elaboracion de coadyuvancia en acciones publicas</t>
  </si>
  <si>
    <t>Verificacion de fallos judiciales</t>
  </si>
  <si>
    <t>Verificacion efectividad al Derecho de Petición</t>
  </si>
  <si>
    <t>Reclamacion y/o Seguimiento  derechos del consumidor</t>
  </si>
  <si>
    <t>Asistencia audiencia pacto de cumplimiento</t>
  </si>
  <si>
    <t>Conferencia</t>
  </si>
  <si>
    <t>asistencia a eventos interinstitucionales</t>
  </si>
  <si>
    <t>Estructuración de Equipo</t>
  </si>
  <si>
    <t>Evaluación de Indicadores</t>
  </si>
  <si>
    <t>Transmisión del programa institucional en 48 canales comunitarios de Medellin y Antioquia (2 emisiones diarias)</t>
  </si>
  <si>
    <t xml:space="preserve">Ejecutar un plan de medios de comunicación </t>
  </si>
  <si>
    <t>Realizar una campaña externa (concurso y premiacion)</t>
  </si>
  <si>
    <t>3 PERIÓDICOS INSTITUCIONALES (informe de gestión) distribuidos como inserto en los periódicos locales</t>
  </si>
  <si>
    <t xml:space="preserve">Publicidad y Propaganda </t>
  </si>
  <si>
    <t xml:space="preserve">Foto-Noticia </t>
  </si>
  <si>
    <t>Boletín de Prensa y comunicados de prensa</t>
  </si>
  <si>
    <t>Canal en  youtube</t>
  </si>
  <si>
    <t>Cuenta en Facebook</t>
  </si>
  <si>
    <t>Cuenta en twitter</t>
  </si>
  <si>
    <t xml:space="preserve">Apoyo en diseño de Plegables; Caratulas, Campañas internas, Tarjetas; Avisos publicitarios;Observatorios; Avisos internos   </t>
  </si>
  <si>
    <t>Acompañamiento y apoyo a los eventos que se realicen en la Personería</t>
  </si>
  <si>
    <t>Boletín Interno</t>
  </si>
  <si>
    <t>Circulos de calidad</t>
  </si>
  <si>
    <t>Conceptos juridicos</t>
  </si>
  <si>
    <t>Respuesta Derechos de peticion internos</t>
  </si>
  <si>
    <t>Respuesta Acciones de tutela</t>
  </si>
  <si>
    <t>Defensa judicial de la entidad</t>
  </si>
  <si>
    <t>Estudio de titulos para compra de inmueble (Fondo de vivienda de la Personeria)</t>
  </si>
  <si>
    <t>Asistencia a sesiones en el Concejo de Medellin</t>
  </si>
  <si>
    <t>Asistencia a Comisiones Accidentales del concejo</t>
  </si>
  <si>
    <t>Asesorias Juridicas al Despacho</t>
  </si>
  <si>
    <t>Apoyo a otras áreas</t>
  </si>
  <si>
    <t>Asistencia a comites de conciliacion</t>
  </si>
  <si>
    <t>1. formular la política pública de protección a moradores, actividades económicas y productivas para el Municipio de Medellín</t>
  </si>
  <si>
    <t>1,1 Diseño metodológico y formulación de la estrategia participativa -pedagógica</t>
  </si>
  <si>
    <t>1,2 Acuerdo colectivo de la problemática del desplazamiento involuntario y su caracterización - Diagnóstico</t>
  </si>
  <si>
    <t>1,3 Proposición y proyección de alternativas de solución y marco estratégico y operativo para la protección a moradores - Formulación</t>
  </si>
  <si>
    <t>1,4 Adopción de la política pública</t>
  </si>
  <si>
    <t xml:space="preserve">1,5 TRANSVERSAL
Implementación de la estrategia participativa y pedagógica 
</t>
  </si>
  <si>
    <t>2.funcionamiento mesa interinstitucional de reasentamiento</t>
  </si>
  <si>
    <t>3. Celebrar convenios con instituciones publicas y organizaciones comunitarias</t>
  </si>
  <si>
    <t>4.  Rastreo de noticias a nivel nacional,en medios magneticos y fisicos para retroalimentar  la plataforma georeferenciada.</t>
  </si>
  <si>
    <t xml:space="preserve">5,Captura de información primaria de las Atenciones al público, reacciones inmediatas y todos los servicios de la Personería relacionados con alto riesgo , obra publica, desplazamiento </t>
  </si>
  <si>
    <t>6,Acompañamiento y seguimiento a los planess/proyectos/obras de desarrollo de la Administración Municipal</t>
  </si>
  <si>
    <t>7,Acompañamiento Mesas trabajo originadas de movimientos de Poblacion afectados por contruciones deficientes en la cuidad de Medellin</t>
  </si>
  <si>
    <t>8,Acompañamiento  y gestion institucional a  las Comisiones Accidentales del  Concejo de Medellin relacionadas con el objeto del Observatorio</t>
  </si>
  <si>
    <t>Recursos propuestos por el área</t>
  </si>
  <si>
    <t>Recursos asignados por el personero</t>
  </si>
  <si>
    <t>1,  Brigadas Sociojuridicas y de Salud.</t>
  </si>
  <si>
    <t xml:space="preserve">2,  Dialogos en Salud </t>
  </si>
  <si>
    <t>31/12/20156</t>
  </si>
  <si>
    <t>Talleres sobre planificacion territorial, estrategias de desarrollo local, planeación local y presupuesto participativo</t>
  </si>
  <si>
    <t>Capacitación a lideres sociales en las áreas de participación social, mecanismos de participación y control social</t>
  </si>
  <si>
    <t>Boletín informativo sobre las acciones y procesos del observatorio de planeación local y presupuesto participativo</t>
  </si>
  <si>
    <t>Alertas de los riesgos de la política publica en pp</t>
  </si>
  <si>
    <t>Grupo focales con los funcionarios responsables de ejercer los programas y proyectos financiados con recursos de planeación local y el presupuesto participativo</t>
  </si>
  <si>
    <t>Grupo focales con los actores sociales  interesados en el tema de la Planeación Local y el Presupuesto Participativo</t>
  </si>
  <si>
    <t>Formulación de investigación en PLPP</t>
  </si>
  <si>
    <t>Actualización de modelo metodológico para la realización de las investigaciones y estudios del observatorio</t>
  </si>
  <si>
    <t xml:space="preserve"> Visitas para el levantamiento de información a las  organizaciones sociales e entidades públicas</t>
  </si>
  <si>
    <t>Conferencias de socialización de los hallazgos y resultados de los estudios e investigaciones realizadas por el Observatorio</t>
  </si>
  <si>
    <t>Visitas institucionales para la consecución de cooperación técnica</t>
  </si>
  <si>
    <t>Estructuración de equipos de trabajo</t>
  </si>
  <si>
    <t xml:space="preserve">Visibilización Observatorio </t>
  </si>
  <si>
    <t xml:space="preserve">Acompañamiento al desarrollo de la política pública de presupuesto participativo </t>
  </si>
  <si>
    <t>1,1,5,2 Capacitaciones ambientales a  Personeros Estudiantiles.</t>
  </si>
  <si>
    <t>1,1,5,3 Talleres de sensibilizacion Ambiental</t>
  </si>
  <si>
    <t xml:space="preserve">1,1,5,4 Seguimiento a politica publica ambiental </t>
  </si>
  <si>
    <t>1,1,5,5 Acompañamiento a eventos ambientales</t>
  </si>
  <si>
    <t>1,1,5,6 Seguimiento a Megaproyectos</t>
  </si>
  <si>
    <t>1,1,5,7 Asistencias a comisiones Accidentales</t>
  </si>
  <si>
    <t>1,1,5,8 Brigadas Socio Jurídicas ambientales</t>
  </si>
  <si>
    <t>1,1,5,9 Acompañamiento a las acciones legales que se adelanten para la protección del Ambiente</t>
  </si>
  <si>
    <t xml:space="preserve">1.1.5.10 Fortalecimiento y creacion de veedurias ambientales </t>
  </si>
  <si>
    <t>Académico e investigativo</t>
  </si>
  <si>
    <t xml:space="preserve">-Implementación de proyecto de investigación sobre la construcción participativa y de manera diferencial de políticas públicas de seguridad en la ciudad de Medellín. </t>
  </si>
  <si>
    <t>-Desarrollo de 7 talleres participativos con mujeres y jóvenes por zonas de la ciudad.</t>
  </si>
  <si>
    <t xml:space="preserve">Formativo y pedagógico </t>
  </si>
  <si>
    <t>- implementar el diplomado En enfoques y perspectivas de análisis en la construcción e implementación de políticas públicas en seguridad. (Propuesta anexa) Dirigido a: líderes comunitarios, académicos y funcionarios públicos.</t>
  </si>
  <si>
    <t>- Desarrollar un seminario de ciudad desde las discusiones sobre seguridad humana que el OSHM ha venido posicionando en la ciudad.</t>
  </si>
  <si>
    <t xml:space="preserve">Compra de cajas Nª 12 para guardar archivos </t>
  </si>
  <si>
    <t>Escaneo y digitalizacion Documental de cajas de archivo</t>
  </si>
  <si>
    <t>Falta por definir</t>
  </si>
  <si>
    <t xml:space="preserve">Almacenamiento de cajas de archivo </t>
  </si>
  <si>
    <t>Organización y eliminicacion de archivos der los años 2002-2009 sugun tablas de valoracion y retencion</t>
  </si>
  <si>
    <t>Renovar licencia de Antivirus ESET</t>
  </si>
  <si>
    <t>Renovación de licencia  biblioteca juridica</t>
  </si>
  <si>
    <t>Renovación de licencia notinet</t>
  </si>
  <si>
    <t>Mantenimiento, soporte  de la página Web todo el año</t>
  </si>
  <si>
    <t>Custodia de Medios de cintas de backup y medio mageneticos</t>
  </si>
  <si>
    <t>Renovar licencia de Server Backup Unlimited (Realizar Backup archivos Bases de datos, imágenes de maquinas virtuales)</t>
  </si>
  <si>
    <t>Renovar licencia de sistema de Filtrado antispam Fortimail por un año</t>
  </si>
  <si>
    <t>Renovar licencia de sistema de Filtrado de contenido Fortigate por un año</t>
  </si>
  <si>
    <t>Renovar garantias de Servidores HP por dos años CARE PACK HP AMPLAICION A 3 AÑOS DE GARANTIA</t>
  </si>
  <si>
    <t>Mantenimiento y desarrollo de reportes a la Medida para el Sistema de Informacion SIP</t>
  </si>
  <si>
    <t>Adquirir licencias e-learning para la creacion de manuales y contenido educativo virtual para los funcionarios</t>
  </si>
  <si>
    <t>Outsorcing de Fotocopiado e impresión</t>
  </si>
  <si>
    <t>Mantenimiento preventivo del aire acondicionado todo el año del centro de datos</t>
  </si>
  <si>
    <t xml:space="preserve">
Adquirir impresora para correspondencia  generación de los Stiker
</t>
  </si>
  <si>
    <t>2 ingenieros</t>
  </si>
  <si>
    <t>1 programador</t>
  </si>
  <si>
    <t>1 tecnico</t>
  </si>
  <si>
    <t>coordinador</t>
  </si>
  <si>
    <t xml:space="preserve">matenimiento preventivo y correctivo del parque automotor </t>
  </si>
  <si>
    <t>adquisición de parque automotor</t>
  </si>
  <si>
    <t>Estructuraccion de equipo de servicio de conduccion</t>
  </si>
  <si>
    <t xml:space="preserve">Reintegro de Bienes </t>
  </si>
  <si>
    <t>ingreso de activos</t>
  </si>
  <si>
    <t>mantenimiento de bienes</t>
  </si>
  <si>
    <t xml:space="preserve">adquisicion de sofware (licencia) sap para la visualizacion de inventario actualizado </t>
  </si>
  <si>
    <t>adquisicion de sillas ejecutivas ergonomicas</t>
  </si>
  <si>
    <t>Adquisicion de Archivadores</t>
  </si>
  <si>
    <t xml:space="preserve"> Mantenimiento parque automotor</t>
  </si>
  <si>
    <t>DOTACION</t>
  </si>
  <si>
    <t>Subtotal Mantenimiento PARQUE AUTOMOTOR</t>
  </si>
  <si>
    <t>Subtotal dotación</t>
  </si>
  <si>
    <t>Total Financiera</t>
  </si>
  <si>
    <t>CONTRATUAL</t>
  </si>
  <si>
    <t>programa  5 S</t>
  </si>
  <si>
    <t xml:space="preserve">Brigada especial para mantenimiento </t>
  </si>
  <si>
    <t>mantenimiento jardineria</t>
  </si>
  <si>
    <t>mantenimiento de la cerrajeria</t>
  </si>
  <si>
    <t>mantenimiento OPDH</t>
  </si>
  <si>
    <t>Abastecimiento de, papeleria y elementos de oficina general</t>
  </si>
  <si>
    <t xml:space="preserve">Suministro de llantas para los vehiculos </t>
  </si>
  <si>
    <t>servicio de correspondencia urbana, departamental , nacional e internacional</t>
  </si>
  <si>
    <t>suministros de los insumos de cafeteria y aseo</t>
  </si>
  <si>
    <t>Servicio de aseo y cafeteria (Personal )</t>
  </si>
  <si>
    <t>Año 2016</t>
  </si>
  <si>
    <t>Descripción</t>
  </si>
  <si>
    <t>Beneficiarios</t>
  </si>
  <si>
    <t>Observación</t>
  </si>
  <si>
    <t>Préstamo</t>
  </si>
  <si>
    <t>Calamidad</t>
  </si>
  <si>
    <t>Atender acontecimientos graves e imprevisibles de caracter urgentel al servidor, pensionado o a quien dependa economicamente de este y que por sus características de ímprevisibilidad, urgencia y gravedad, no puedan ser atendidos con los recursos económicos del  solicitante.</t>
  </si>
  <si>
    <t>Servidores y su grupo familiar</t>
  </si>
  <si>
    <t>Funcionamiento a cargo de la comisión de personal.</t>
  </si>
  <si>
    <t>Colectivo</t>
  </si>
  <si>
    <t>Convenios empresariales</t>
  </si>
  <si>
    <t>Consolidar convenios con empresas de servicios que ofrezcan beneficios de tarifas especiales para los servidores.</t>
  </si>
  <si>
    <t>Exámenes médicos ejecutivos</t>
  </si>
  <si>
    <t>Realizar evaluación del estado de salud de los servidores para identificar tempranamente factores de riesgo que puedan repercutir en su salud.</t>
  </si>
  <si>
    <t>Servidores</t>
  </si>
  <si>
    <t>Reconocimiento</t>
  </si>
  <si>
    <t>Promoción del tiempo libre y actividades saludables</t>
  </si>
  <si>
    <t>Apoyar aquellas actividades que a discreción del servidor proporcionen descanso, diversión, participación social, desarrollo de la personalidad y estilos de vida saludables.</t>
  </si>
  <si>
    <t>Vivienda</t>
  </si>
  <si>
    <t>Contribuir a solucionar las necesidades de vivienda de los servidores públicos activos y, de los pensionados cuya última vinculación haya sido con la entidad.</t>
  </si>
  <si>
    <t>Funcionamiento a cargo de la comisión de vivienda.</t>
  </si>
  <si>
    <t>1.2 Cultural</t>
  </si>
  <si>
    <t>Turismo regional</t>
  </si>
  <si>
    <t>Promover espacios de esparcimiento e integración para los servidores y su grupo familiar.</t>
  </si>
  <si>
    <t>Vamos a teatro</t>
  </si>
  <si>
    <t>1.3 Recreativo</t>
  </si>
  <si>
    <t>Caminata ecológica</t>
  </si>
  <si>
    <t>Posibilitar recorridos por senderos ecológicos, observando y disfrutando de la naturaleza.</t>
  </si>
  <si>
    <t>Gastronomía</t>
  </si>
  <si>
    <t>Proporcionar un espacio para aprender a cocinar y descubrir una nueva forma de entender la cocina.</t>
  </si>
  <si>
    <t>Vacaciones recreativas</t>
  </si>
  <si>
    <t>Propiciar el disfrute de un ambiente sano y de integración para los hijos de los servidores durante sus vacaciones mediante el desarrollo de actividades lúdico-recreativas que permitan fortalecer los valores de convivencia social, el aprovechamiento del tiempo libre y la salud mental.</t>
  </si>
  <si>
    <t>Hijos de los servidores</t>
  </si>
  <si>
    <t>1.4 Social</t>
  </si>
  <si>
    <t>Exaltaciones</t>
  </si>
  <si>
    <t>Realizar actividades de tipo social que pretenden rescatar la historia, valores y creencias tanto a nivel individual como colectivo tales como cumpleaños y fechas especiales.</t>
  </si>
  <si>
    <t>Integración familiar</t>
  </si>
  <si>
    <t>Posibilitar la asistencia de los servidores y su grupo familiar, para fomentar la participación en actividades culturales, deportivas, recreativas y de convivencia armónica entre estos, ­fortaleciendo la unión institucional.</t>
  </si>
  <si>
    <t>Servidores y su grpo familiar</t>
  </si>
  <si>
    <t>Integración navideña</t>
  </si>
  <si>
    <t>Posibilitar la asistencia de los servidores a un espacio integrativo para fortalecer la unión institucional en la tradición de la navidad.</t>
  </si>
  <si>
    <t>2.1 Prepensionados</t>
  </si>
  <si>
    <t>Asesoría pensional</t>
  </si>
  <si>
    <t>Gestionar asesoría respecto a los beneficios e inconvenientes del regimen pensional de los servidores próximos a pensionarse a través de las Administradores de Fondos de Pensiones.</t>
  </si>
  <si>
    <t>Administradoras de Fondo de Pensiones.</t>
  </si>
  <si>
    <t>Retiro laboral asistido</t>
  </si>
  <si>
    <t>Preparar para el retiro laboral a los servidores que se encuentran próximos a obtener el derecho a la pensión, de tal forma que logren adaptarse al cambio para vivir su nueva etapa de manera activa y plena.</t>
  </si>
  <si>
    <t>2.2 Estímulos e incentivos</t>
  </si>
  <si>
    <t>Estimulo a la educación superior</t>
  </si>
  <si>
    <t>Beneficiar con apoyo económico a los servidores con desempeño sobresaliente y que adelantan estudios universitarios a nivel de pregrado y posgrado.</t>
  </si>
  <si>
    <t>Mejores empleados</t>
  </si>
  <si>
    <t>Realizar un evento en el que se reconozca a quienes sean seleccionados como mejores servidores por nivel.</t>
  </si>
  <si>
    <t>Total</t>
  </si>
  <si>
    <t>PLAN DE CAPACITACION 2016</t>
  </si>
  <si>
    <t>Toda la entidad</t>
  </si>
  <si>
    <t>Liderazgo y trabajo en equipo</t>
  </si>
  <si>
    <t>Externo</t>
  </si>
  <si>
    <t>Taller</t>
  </si>
  <si>
    <t>Evaluación del Desempeño Laboral</t>
  </si>
  <si>
    <t>Inducción general</t>
  </si>
  <si>
    <t>Interno y externo</t>
  </si>
  <si>
    <t>Entrenamiento en puesto de trabajo</t>
  </si>
  <si>
    <t>Interna</t>
  </si>
  <si>
    <t>Sistema de Gestión de la Calidad</t>
  </si>
  <si>
    <t>Seminario</t>
  </si>
  <si>
    <t>Mejoramiento continuo individual</t>
  </si>
  <si>
    <t>Seminarios, talleres y congresos.</t>
  </si>
  <si>
    <t>ASOPERMED</t>
  </si>
  <si>
    <t>Capacitación en temas sindicales según acuerdo de solicitudes</t>
  </si>
  <si>
    <t>Apoyo a grupos de estudio</t>
  </si>
  <si>
    <t>Total Personería auxiliar</t>
  </si>
  <si>
    <t>No. De Proyecto</t>
  </si>
  <si>
    <t>transmision del programa institucional en 2 canales locales de TV Producción, realizacion del programa institucional de TV</t>
  </si>
  <si>
    <t>Monitoreo de información y suministro de contenidos institucionales en pantallas</t>
  </si>
  <si>
    <t>Meta de la actividad del año 2016</t>
  </si>
  <si>
    <t xml:space="preserve"> $  12,774,319</t>
  </si>
  <si>
    <t>ACTIVIDADES PARA EL INFORME ANUAL DE DERECHOS HUMANOS</t>
  </si>
  <si>
    <t>Producción, elaboración y publicación del informe anual de derechos humanos 2016</t>
  </si>
  <si>
    <t>Seguimiento al Proceso de paz Con las FARC y la incidencia en la ciudad de Medellin de un posible postacuerdo</t>
  </si>
  <si>
    <t>3,  Orientacion en salud en los CAV</t>
  </si>
  <si>
    <t>4,  Medellin sin barreras en salud</t>
  </si>
  <si>
    <t>5,  Momentos de verdad en salud</t>
  </si>
  <si>
    <t>6,  Recoleccion de buzones y PQR en salud (cambio de buzones)</t>
  </si>
  <si>
    <t>7,  Estudios sobre el Derecho Fundamental a la salud</t>
  </si>
  <si>
    <t>8,  Informes mensuales tutelas en salud Personería</t>
  </si>
  <si>
    <t>9,  Informe y analisis de tutelas en salud (Rama Judicial, Personería), analisis informacion de CRUE Medellín y apoyo estadístico a evaluación de política pca en salud.</t>
  </si>
  <si>
    <t>10,  Encuentro Personería con EPS y Rama Judicial.</t>
  </si>
  <si>
    <t>11,  Acompañamiento a veedurias en salud</t>
  </si>
  <si>
    <t>12,  Acompañamiento mesa de salud Antioquia</t>
  </si>
  <si>
    <t>13,  Talleres en salud con comunidades</t>
  </si>
  <si>
    <t>14,  Visitas de verificación de derechos en salud</t>
  </si>
  <si>
    <t>15  Circulo de Calidad con el Proceso de Observatorios</t>
  </si>
  <si>
    <t>16,  Acompañamiento a ligas y alianzas de usuarios en salud, con el apoyo del CISP y la UdeA. Facultad de Derecho y Ciencias Políticas</t>
  </si>
  <si>
    <t>17,  Red de controladores</t>
  </si>
  <si>
    <t>18,  Verificación de Derechos en Farmacias</t>
  </si>
  <si>
    <t>19,  Semillero de invetigación en cooperación UdeA</t>
  </si>
  <si>
    <t>20, Seguimiento Riesgo de Corrupción</t>
  </si>
  <si>
    <t>21, Seguimiento Mapa de Riesgos Institucional</t>
  </si>
  <si>
    <t>22, EVALUACIÓN DE INDICADORES</t>
  </si>
  <si>
    <t>23, Entrada de Revisión por la Dirección</t>
  </si>
  <si>
    <t>24, Visivilización del Observatorio de Salud</t>
  </si>
  <si>
    <t>25, Acompañamiento a comision salud (Urgencia)</t>
  </si>
  <si>
    <t>26. Proyecto "Análisis de los determinantes sociales en salud del municipio de Medellín"</t>
  </si>
  <si>
    <t>A SOLICITUD</t>
  </si>
  <si>
    <t>mantenimiento infaestrutura locativa (mantenimiento preventivo del aire acondicionado del centro de datos)</t>
  </si>
  <si>
    <t>Efectuar reuniones de delegados Definitiva</t>
  </si>
  <si>
    <t>Suscripción de Periodicos</t>
  </si>
  <si>
    <t>EQUIPO DE TRABAJO DE FORMACION</t>
  </si>
  <si>
    <t>SUB TOTAL FORMACIONCION CIUDADANA</t>
  </si>
  <si>
    <t>Estructuracion de equipo</t>
  </si>
  <si>
    <t>Estructuracin equipos de trabajo</t>
  </si>
  <si>
    <t>estructuracion equipos de trabajo</t>
  </si>
  <si>
    <t>estructuracion de equipo de trabajo</t>
  </si>
  <si>
    <t>estructuracion de equipo</t>
  </si>
  <si>
    <t>estructuracion equipo de trabajo</t>
  </si>
  <si>
    <t>ESTUDIO DE COMPETENCIAS PREFERENTES</t>
  </si>
  <si>
    <t>Estructuracion de Equipo de Trabajo</t>
  </si>
  <si>
    <t>EQUIPO DE TRABAJO APOYO</t>
  </si>
  <si>
    <t>31/12/216</t>
  </si>
  <si>
    <r>
      <t xml:space="preserve">ACTUACIONES DE FONDO: </t>
    </r>
    <r>
      <rPr>
        <sz val="11"/>
        <color theme="1"/>
        <rFont val="Arial"/>
        <family val="2"/>
      </rPr>
      <t>Auto de indagación preliminar; Auto de apertura de investigación; Auto que niega pruebas, Pliego de cargos; Auto que cita audiencia dentro del Proceso Verbal; Auto de archivo; Auto que resuelve un recurso; Fallos absolutorios, Fallos sancionatorios; Decisión inhibitoria; Autos que resuelven nulidad; Auto de suspensión Provisional, Audiencia de Proceso verbal, Auto Remisión por competencia otra entidad)  AUTO DE ACUMULACION  DE PROCESOS - AUTO QUE AVOCA CONOCIMIENTO - AUTO QUE DECIDE COMPETENCIA PREFERENTE. AUTO CITACION DE AUDIENCIA - DECISION DE NULIDADES DEL PROCESO VERBAL - INTREVENCION ACCIONES CONSTITUCIONALES Y LEGALES (respuesta  y proyección a tutelas y demandas derivadas de negocios)</t>
    </r>
  </si>
  <si>
    <r>
      <t xml:space="preserve">ACTUACIONES DE TRAMITE E IMPULSO PROCESAL:  </t>
    </r>
    <r>
      <rPr>
        <sz val="10"/>
        <rFont val="Arial"/>
        <family val="2"/>
      </rPr>
      <t xml:space="preserve">TRÁMITE: Auto que decreta pruebas, Declaración Juramentada, Versión Libre, Auto de cierre de la investigación, Auto que prorroga término de investigación, Auto de adición o aclaración, Solicitud de Información, Auto que admite recurso, Acta de Visita Administrativa, Auto que traslada pruebas, Constancias,  , Auto que da traslado para alegatos de conclusión, Ampliación de queja; Respuesta a Derecho de Petición.  IMPULSO PROCESAL: citaciones;  comunicaciones; solicitudes; documentación recibida - remisión archivo físico. </t>
    </r>
  </si>
  <si>
    <r>
      <t xml:space="preserve">INTERVENCION EN PROCESOS LEGALES Y CONSTITUCIONALES: </t>
    </r>
    <r>
      <rPr>
        <sz val="10"/>
        <rFont val="Arial"/>
        <family val="2"/>
      </rPr>
      <t xml:space="preserve">Proyección y/o respuestas de demandas y/o acciones de Tutela derivadas de Negocios Disciplinarios </t>
    </r>
  </si>
  <si>
    <r>
      <t xml:space="preserve">ACTUACIONES SECRETARIALES: </t>
    </r>
    <r>
      <rPr>
        <sz val="10"/>
        <rFont val="Arial"/>
        <family val="2"/>
      </rPr>
      <t>Citaciones, notificaciones, comunicaciones,  constancias, documentación recibida</t>
    </r>
  </si>
  <si>
    <r>
      <t xml:space="preserve">COMISION Y PRACTICA DE PRUEBAS  DE OTRAS ENTIDADES: </t>
    </r>
    <r>
      <rPr>
        <sz val="10"/>
        <rFont val="Arial"/>
        <family val="2"/>
      </rPr>
      <t xml:space="preserve">Practica y recaudo de material probatorio, y/o comunicaciones y notificaciones derivadas de comisión </t>
    </r>
  </si>
  <si>
    <r>
      <t xml:space="preserve">GESTION DOCUMENTAL DE ARCHIVO:  </t>
    </r>
    <r>
      <rPr>
        <sz val="10"/>
        <rFont val="Arial"/>
        <family val="2"/>
      </rPr>
      <t xml:space="preserve">Remisión expediente archivado;  Organización expediente archivado;  Revisión y foliación expediente; Clasificación;  Custodia de expediente archivado; Remisión expediente al archivo central </t>
    </r>
  </si>
  <si>
    <r>
      <t xml:space="preserve">REVISION DE AVERIGUACIONES DISCIPLINARIAS EXTERNAS: </t>
    </r>
    <r>
      <rPr>
        <sz val="10"/>
        <rFont val="Arial"/>
        <family val="2"/>
      </rPr>
      <t>Visitas a Oficinas de Control Disciplinario Interno</t>
    </r>
  </si>
  <si>
    <t>Jefe Oficina de Comunicaciones</t>
  </si>
  <si>
    <r>
      <t xml:space="preserve">3.1 Realizar conversatorios académicos orientados a la comunidad estudiantil de </t>
    </r>
    <r>
      <rPr>
        <sz val="10"/>
        <color rgb="FFFF0000"/>
        <rFont val="Arial"/>
        <family val="2"/>
      </rPr>
      <t>colegios  e instituciones educativas.</t>
    </r>
  </si>
  <si>
    <t>OBSERVATORIO DE MEDIO AMBIENTE</t>
  </si>
  <si>
    <t>Radicacion nuevos proyectos estrategicos</t>
  </si>
  <si>
    <t>Seguimiento PA - PO 2016</t>
  </si>
  <si>
    <t>F.I</t>
  </si>
  <si>
    <t>F.F</t>
  </si>
  <si>
    <t>Administracion del Banco de Proyectos de estrategicos</t>
  </si>
  <si>
    <t>Recursos asignado</t>
  </si>
  <si>
    <t>semestral</t>
  </si>
  <si>
    <t>Informe anual de DDHH</t>
  </si>
  <si>
    <t>cumplida</t>
  </si>
  <si>
    <t>Contribuir al posicionamiento institucional de la Personeria en los ambitos local, regional y nacional, mediante la promoción de los derechos y deberes de los ciudadanos.</t>
  </si>
  <si>
    <t>Analizar los temas de capacitacion y de actividades de formación  solicitadas por los ciudadanos.</t>
  </si>
  <si>
    <t>Personera Delegada 20D UPIP</t>
  </si>
  <si>
    <t>Definir capacitaciones y sectores de la poblacion a la cual se dirigiran los programas de formación.</t>
  </si>
  <si>
    <t>Elaborar informes y Evaluación de la ejecución del Plan General de Promoción y Formación Ciudadana.</t>
  </si>
  <si>
    <t xml:space="preserve">Plan de capacitación y sensibilización </t>
  </si>
  <si>
    <t>Capacitar a los ciudadanos interesados en la conformación de  Veedurías,   previo al registro y de acuerdo al  objeto.</t>
  </si>
  <si>
    <t>Cumplimiento del indicador de Gestión para el año 2016 con relación a las nuevas veedurias conformadas</t>
  </si>
  <si>
    <t xml:space="preserve">Proyecto 1: Red de personeros escolares y formación en democracia escolar </t>
  </si>
  <si>
    <t>Incentivar a los Personeros Escolares a integrar la Red de Personeros Escolares del año 2016</t>
  </si>
  <si>
    <t xml:space="preserve">Conformación de la Red de Personeros  2016 </t>
  </si>
  <si>
    <t>Diseñar programa de sensibilizacion a estudiantes de decimo grado para ser los futuros candidatos a personeros escolares</t>
  </si>
  <si>
    <t>15 02 2016</t>
  </si>
  <si>
    <t>Definir intervención para la formación a la comunidad educativa sobre ley de infancia y adolescencia.</t>
  </si>
  <si>
    <t>Delegada 20D Formación ciudadana</t>
  </si>
  <si>
    <t xml:space="preserve">Presentación de  cronograma de participación en eventos con otras entidades y mesas de trabajo,  que traten temas de infancia y adolescencia. </t>
  </si>
  <si>
    <t xml:space="preserve">Presentación de informes de evaluación y seguimiento al proyecto de Infancia y Adolescencia. </t>
  </si>
  <si>
    <t>Delegada 20D Formación Ciudadana</t>
  </si>
  <si>
    <t>con la elaboracion de este plan se establecera las politicas requeridas que permitan controlar la adquisicion, el uso y la administracion de los recursos informaticos, estableciendo un desarrollo informatico que responda a las necesidades de la Personeria de Medellin. identificando el estado actual de la entidad y llevarla a un estado final esperado. con el proposito de crear valor a la Personeria de Medellin</t>
  </si>
  <si>
    <t>Renovar y actualizar
el software y
hardware. Actualizar los equipos de computos a Windows 10. Actualizar el SIP (Sistema de informacion de la Personeria) con base a las necesidades de la Personeria de Medellin</t>
  </si>
  <si>
    <t>Administrar, actualizar y mantener el sitio Web de la Personeria de Medellin</t>
  </si>
  <si>
    <t>Realizar la administracion del sitio web, actualizando la informacion coorporativa y de interes para la ciudadania</t>
  </si>
  <si>
    <t>Implementa SAP de inventario de bienes e inmuebles de la Alcaldia de Medellin</t>
  </si>
  <si>
    <t>Tener un control real del inventario de cada uno de los funcionarios de la Personeria de Medelin. Permitir cargar, descargar y reintegrar el inventario, buscando la eficiencia para este procedimiento</t>
  </si>
  <si>
    <t>Adquirir, configurar e implementar el sistema de firmas digitales</t>
  </si>
  <si>
    <t>Toda la documentacion generada en la entidad y que es cargada al Sistema de informacion contanga su correspondiente firma digital validada por Certicamara</t>
  </si>
  <si>
    <t>Realizar el diseño e implementacion de una APP para la Personeria de Medellin</t>
  </si>
  <si>
    <t>Crear una APP para dispositivos moviles que permitan a los ciudadanos iterponenr una queja sobre la violacion de los DDHH y permita a la Entidad realziar  reacciones inmediatas para brindar el acompañamiento.</t>
  </si>
  <si>
    <t>Implementar el TeamVeawer en todos los equipos.</t>
  </si>
  <si>
    <t>Tener implementado el teamveawer en todos los equipos de la entidad, el cual permita brindar soporte  en tiempo real a los funcionarios y contratistas de la entidad, sin la necesidad de desplazarse al equipo de cómputo en forma presencial</t>
  </si>
  <si>
    <t>Presentacion de Cronograma para entrega de Archivos durante 2016</t>
  </si>
  <si>
    <t>Plan organización archivo central e historico por eliminacion de archivos de acuerdo Tablas de Valoracion y Tablas de retencion documental entre los años 2002-2009</t>
  </si>
  <si>
    <t>Revision de las tablas de retencion para la modificacion de los tiempos de retencion.</t>
  </si>
  <si>
    <t>PLAN DE ACCIÓN 2016</t>
  </si>
  <si>
    <t>Adquisicion de equipos de comunicación</t>
  </si>
  <si>
    <t>Seguimiento a Proyecto Estratégico del Plan de Desarrollo 2016-2019</t>
  </si>
  <si>
    <t>Hacer seguimiento a un proyecto de impacto en la comunidad que se plantee desarrollar en el Plan de Desarrollo de Medellin</t>
  </si>
  <si>
    <t>Personero Delegado 20 D Vigilancia Administrativa</t>
  </si>
  <si>
    <t>Seguimiento a Comité de Conciliación del Municipio de Medellín, sobre acciones de Repetición</t>
  </si>
  <si>
    <t xml:space="preserve">Hacer seguimiento al Comité de Conciliaicón del Municipio en aquelas audincias en donde se estudie la posibilidad de ejercer la Acción de Repetición contra servidores municipales </t>
  </si>
  <si>
    <t>Personero Delgado 20 D  Vigilancia Administrativa</t>
  </si>
  <si>
    <t xml:space="preserve">Elaboracion del PETI (Plan estrategico de tecnologias) 2016-2019, </t>
  </si>
  <si>
    <t>Proyecto 3: Gestión Documental</t>
  </si>
</sst>
</file>

<file path=xl/styles.xml><?xml version="1.0" encoding="utf-8"?>
<styleSheet xmlns="http://schemas.openxmlformats.org/spreadsheetml/2006/main">
  <numFmts count="20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"/>
    <numFmt numFmtId="165" formatCode="&quot;$&quot;#,##0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-&quot;$&quot;* #,##0_-;\-&quot;$&quot;* #,##0_-;_-&quot;$&quot;* &quot;-&quot;??_-;_-@_-"/>
    <numFmt numFmtId="169" formatCode="_-[$$-240A]\ * #,##0_ ;_-[$$-240A]\ * \-#,##0\ ;_-[$$-240A]\ * &quot;-&quot;??_ ;_-@_ "/>
    <numFmt numFmtId="170" formatCode="&quot;$&quot;#,##0.00;&quot;$&quot;\(#,##0.00\)"/>
    <numFmt numFmtId="171" formatCode="&quot;$&quot;#,##0;&quot;$&quot;\(#,##0\)"/>
    <numFmt numFmtId="172" formatCode="_(&quot;$&quot;\ * #,##0.00_);_(&quot;$&quot;\ * \(#,##0.00\);_(&quot;$&quot;\ * &quot;-&quot;??_);_(@_)"/>
    <numFmt numFmtId="173" formatCode="dd\-mm\-yy;@"/>
    <numFmt numFmtId="174" formatCode="[$-C0A]d\-mmm\-yy;@"/>
    <numFmt numFmtId="175" formatCode="d/mm/yyyy;@"/>
    <numFmt numFmtId="176" formatCode="dd/mm/yy;@"/>
    <numFmt numFmtId="177" formatCode="dd/mm/yyyy;@"/>
    <numFmt numFmtId="178" formatCode="&quot;$&quot;\ #,##0_);[Red]\(&quot;$&quot;\ #,##0\)"/>
    <numFmt numFmtId="179" formatCode="m/d/yyyy\ h:mm:ss"/>
    <numFmt numFmtId="180" formatCode="#,##0;[Red]#,##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rgb="FFFFFFFF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011">
    <xf numFmtId="0" fontId="0" fillId="0" borderId="0" xfId="0"/>
    <xf numFmtId="0" fontId="9" fillId="6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165" fontId="10" fillId="9" borderId="22" xfId="0" applyNumberFormat="1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0" fontId="0" fillId="0" borderId="4" xfId="0" applyFont="1" applyBorder="1"/>
    <xf numFmtId="0" fontId="13" fillId="0" borderId="0" xfId="0" applyFont="1"/>
    <xf numFmtId="0" fontId="15" fillId="4" borderId="4" xfId="0" applyFont="1" applyFill="1" applyBorder="1" applyAlignment="1">
      <alignment horizontal="center" vertical="center" wrapText="1"/>
    </xf>
    <xf numFmtId="3" fontId="15" fillId="4" borderId="4" xfId="0" applyNumberFormat="1" applyFont="1" applyFill="1" applyBorder="1" applyAlignment="1">
      <alignment horizontal="center" vertical="center"/>
    </xf>
    <xf numFmtId="3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/>
    <xf numFmtId="0" fontId="16" fillId="6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" fontId="9" fillId="4" borderId="4" xfId="4" applyNumberFormat="1" applyFont="1" applyFill="1" applyBorder="1" applyAlignment="1">
      <alignment horizontal="center" vertical="center" wrapText="1"/>
    </xf>
    <xf numFmtId="9" fontId="9" fillId="4" borderId="4" xfId="4" applyFont="1" applyFill="1" applyBorder="1" applyAlignment="1">
      <alignment horizontal="center" vertical="center" wrapText="1"/>
    </xf>
    <xf numFmtId="0" fontId="13" fillId="6" borderId="4" xfId="0" applyFont="1" applyFill="1" applyBorder="1"/>
    <xf numFmtId="164" fontId="16" fillId="6" borderId="4" xfId="2" applyNumberFormat="1" applyFont="1" applyFill="1" applyBorder="1" applyAlignment="1">
      <alignment horizontal="right" vertical="center" wrapText="1"/>
    </xf>
    <xf numFmtId="9" fontId="16" fillId="6" borderId="4" xfId="3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6" fillId="0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right" vertical="center" wrapText="1"/>
    </xf>
    <xf numFmtId="164" fontId="9" fillId="7" borderId="4" xfId="2" applyNumberFormat="1" applyFont="1" applyFill="1" applyBorder="1" applyAlignment="1">
      <alignment horizontal="right" vertical="center" wrapText="1"/>
    </xf>
    <xf numFmtId="9" fontId="9" fillId="0" borderId="4" xfId="3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vertical="center" wrapText="1"/>
    </xf>
    <xf numFmtId="164" fontId="13" fillId="5" borderId="4" xfId="0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3" fillId="5" borderId="0" xfId="0" applyFont="1" applyFill="1"/>
    <xf numFmtId="0" fontId="9" fillId="0" borderId="4" xfId="0" applyFont="1" applyFill="1" applyBorder="1" applyAlignment="1">
      <alignment horizontal="justify" vertical="center" wrapText="1"/>
    </xf>
    <xf numFmtId="49" fontId="9" fillId="0" borderId="4" xfId="0" applyNumberFormat="1" applyFont="1" applyFill="1" applyBorder="1" applyAlignment="1">
      <alignment horizontal="left" vertical="center" wrapText="1" shrinkToFit="1"/>
    </xf>
    <xf numFmtId="0" fontId="13" fillId="0" borderId="5" xfId="0" applyFont="1" applyBorder="1" applyAlignment="1"/>
    <xf numFmtId="0" fontId="13" fillId="0" borderId="6" xfId="0" applyFont="1" applyBorder="1" applyAlignment="1"/>
    <xf numFmtId="0" fontId="13" fillId="0" borderId="0" xfId="0" applyFont="1" applyAlignment="1">
      <alignment horizontal="center" vertical="center"/>
    </xf>
    <xf numFmtId="0" fontId="18" fillId="0" borderId="4" xfId="0" applyFont="1" applyFill="1" applyBorder="1" applyAlignment="1">
      <alignment horizontal="justify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14" fontId="9" fillId="5" borderId="4" xfId="2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44" fontId="13" fillId="0" borderId="4" xfId="2" applyFont="1" applyBorder="1" applyAlignment="1">
      <alignment horizontal="center"/>
    </xf>
    <xf numFmtId="0" fontId="17" fillId="6" borderId="5" xfId="6" applyFont="1" applyFill="1" applyBorder="1" applyAlignment="1">
      <alignment horizontal="left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7" fillId="5" borderId="4" xfId="6" applyFont="1" applyFill="1" applyBorder="1" applyAlignment="1">
      <alignment horizontal="center" vertical="center" wrapText="1"/>
    </xf>
    <xf numFmtId="14" fontId="16" fillId="6" borderId="4" xfId="2" applyNumberFormat="1" applyFont="1" applyFill="1" applyBorder="1" applyAlignment="1">
      <alignment horizontal="center" vertical="center" wrapText="1"/>
    </xf>
    <xf numFmtId="14" fontId="16" fillId="6" borderId="5" xfId="2" applyNumberFormat="1" applyFont="1" applyFill="1" applyBorder="1" applyAlignment="1">
      <alignment horizontal="center" vertical="center" wrapText="1"/>
    </xf>
    <xf numFmtId="0" fontId="17" fillId="6" borderId="10" xfId="6" applyFont="1" applyFill="1" applyBorder="1" applyAlignment="1">
      <alignment horizontal="left" vertical="center" wrapText="1"/>
    </xf>
    <xf numFmtId="0" fontId="17" fillId="6" borderId="10" xfId="6" applyFont="1" applyFill="1" applyBorder="1" applyAlignment="1">
      <alignment horizontal="center" vertical="center" wrapText="1"/>
    </xf>
    <xf numFmtId="0" fontId="17" fillId="5" borderId="8" xfId="6" applyFont="1" applyFill="1" applyBorder="1" applyAlignment="1">
      <alignment horizontal="center" vertical="center" wrapText="1"/>
    </xf>
    <xf numFmtId="0" fontId="19" fillId="6" borderId="10" xfId="6" applyFont="1" applyFill="1" applyBorder="1" applyAlignment="1">
      <alignment horizontal="left" vertical="center" wrapText="1"/>
    </xf>
    <xf numFmtId="0" fontId="17" fillId="6" borderId="8" xfId="6" applyFont="1" applyFill="1" applyBorder="1" applyAlignment="1">
      <alignment vertical="center" wrapText="1"/>
    </xf>
    <xf numFmtId="0" fontId="17" fillId="6" borderId="8" xfId="6" applyFont="1" applyFill="1" applyBorder="1" applyAlignment="1">
      <alignment horizontal="center" vertical="center" wrapText="1"/>
    </xf>
    <xf numFmtId="0" fontId="17" fillId="5" borderId="8" xfId="6" applyFont="1" applyFill="1" applyBorder="1" applyAlignment="1">
      <alignment horizontal="center" vertical="center"/>
    </xf>
    <xf numFmtId="0" fontId="17" fillId="5" borderId="4" xfId="6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left" vertical="center" wrapText="1"/>
    </xf>
    <xf numFmtId="0" fontId="17" fillId="6" borderId="14" xfId="0" applyFont="1" applyFill="1" applyBorder="1" applyAlignment="1">
      <alignment horizontal="center" vertical="center" wrapText="1"/>
    </xf>
    <xf numFmtId="1" fontId="17" fillId="5" borderId="14" xfId="3" applyNumberFormat="1" applyFont="1" applyFill="1" applyBorder="1" applyAlignment="1">
      <alignment horizontal="center" vertical="center" wrapText="1"/>
    </xf>
    <xf numFmtId="1" fontId="17" fillId="5" borderId="4" xfId="3" applyNumberFormat="1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/>
    </xf>
    <xf numFmtId="0" fontId="13" fillId="6" borderId="6" xfId="0" applyFont="1" applyFill="1" applyBorder="1" applyAlignment="1"/>
    <xf numFmtId="0" fontId="17" fillId="6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vertical="top"/>
    </xf>
    <xf numFmtId="1" fontId="17" fillId="4" borderId="4" xfId="3" applyNumberFormat="1" applyFont="1" applyFill="1" applyBorder="1" applyAlignment="1">
      <alignment horizontal="center" vertical="center" wrapText="1"/>
    </xf>
    <xf numFmtId="1" fontId="17" fillId="4" borderId="4" xfId="4" applyNumberFormat="1" applyFont="1" applyFill="1" applyBorder="1" applyAlignment="1">
      <alignment horizontal="center" vertical="center" wrapText="1"/>
    </xf>
    <xf numFmtId="168" fontId="13" fillId="0" borderId="4" xfId="2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7" fillId="0" borderId="4" xfId="6" applyFont="1" applyFill="1" applyBorder="1" applyAlignment="1">
      <alignment horizontal="left" vertical="center" wrapText="1"/>
    </xf>
    <xf numFmtId="0" fontId="17" fillId="4" borderId="4" xfId="6" applyFont="1" applyFill="1" applyBorder="1" applyAlignment="1">
      <alignment horizontal="center" vertical="center" wrapText="1"/>
    </xf>
    <xf numFmtId="168" fontId="13" fillId="0" borderId="4" xfId="2" applyNumberFormat="1" applyFont="1" applyBorder="1" applyAlignment="1">
      <alignment horizontal="right" vertical="center"/>
    </xf>
    <xf numFmtId="14" fontId="9" fillId="5" borderId="5" xfId="2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9" fillId="6" borderId="4" xfId="0" applyNumberFormat="1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164" fontId="23" fillId="4" borderId="4" xfId="0" applyNumberFormat="1" applyFont="1" applyFill="1" applyBorder="1" applyAlignment="1">
      <alignment horizontal="center" vertical="center" wrapText="1"/>
    </xf>
    <xf numFmtId="173" fontId="23" fillId="4" borderId="4" xfId="0" applyNumberFormat="1" applyFont="1" applyFill="1" applyBorder="1" applyAlignment="1">
      <alignment horizontal="center" vertical="center" wrapText="1"/>
    </xf>
    <xf numFmtId="9" fontId="23" fillId="4" borderId="4" xfId="0" applyNumberFormat="1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64" fontId="25" fillId="7" borderId="4" xfId="2" applyNumberFormat="1" applyFont="1" applyFill="1" applyBorder="1" applyAlignment="1">
      <alignment horizontal="right" vertical="center" wrapText="1"/>
    </xf>
    <xf numFmtId="9" fontId="25" fillId="7" borderId="4" xfId="3" applyFont="1" applyFill="1" applyBorder="1" applyAlignment="1">
      <alignment horizontal="center" vertical="center" wrapText="1"/>
    </xf>
    <xf numFmtId="9" fontId="25" fillId="0" borderId="4" xfId="0" applyNumberFormat="1" applyFont="1" applyFill="1" applyBorder="1" applyAlignment="1">
      <alignment horizontal="center" vertical="center" wrapText="1"/>
    </xf>
    <xf numFmtId="174" fontId="25" fillId="7" borderId="24" xfId="0" applyNumberFormat="1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175" fontId="25" fillId="0" borderId="4" xfId="0" applyNumberFormat="1" applyFont="1" applyFill="1" applyBorder="1" applyAlignment="1">
      <alignment horizontal="center" vertical="center" wrapText="1"/>
    </xf>
    <xf numFmtId="174" fontId="25" fillId="6" borderId="24" xfId="0" applyNumberFormat="1" applyFont="1" applyFill="1" applyBorder="1" applyAlignment="1">
      <alignment horizontal="center" vertical="center" wrapText="1"/>
    </xf>
    <xf numFmtId="164" fontId="25" fillId="4" borderId="4" xfId="2" applyNumberFormat="1" applyFont="1" applyFill="1" applyBorder="1" applyAlignment="1">
      <alignment horizontal="right" vertical="center" wrapText="1"/>
    </xf>
    <xf numFmtId="9" fontId="25" fillId="4" borderId="4" xfId="3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9" fontId="25" fillId="7" borderId="4" xfId="0" applyNumberFormat="1" applyFont="1" applyFill="1" applyBorder="1" applyAlignment="1">
      <alignment horizontal="center" vertical="center" wrapText="1"/>
    </xf>
    <xf numFmtId="0" fontId="25" fillId="6" borderId="24" xfId="0" applyFont="1" applyFill="1" applyBorder="1" applyAlignment="1">
      <alignment horizontal="center" vertical="center" wrapText="1"/>
    </xf>
    <xf numFmtId="164" fontId="23" fillId="4" borderId="4" xfId="2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164" fontId="25" fillId="7" borderId="4" xfId="1" applyNumberFormat="1" applyFont="1" applyFill="1" applyBorder="1" applyAlignment="1">
      <alignment horizontal="right" vertical="center" wrapText="1"/>
    </xf>
    <xf numFmtId="164" fontId="23" fillId="4" borderId="4" xfId="1" applyNumberFormat="1" applyFont="1" applyFill="1" applyBorder="1" applyAlignment="1">
      <alignment horizontal="right" vertical="center" wrapText="1"/>
    </xf>
    <xf numFmtId="166" fontId="25" fillId="0" borderId="4" xfId="1" applyNumberFormat="1" applyFont="1" applyBorder="1" applyAlignment="1">
      <alignment horizontal="center" vertical="center" wrapText="1"/>
    </xf>
    <xf numFmtId="166" fontId="25" fillId="0" borderId="4" xfId="1" applyNumberFormat="1" applyFont="1" applyFill="1" applyBorder="1" applyAlignment="1">
      <alignment horizontal="center" vertical="center" wrapText="1"/>
    </xf>
    <xf numFmtId="166" fontId="26" fillId="7" borderId="4" xfId="1" applyNumberFormat="1" applyFont="1" applyFill="1" applyBorder="1" applyAlignment="1">
      <alignment horizontal="center" vertical="center" wrapText="1"/>
    </xf>
    <xf numFmtId="166" fontId="25" fillId="7" borderId="4" xfId="1" applyNumberFormat="1" applyFont="1" applyFill="1" applyBorder="1" applyAlignment="1">
      <alignment horizontal="center" vertical="center" wrapText="1"/>
    </xf>
    <xf numFmtId="0" fontId="22" fillId="6" borderId="24" xfId="1" applyNumberFormat="1" applyFont="1" applyFill="1" applyBorder="1" applyAlignment="1">
      <alignment horizontal="center" vertical="center" wrapText="1"/>
    </xf>
    <xf numFmtId="9" fontId="30" fillId="7" borderId="4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vertical="center" wrapText="1"/>
    </xf>
    <xf numFmtId="0" fontId="30" fillId="7" borderId="4" xfId="0" applyFont="1" applyFill="1" applyBorder="1" applyAlignment="1">
      <alignment horizontal="center" vertical="center" wrapText="1"/>
    </xf>
    <xf numFmtId="175" fontId="30" fillId="7" borderId="4" xfId="0" applyNumberFormat="1" applyFont="1" applyFill="1" applyBorder="1" applyAlignment="1">
      <alignment horizontal="center" vertical="center" wrapText="1"/>
    </xf>
    <xf numFmtId="164" fontId="30" fillId="4" borderId="4" xfId="2" applyNumberFormat="1" applyFont="1" applyFill="1" applyBorder="1" applyAlignment="1">
      <alignment horizontal="right" vertical="center" wrapText="1"/>
    </xf>
    <xf numFmtId="9" fontId="30" fillId="4" borderId="4" xfId="3" applyFont="1" applyFill="1" applyBorder="1" applyAlignment="1">
      <alignment horizontal="center" vertical="center" wrapText="1"/>
    </xf>
    <xf numFmtId="175" fontId="25" fillId="7" borderId="4" xfId="0" applyNumberFormat="1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165" fontId="32" fillId="0" borderId="0" xfId="2" applyNumberFormat="1" applyFont="1" applyAlignment="1">
      <alignment vertical="center"/>
    </xf>
    <xf numFmtId="9" fontId="25" fillId="6" borderId="24" xfId="3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left" vertical="center" wrapText="1"/>
    </xf>
    <xf numFmtId="164" fontId="33" fillId="4" borderId="4" xfId="0" applyNumberFormat="1" applyFont="1" applyFill="1" applyBorder="1" applyAlignment="1">
      <alignment horizontal="center" vertical="center" wrapText="1"/>
    </xf>
    <xf numFmtId="173" fontId="33" fillId="4" borderId="4" xfId="0" applyNumberFormat="1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164" fontId="30" fillId="7" borderId="4" xfId="1" applyNumberFormat="1" applyFont="1" applyFill="1" applyBorder="1" applyAlignment="1">
      <alignment horizontal="right" vertical="center" wrapText="1"/>
    </xf>
    <xf numFmtId="164" fontId="30" fillId="7" borderId="4" xfId="2" applyNumberFormat="1" applyFont="1" applyFill="1" applyBorder="1" applyAlignment="1">
      <alignment horizontal="right" vertical="center" wrapText="1"/>
    </xf>
    <xf numFmtId="9" fontId="30" fillId="7" borderId="4" xfId="3" applyFont="1" applyFill="1" applyBorder="1" applyAlignment="1">
      <alignment horizontal="center" vertical="center" wrapText="1"/>
    </xf>
    <xf numFmtId="176" fontId="30" fillId="7" borderId="4" xfId="0" applyNumberFormat="1" applyFont="1" applyFill="1" applyBorder="1" applyAlignment="1">
      <alignment horizontal="center" vertical="center" wrapText="1"/>
    </xf>
    <xf numFmtId="176" fontId="30" fillId="6" borderId="4" xfId="0" applyNumberFormat="1" applyFont="1" applyFill="1" applyBorder="1" applyAlignment="1">
      <alignment horizontal="center" vertical="center" wrapText="1"/>
    </xf>
    <xf numFmtId="0" fontId="0" fillId="0" borderId="7" xfId="0" applyBorder="1"/>
    <xf numFmtId="164" fontId="33" fillId="4" borderId="4" xfId="1" applyNumberFormat="1" applyFont="1" applyFill="1" applyBorder="1" applyAlignment="1">
      <alignment horizontal="right" vertical="center" wrapText="1"/>
    </xf>
    <xf numFmtId="0" fontId="30" fillId="0" borderId="7" xfId="0" applyFont="1" applyFill="1" applyBorder="1" applyAlignment="1">
      <alignment horizontal="center" vertical="center" wrapText="1"/>
    </xf>
    <xf numFmtId="173" fontId="30" fillId="7" borderId="4" xfId="0" applyNumberFormat="1" applyFont="1" applyFill="1" applyBorder="1" applyAlignment="1">
      <alignment horizontal="center" vertical="center" wrapText="1"/>
    </xf>
    <xf numFmtId="173" fontId="30" fillId="6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vertical="center" wrapText="1"/>
    </xf>
    <xf numFmtId="164" fontId="33" fillId="4" borderId="17" xfId="1" applyNumberFormat="1" applyFont="1" applyFill="1" applyBorder="1" applyAlignment="1">
      <alignment horizontal="right" vertical="center" wrapText="1"/>
    </xf>
    <xf numFmtId="9" fontId="30" fillId="4" borderId="17" xfId="3" applyFont="1" applyFill="1" applyBorder="1" applyAlignment="1">
      <alignment horizontal="center" vertical="center" wrapText="1"/>
    </xf>
    <xf numFmtId="177" fontId="23" fillId="4" borderId="4" xfId="0" applyNumberFormat="1" applyFont="1" applyFill="1" applyBorder="1" applyAlignment="1">
      <alignment horizontal="center" vertical="center" wrapText="1"/>
    </xf>
    <xf numFmtId="177" fontId="25" fillId="7" borderId="4" xfId="0" applyNumberFormat="1" applyFont="1" applyFill="1" applyBorder="1" applyAlignment="1">
      <alignment horizontal="center" vertical="center" wrapText="1"/>
    </xf>
    <xf numFmtId="9" fontId="25" fillId="0" borderId="4" xfId="0" applyNumberFormat="1" applyFont="1" applyBorder="1" applyAlignment="1">
      <alignment horizontal="center" vertical="center" wrapText="1"/>
    </xf>
    <xf numFmtId="0" fontId="25" fillId="6" borderId="24" xfId="0" applyFont="1" applyFill="1" applyBorder="1" applyAlignment="1">
      <alignment vertical="center" wrapText="1"/>
    </xf>
    <xf numFmtId="164" fontId="25" fillId="7" borderId="4" xfId="1" applyNumberFormat="1" applyFont="1" applyFill="1" applyBorder="1" applyAlignment="1">
      <alignment vertical="center" wrapText="1"/>
    </xf>
    <xf numFmtId="0" fontId="25" fillId="7" borderId="24" xfId="0" applyFont="1" applyFill="1" applyBorder="1" applyAlignment="1">
      <alignment vertical="center" wrapText="1"/>
    </xf>
    <xf numFmtId="0" fontId="25" fillId="7" borderId="4" xfId="0" applyFont="1" applyFill="1" applyBorder="1" applyAlignment="1">
      <alignment horizontal="center" vertical="center"/>
    </xf>
    <xf numFmtId="164" fontId="25" fillId="7" borderId="4" xfId="0" applyNumberFormat="1" applyFont="1" applyFill="1" applyBorder="1" applyAlignment="1">
      <alignment vertical="center"/>
    </xf>
    <xf numFmtId="175" fontId="25" fillId="7" borderId="4" xfId="0" applyNumberFormat="1" applyFont="1" applyFill="1" applyBorder="1" applyAlignment="1">
      <alignment horizontal="center" vertical="center"/>
    </xf>
    <xf numFmtId="9" fontId="25" fillId="7" borderId="4" xfId="0" applyNumberFormat="1" applyFont="1" applyFill="1" applyBorder="1" applyAlignment="1">
      <alignment horizontal="center" vertical="center"/>
    </xf>
    <xf numFmtId="0" fontId="34" fillId="7" borderId="24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178" fontId="25" fillId="0" borderId="4" xfId="2" applyNumberFormat="1" applyFont="1" applyFill="1" applyBorder="1" applyAlignment="1">
      <alignment horizontal="right" vertical="center" wrapText="1"/>
    </xf>
    <xf numFmtId="177" fontId="25" fillId="7" borderId="4" xfId="0" applyNumberFormat="1" applyFont="1" applyFill="1" applyBorder="1" applyAlignment="1">
      <alignment horizontal="center" vertical="center"/>
    </xf>
    <xf numFmtId="9" fontId="25" fillId="0" borderId="4" xfId="3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177" fontId="26" fillId="7" borderId="4" xfId="0" applyNumberFormat="1" applyFont="1" applyFill="1" applyBorder="1" applyAlignment="1">
      <alignment horizontal="center" vertical="center" wrapText="1"/>
    </xf>
    <xf numFmtId="164" fontId="23" fillId="4" borderId="4" xfId="0" applyNumberFormat="1" applyFont="1" applyFill="1" applyBorder="1" applyAlignment="1">
      <alignment horizontal="right" vertical="center" wrapText="1"/>
    </xf>
    <xf numFmtId="177" fontId="23" fillId="7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2" fillId="6" borderId="4" xfId="1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left" vertical="center" wrapText="1"/>
    </xf>
    <xf numFmtId="0" fontId="25" fillId="6" borderId="4" xfId="0" applyFont="1" applyFill="1" applyBorder="1" applyAlignment="1">
      <alignment horizontal="center" vertical="center" wrapText="1"/>
    </xf>
    <xf numFmtId="164" fontId="25" fillId="6" borderId="4" xfId="1" applyNumberFormat="1" applyFont="1" applyFill="1" applyBorder="1" applyAlignment="1">
      <alignment horizontal="right" vertical="center" wrapText="1"/>
    </xf>
    <xf numFmtId="164" fontId="26" fillId="6" borderId="4" xfId="1" applyNumberFormat="1" applyFont="1" applyFill="1" applyBorder="1" applyAlignment="1">
      <alignment horizontal="right" vertical="center" wrapText="1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164" fontId="25" fillId="7" borderId="4" xfId="2" applyNumberFormat="1" applyFont="1" applyFill="1" applyBorder="1" applyAlignment="1">
      <alignment vertical="center" wrapText="1"/>
    </xf>
    <xf numFmtId="9" fontId="25" fillId="7" borderId="4" xfId="3" applyFont="1" applyFill="1" applyBorder="1" applyAlignment="1">
      <alignment vertical="center" wrapText="1"/>
    </xf>
    <xf numFmtId="0" fontId="26" fillId="7" borderId="4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7" borderId="4" xfId="0" applyFont="1" applyFill="1" applyBorder="1" applyAlignment="1">
      <alignment vertical="center" wrapText="1"/>
    </xf>
    <xf numFmtId="0" fontId="30" fillId="0" borderId="0" xfId="0" applyFont="1"/>
    <xf numFmtId="0" fontId="4" fillId="11" borderId="5" xfId="0" applyFont="1" applyFill="1" applyBorder="1" applyAlignment="1">
      <alignment vertical="center" wrapText="1"/>
    </xf>
    <xf numFmtId="0" fontId="4" fillId="11" borderId="4" xfId="0" applyFont="1" applyFill="1" applyBorder="1" applyAlignment="1">
      <alignment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justify" vertical="center" wrapText="1"/>
    </xf>
    <xf numFmtId="0" fontId="4" fillId="7" borderId="4" xfId="0" applyFont="1" applyFill="1" applyBorder="1" applyAlignment="1">
      <alignment horizontal="center" vertical="center" wrapText="1"/>
    </xf>
    <xf numFmtId="9" fontId="4" fillId="13" borderId="4" xfId="3" applyFont="1" applyFill="1" applyBorder="1" applyAlignment="1">
      <alignment horizontal="center" vertical="center" wrapText="1"/>
    </xf>
    <xf numFmtId="10" fontId="30" fillId="0" borderId="4" xfId="3" applyNumberFormat="1" applyFont="1" applyBorder="1" applyAlignment="1">
      <alignment horizontal="center" vertical="center"/>
    </xf>
    <xf numFmtId="10" fontId="29" fillId="15" borderId="4" xfId="3" applyNumberFormat="1" applyFont="1" applyFill="1" applyBorder="1" applyAlignment="1">
      <alignment horizontal="center" vertical="center"/>
    </xf>
    <xf numFmtId="10" fontId="30" fillId="15" borderId="4" xfId="3" applyNumberFormat="1" applyFont="1" applyFill="1" applyBorder="1" applyAlignment="1">
      <alignment horizontal="center" vertical="center"/>
    </xf>
    <xf numFmtId="9" fontId="4" fillId="4" borderId="8" xfId="0" applyNumberFormat="1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justify" vertical="center" wrapText="1"/>
    </xf>
    <xf numFmtId="9" fontId="4" fillId="4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left" vertical="center" wrapText="1"/>
    </xf>
    <xf numFmtId="10" fontId="30" fillId="0" borderId="0" xfId="0" applyNumberFormat="1" applyFont="1"/>
    <xf numFmtId="10" fontId="4" fillId="4" borderId="4" xfId="3" applyNumberFormat="1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vertical="center" wrapText="1"/>
    </xf>
    <xf numFmtId="0" fontId="4" fillId="16" borderId="4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10" fontId="4" fillId="4" borderId="4" xfId="3" applyNumberFormat="1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left" vertical="center" wrapText="1"/>
    </xf>
    <xf numFmtId="0" fontId="4" fillId="17" borderId="4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9" fontId="4" fillId="4" borderId="4" xfId="3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vertical="center" wrapText="1"/>
    </xf>
    <xf numFmtId="0" fontId="4" fillId="17" borderId="5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left" vertical="center" wrapText="1"/>
    </xf>
    <xf numFmtId="0" fontId="4" fillId="18" borderId="4" xfId="0" applyFont="1" applyFill="1" applyBorder="1" applyAlignment="1">
      <alignment horizontal="center" vertical="center"/>
    </xf>
    <xf numFmtId="0" fontId="4" fillId="18" borderId="8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vertical="center" wrapText="1"/>
    </xf>
    <xf numFmtId="9" fontId="4" fillId="4" borderId="8" xfId="3" applyFont="1" applyFill="1" applyBorder="1" applyAlignment="1">
      <alignment horizontal="center" vertical="center" wrapText="1"/>
    </xf>
    <xf numFmtId="10" fontId="30" fillId="4" borderId="8" xfId="3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10" fontId="30" fillId="4" borderId="4" xfId="3" applyNumberFormat="1" applyFont="1" applyFill="1" applyBorder="1" applyAlignment="1">
      <alignment horizontal="center" vertical="center"/>
    </xf>
    <xf numFmtId="10" fontId="38" fillId="4" borderId="4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left" vertical="center" wrapText="1"/>
    </xf>
    <xf numFmtId="0" fontId="30" fillId="6" borderId="4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0" fillId="5" borderId="9" xfId="0" applyFont="1" applyFill="1" applyBorder="1" applyAlignment="1">
      <alignment horizontal="left" vertical="center" wrapText="1"/>
    </xf>
    <xf numFmtId="0" fontId="33" fillId="4" borderId="4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horizontal="center" vertical="center" wrapText="1"/>
    </xf>
    <xf numFmtId="14" fontId="30" fillId="4" borderId="4" xfId="2" applyNumberFormat="1" applyFont="1" applyFill="1" applyBorder="1" applyAlignment="1">
      <alignment horizontal="center" vertical="center" wrapText="1"/>
    </xf>
    <xf numFmtId="14" fontId="30" fillId="0" borderId="4" xfId="2" applyNumberFormat="1" applyFont="1" applyFill="1" applyBorder="1" applyAlignment="1">
      <alignment horizontal="center" vertical="center" wrapText="1"/>
    </xf>
    <xf numFmtId="14" fontId="30" fillId="6" borderId="4" xfId="2" applyNumberFormat="1" applyFont="1" applyFill="1" applyBorder="1" applyAlignment="1">
      <alignment horizontal="center" vertical="center" wrapText="1"/>
    </xf>
    <xf numFmtId="165" fontId="9" fillId="6" borderId="4" xfId="7" applyNumberFormat="1" applyFont="1" applyFill="1" applyBorder="1" applyAlignment="1">
      <alignment horizontal="right" vertical="center"/>
    </xf>
    <xf numFmtId="165" fontId="13" fillId="5" borderId="4" xfId="7" applyNumberFormat="1" applyFont="1" applyFill="1" applyBorder="1" applyAlignment="1">
      <alignment horizontal="right" vertical="center"/>
    </xf>
    <xf numFmtId="165" fontId="9" fillId="0" borderId="4" xfId="7" applyNumberFormat="1" applyFont="1" applyBorder="1" applyAlignment="1">
      <alignment horizontal="right" vertical="center"/>
    </xf>
    <xf numFmtId="43" fontId="18" fillId="0" borderId="4" xfId="5" applyNumberFormat="1" applyFont="1" applyFill="1" applyBorder="1" applyAlignment="1">
      <alignment horizontal="left" vertical="center" wrapText="1"/>
    </xf>
    <xf numFmtId="165" fontId="14" fillId="5" borderId="4" xfId="7" applyNumberFormat="1" applyFont="1" applyFill="1" applyBorder="1" applyAlignment="1">
      <alignment horizontal="right" vertical="center"/>
    </xf>
    <xf numFmtId="0" fontId="13" fillId="5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justify"/>
    </xf>
    <xf numFmtId="0" fontId="39" fillId="0" borderId="0" xfId="0" applyFont="1" applyAlignment="1">
      <alignment vertical="center" wrapText="1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65" fontId="13" fillId="0" borderId="6" xfId="7" applyNumberFormat="1" applyFont="1" applyBorder="1" applyAlignment="1"/>
    <xf numFmtId="0" fontId="0" fillId="0" borderId="0" xfId="0" applyFont="1" applyAlignment="1">
      <alignment wrapText="1"/>
    </xf>
    <xf numFmtId="0" fontId="13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44" fontId="13" fillId="0" borderId="7" xfId="2" applyFont="1" applyBorder="1" applyAlignment="1">
      <alignment horizontal="center" vertical="center"/>
    </xf>
    <xf numFmtId="44" fontId="13" fillId="0" borderId="32" xfId="2" applyFont="1" applyBorder="1" applyAlignment="1">
      <alignment horizontal="center" vertical="center"/>
    </xf>
    <xf numFmtId="0" fontId="41" fillId="25" borderId="36" xfId="0" applyFont="1" applyFill="1" applyBorder="1" applyAlignment="1">
      <alignment horizontal="center" vertical="center" wrapText="1"/>
    </xf>
    <xf numFmtId="170" fontId="41" fillId="25" borderId="36" xfId="0" applyNumberFormat="1" applyFont="1" applyFill="1" applyBorder="1" applyAlignment="1">
      <alignment horizontal="center" vertical="center" wrapText="1"/>
    </xf>
    <xf numFmtId="0" fontId="41" fillId="25" borderId="36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24" borderId="36" xfId="0" applyFont="1" applyFill="1" applyBorder="1" applyAlignment="1">
      <alignment horizontal="center" vertical="center" wrapText="1"/>
    </xf>
    <xf numFmtId="0" fontId="42" fillId="24" borderId="36" xfId="0" applyFont="1" applyFill="1" applyBorder="1" applyAlignment="1">
      <alignment vertical="center" wrapText="1"/>
    </xf>
    <xf numFmtId="165" fontId="42" fillId="24" borderId="36" xfId="0" applyNumberFormat="1" applyFont="1" applyFill="1" applyBorder="1" applyAlignment="1">
      <alignment horizontal="center" vertical="center" wrapText="1"/>
    </xf>
    <xf numFmtId="171" fontId="42" fillId="24" borderId="36" xfId="0" applyNumberFormat="1" applyFont="1" applyFill="1" applyBorder="1" applyAlignment="1">
      <alignment vertical="center" wrapText="1"/>
    </xf>
    <xf numFmtId="171" fontId="42" fillId="0" borderId="36" xfId="0" applyNumberFormat="1" applyFont="1" applyBorder="1" applyAlignment="1">
      <alignment horizontal="center" vertical="center" wrapText="1"/>
    </xf>
    <xf numFmtId="171" fontId="42" fillId="0" borderId="36" xfId="0" applyNumberFormat="1" applyFont="1" applyBorder="1" applyAlignment="1">
      <alignment vertical="center" wrapText="1"/>
    </xf>
    <xf numFmtId="171" fontId="42" fillId="0" borderId="36" xfId="0" applyNumberFormat="1" applyFont="1" applyBorder="1" applyAlignment="1">
      <alignment vertical="center"/>
    </xf>
    <xf numFmtId="171" fontId="42" fillId="0" borderId="36" xfId="0" applyNumberFormat="1" applyFont="1" applyBorder="1" applyAlignment="1">
      <alignment horizontal="center" vertical="center"/>
    </xf>
    <xf numFmtId="179" fontId="42" fillId="24" borderId="36" xfId="0" applyNumberFormat="1" applyFont="1" applyFill="1" applyBorder="1" applyAlignment="1">
      <alignment vertical="center"/>
    </xf>
    <xf numFmtId="0" fontId="42" fillId="24" borderId="36" xfId="0" applyFont="1" applyFill="1" applyBorder="1" applyAlignment="1">
      <alignment horizontal="center" vertical="center"/>
    </xf>
    <xf numFmtId="171" fontId="42" fillId="24" borderId="36" xfId="0" applyNumberFormat="1" applyFont="1" applyFill="1" applyBorder="1" applyAlignment="1">
      <alignment vertical="center"/>
    </xf>
    <xf numFmtId="0" fontId="42" fillId="0" borderId="36" xfId="0" applyFont="1" applyBorder="1" applyAlignment="1">
      <alignment horizontal="left" vertical="center" wrapText="1"/>
    </xf>
    <xf numFmtId="165" fontId="42" fillId="0" borderId="36" xfId="0" applyNumberFormat="1" applyFont="1" applyBorder="1" applyAlignment="1">
      <alignment horizontal="center" vertical="center" wrapText="1"/>
    </xf>
    <xf numFmtId="0" fontId="42" fillId="24" borderId="36" xfId="0" applyFont="1" applyFill="1" applyBorder="1" applyAlignment="1">
      <alignment horizontal="left" vertical="center" wrapText="1"/>
    </xf>
    <xf numFmtId="180" fontId="13" fillId="0" borderId="0" xfId="0" applyNumberFormat="1" applyFont="1"/>
    <xf numFmtId="0" fontId="14" fillId="0" borderId="0" xfId="0" applyFont="1"/>
    <xf numFmtId="180" fontId="44" fillId="0" borderId="0" xfId="0" applyNumberFormat="1" applyFont="1"/>
    <xf numFmtId="0" fontId="9" fillId="5" borderId="4" xfId="0" applyFont="1" applyFill="1" applyBorder="1" applyAlignment="1">
      <alignment horizontal="center" vertical="center" wrapText="1"/>
    </xf>
    <xf numFmtId="14" fontId="30" fillId="6" borderId="6" xfId="2" applyNumberFormat="1" applyFont="1" applyFill="1" applyBorder="1" applyAlignment="1">
      <alignment horizontal="center" vertical="center" wrapText="1"/>
    </xf>
    <xf numFmtId="168" fontId="9" fillId="5" borderId="4" xfId="2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right" vertical="center"/>
    </xf>
    <xf numFmtId="165" fontId="15" fillId="0" borderId="4" xfId="7" applyNumberFormat="1" applyFont="1" applyBorder="1" applyAlignment="1">
      <alignment horizontal="right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29" fillId="0" borderId="0" xfId="0" applyFont="1"/>
    <xf numFmtId="0" fontId="47" fillId="5" borderId="4" xfId="0" applyFont="1" applyFill="1" applyBorder="1" applyAlignment="1">
      <alignment horizontal="center" vertical="center"/>
    </xf>
    <xf numFmtId="3" fontId="31" fillId="4" borderId="4" xfId="0" applyNumberFormat="1" applyFont="1" applyFill="1" applyBorder="1" applyAlignment="1">
      <alignment horizontal="center" vertical="center"/>
    </xf>
    <xf numFmtId="3" fontId="31" fillId="4" borderId="4" xfId="0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164" fontId="30" fillId="5" borderId="4" xfId="2" applyNumberFormat="1" applyFont="1" applyFill="1" applyBorder="1" applyAlignment="1">
      <alignment horizontal="right" vertical="center" wrapText="1"/>
    </xf>
    <xf numFmtId="9" fontId="30" fillId="5" borderId="4" xfId="3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4" xfId="0" applyFont="1" applyFill="1" applyBorder="1"/>
    <xf numFmtId="0" fontId="30" fillId="0" borderId="4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4" fontId="30" fillId="0" borderId="4" xfId="2" applyNumberFormat="1" applyFont="1" applyFill="1" applyBorder="1" applyAlignment="1">
      <alignment horizontal="right" vertical="center" wrapText="1"/>
    </xf>
    <xf numFmtId="9" fontId="30" fillId="0" borderId="4" xfId="3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" fontId="4" fillId="4" borderId="4" xfId="4" applyNumberFormat="1" applyFont="1" applyFill="1" applyBorder="1" applyAlignment="1">
      <alignment horizontal="center" vertical="center" wrapText="1"/>
    </xf>
    <xf numFmtId="9" fontId="4" fillId="4" borderId="4" xfId="4" applyFont="1" applyFill="1" applyBorder="1" applyAlignment="1">
      <alignment horizontal="center" vertical="center" wrapText="1"/>
    </xf>
    <xf numFmtId="0" fontId="29" fillId="6" borderId="4" xfId="0" applyFont="1" applyFill="1" applyBorder="1"/>
    <xf numFmtId="164" fontId="30" fillId="6" borderId="4" xfId="2" applyNumberFormat="1" applyFont="1" applyFill="1" applyBorder="1" applyAlignment="1">
      <alignment horizontal="right" vertical="center" wrapText="1"/>
    </xf>
    <xf numFmtId="9" fontId="30" fillId="6" borderId="4" xfId="3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0" borderId="4" xfId="0" applyFont="1" applyBorder="1"/>
    <xf numFmtId="0" fontId="4" fillId="5" borderId="4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left" vertical="center" wrapText="1"/>
    </xf>
    <xf numFmtId="0" fontId="30" fillId="5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 wrapText="1"/>
    </xf>
    <xf numFmtId="0" fontId="30" fillId="5" borderId="9" xfId="0" applyFont="1" applyFill="1" applyBorder="1" applyAlignment="1">
      <alignment horizontal="center" vertical="center" wrapText="1"/>
    </xf>
    <xf numFmtId="164" fontId="30" fillId="0" borderId="5" xfId="2" applyNumberFormat="1" applyFont="1" applyFill="1" applyBorder="1" applyAlignment="1">
      <alignment horizontal="right" vertical="center" wrapText="1"/>
    </xf>
    <xf numFmtId="164" fontId="30" fillId="7" borderId="5" xfId="2" applyNumberFormat="1" applyFont="1" applyFill="1" applyBorder="1" applyAlignment="1">
      <alignment horizontal="right" vertical="center" wrapText="1"/>
    </xf>
    <xf numFmtId="9" fontId="30" fillId="0" borderId="5" xfId="3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vertical="center"/>
    </xf>
    <xf numFmtId="164" fontId="47" fillId="5" borderId="5" xfId="0" applyNumberFormat="1" applyFont="1" applyFill="1" applyBorder="1" applyAlignment="1">
      <alignment horizontal="right" vertical="center"/>
    </xf>
    <xf numFmtId="164" fontId="29" fillId="5" borderId="5" xfId="0" applyNumberFormat="1" applyFont="1" applyFill="1" applyBorder="1" applyAlignment="1">
      <alignment horizontal="center" vertical="center"/>
    </xf>
    <xf numFmtId="164" fontId="29" fillId="5" borderId="6" xfId="0" applyNumberFormat="1" applyFont="1" applyFill="1" applyBorder="1" applyAlignment="1">
      <alignment horizontal="center" vertical="center"/>
    </xf>
    <xf numFmtId="0" fontId="29" fillId="5" borderId="6" xfId="0" applyFont="1" applyFill="1" applyBorder="1"/>
    <xf numFmtId="14" fontId="4" fillId="5" borderId="6" xfId="2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/>
    </xf>
    <xf numFmtId="0" fontId="29" fillId="5" borderId="3" xfId="0" applyFont="1" applyFill="1" applyBorder="1"/>
    <xf numFmtId="14" fontId="4" fillId="5" borderId="4" xfId="2" applyNumberFormat="1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/>
    </xf>
    <xf numFmtId="0" fontId="49" fillId="0" borderId="0" xfId="0" applyFont="1"/>
    <xf numFmtId="0" fontId="19" fillId="4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164" fontId="17" fillId="7" borderId="4" xfId="2" applyNumberFormat="1" applyFont="1" applyFill="1" applyBorder="1" applyAlignment="1">
      <alignment horizontal="right" vertical="center" wrapText="1"/>
    </xf>
    <xf numFmtId="9" fontId="17" fillId="0" borderId="4" xfId="3" applyFont="1" applyFill="1" applyBorder="1" applyAlignment="1">
      <alignment horizontal="right" vertical="center" wrapText="1"/>
    </xf>
    <xf numFmtId="14" fontId="17" fillId="0" borderId="4" xfId="2" applyNumberFormat="1" applyFont="1" applyFill="1" applyBorder="1" applyAlignment="1">
      <alignment horizontal="center" vertical="center" wrapText="1"/>
    </xf>
    <xf numFmtId="0" fontId="49" fillId="6" borderId="4" xfId="0" applyFont="1" applyFill="1" applyBorder="1" applyAlignment="1">
      <alignment horizontal="center" vertical="center" wrapText="1"/>
    </xf>
    <xf numFmtId="9" fontId="17" fillId="4" borderId="4" xfId="4" applyFont="1" applyFill="1" applyBorder="1" applyAlignment="1">
      <alignment horizontal="center" vertical="center" wrapText="1"/>
    </xf>
    <xf numFmtId="0" fontId="49" fillId="6" borderId="4" xfId="0" applyFont="1" applyFill="1" applyBorder="1"/>
    <xf numFmtId="0" fontId="49" fillId="5" borderId="6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164" fontId="31" fillId="4" borderId="4" xfId="0" applyNumberFormat="1" applyFont="1" applyFill="1" applyBorder="1" applyAlignment="1">
      <alignment horizontal="right" vertical="center" wrapText="1"/>
    </xf>
    <xf numFmtId="164" fontId="4" fillId="7" borderId="4" xfId="2" applyNumberFormat="1" applyFont="1" applyFill="1" applyBorder="1" applyAlignment="1">
      <alignment horizontal="right" vertical="center" wrapText="1"/>
    </xf>
    <xf numFmtId="9" fontId="4" fillId="0" borderId="4" xfId="3" applyFont="1" applyFill="1" applyBorder="1" applyAlignment="1">
      <alignment horizontal="right" vertical="center" wrapText="1"/>
    </xf>
    <xf numFmtId="14" fontId="4" fillId="0" borderId="4" xfId="2" applyNumberFormat="1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left" vertical="center" wrapText="1"/>
    </xf>
    <xf numFmtId="164" fontId="53" fillId="4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29" fillId="5" borderId="9" xfId="0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right" vertical="center" wrapText="1"/>
    </xf>
    <xf numFmtId="0" fontId="4" fillId="20" borderId="4" xfId="0" applyFont="1" applyFill="1" applyBorder="1" applyAlignment="1">
      <alignment horizontal="left" vertical="center" wrapText="1"/>
    </xf>
    <xf numFmtId="0" fontId="4" fillId="21" borderId="4" xfId="0" applyFont="1" applyFill="1" applyBorder="1" applyAlignment="1">
      <alignment horizontal="left" vertical="center" wrapText="1"/>
    </xf>
    <xf numFmtId="0" fontId="4" fillId="22" borderId="4" xfId="0" applyFont="1" applyFill="1" applyBorder="1" applyAlignment="1">
      <alignment horizontal="left" vertical="center" wrapText="1"/>
    </xf>
    <xf numFmtId="164" fontId="54" fillId="0" borderId="4" xfId="2" applyNumberFormat="1" applyFont="1" applyFill="1" applyBorder="1" applyAlignment="1">
      <alignment horizontal="right" vertical="center" wrapText="1"/>
    </xf>
    <xf numFmtId="0" fontId="29" fillId="5" borderId="5" xfId="0" applyFont="1" applyFill="1" applyBorder="1" applyAlignment="1">
      <alignment vertical="center"/>
    </xf>
    <xf numFmtId="0" fontId="29" fillId="0" borderId="0" xfId="0" applyFont="1" applyAlignment="1">
      <alignment horizontal="right"/>
    </xf>
    <xf numFmtId="0" fontId="29" fillId="6" borderId="0" xfId="0" applyFont="1" applyFill="1"/>
    <xf numFmtId="0" fontId="31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/>
    <xf numFmtId="164" fontId="4" fillId="6" borderId="4" xfId="2" applyNumberFormat="1" applyFont="1" applyFill="1" applyBorder="1" applyAlignment="1">
      <alignment horizontal="right" vertical="center" wrapText="1"/>
    </xf>
    <xf numFmtId="9" fontId="4" fillId="6" borderId="4" xfId="3" applyFont="1" applyFill="1" applyBorder="1" applyAlignment="1">
      <alignment horizontal="right" vertical="center" wrapText="1"/>
    </xf>
    <xf numFmtId="14" fontId="4" fillId="6" borderId="4" xfId="2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164" fontId="4" fillId="6" borderId="4" xfId="1" applyNumberFormat="1" applyFont="1" applyFill="1" applyBorder="1" applyAlignment="1">
      <alignment horizontal="right" vertical="center" wrapText="1"/>
    </xf>
    <xf numFmtId="0" fontId="29" fillId="6" borderId="4" xfId="0" applyFont="1" applyFill="1" applyBorder="1" applyAlignment="1">
      <alignment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justify" vertical="top"/>
    </xf>
    <xf numFmtId="0" fontId="29" fillId="6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3" fontId="31" fillId="5" borderId="4" xfId="0" applyNumberFormat="1" applyFont="1" applyFill="1" applyBorder="1" applyAlignment="1">
      <alignment horizontal="center" vertical="center"/>
    </xf>
    <xf numFmtId="3" fontId="31" fillId="5" borderId="4" xfId="0" applyNumberFormat="1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/>
    </xf>
    <xf numFmtId="0" fontId="29" fillId="5" borderId="0" xfId="0" applyFont="1" applyFill="1"/>
    <xf numFmtId="164" fontId="29" fillId="5" borderId="5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 wrapText="1"/>
    </xf>
    <xf numFmtId="164" fontId="17" fillId="0" borderId="4" xfId="1" applyNumberFormat="1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left" vertical="center" wrapText="1"/>
    </xf>
    <xf numFmtId="3" fontId="17" fillId="5" borderId="4" xfId="0" applyNumberFormat="1" applyFont="1" applyFill="1" applyBorder="1" applyAlignment="1">
      <alignment horizontal="center" vertical="center" wrapText="1"/>
    </xf>
    <xf numFmtId="3" fontId="17" fillId="4" borderId="4" xfId="0" applyNumberFormat="1" applyFont="1" applyFill="1" applyBorder="1" applyAlignment="1">
      <alignment horizontal="center" vertical="center" wrapText="1"/>
    </xf>
    <xf numFmtId="0" fontId="49" fillId="6" borderId="4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 wrapText="1"/>
    </xf>
    <xf numFmtId="3" fontId="17" fillId="4" borderId="6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164" fontId="17" fillId="7" borderId="0" xfId="2" applyNumberFormat="1" applyFont="1" applyFill="1" applyBorder="1" applyAlignment="1">
      <alignment horizontal="right" vertical="center" wrapText="1"/>
    </xf>
    <xf numFmtId="9" fontId="17" fillId="0" borderId="0" xfId="3" applyFont="1" applyFill="1" applyBorder="1" applyAlignment="1">
      <alignment horizontal="right" vertical="center" wrapText="1"/>
    </xf>
    <xf numFmtId="14" fontId="17" fillId="0" borderId="8" xfId="2" applyNumberFormat="1" applyFont="1" applyFill="1" applyBorder="1" applyAlignment="1">
      <alignment horizontal="center" vertical="center" wrapText="1"/>
    </xf>
    <xf numFmtId="0" fontId="49" fillId="6" borderId="8" xfId="0" applyFont="1" applyFill="1" applyBorder="1" applyAlignment="1">
      <alignment horizontal="center" vertical="center" wrapText="1"/>
    </xf>
    <xf numFmtId="1" fontId="17" fillId="4" borderId="0" xfId="4" applyNumberFormat="1" applyFont="1" applyFill="1" applyBorder="1" applyAlignment="1">
      <alignment horizontal="center" vertical="center" wrapText="1"/>
    </xf>
    <xf numFmtId="9" fontId="17" fillId="4" borderId="0" xfId="4" applyFont="1" applyFill="1" applyBorder="1" applyAlignment="1">
      <alignment horizontal="center" vertical="center" wrapText="1"/>
    </xf>
    <xf numFmtId="0" fontId="50" fillId="5" borderId="7" xfId="0" applyFont="1" applyFill="1" applyBorder="1" applyAlignment="1">
      <alignment horizontal="center" vertical="center" wrapText="1"/>
    </xf>
    <xf numFmtId="164" fontId="52" fillId="5" borderId="4" xfId="0" applyNumberFormat="1" applyFont="1" applyFill="1" applyBorder="1" applyAlignment="1">
      <alignment horizontal="right" vertical="center"/>
    </xf>
    <xf numFmtId="0" fontId="49" fillId="5" borderId="5" xfId="0" applyFont="1" applyFill="1" applyBorder="1"/>
    <xf numFmtId="0" fontId="49" fillId="5" borderId="7" xfId="0" applyFont="1" applyFill="1" applyBorder="1"/>
    <xf numFmtId="164" fontId="4" fillId="0" borderId="4" xfId="1" applyNumberFormat="1" applyFont="1" applyFill="1" applyBorder="1" applyAlignment="1">
      <alignment horizontal="right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164" fontId="47" fillId="5" borderId="4" xfId="0" applyNumberFormat="1" applyFont="1" applyFill="1" applyBorder="1" applyAlignment="1">
      <alignment horizontal="right" vertical="center"/>
    </xf>
    <xf numFmtId="0" fontId="29" fillId="5" borderId="7" xfId="0" applyFont="1" applyFill="1" applyBorder="1"/>
    <xf numFmtId="0" fontId="49" fillId="5" borderId="4" xfId="0" applyFont="1" applyFill="1" applyBorder="1" applyAlignment="1">
      <alignment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164" fontId="47" fillId="5" borderId="4" xfId="0" applyNumberFormat="1" applyFont="1" applyFill="1" applyBorder="1" applyAlignment="1">
      <alignment vertical="center"/>
    </xf>
    <xf numFmtId="9" fontId="31" fillId="5" borderId="4" xfId="3" applyFont="1" applyFill="1" applyBorder="1" applyAlignment="1">
      <alignment horizontal="right" vertical="center" wrapText="1"/>
    </xf>
    <xf numFmtId="0" fontId="47" fillId="5" borderId="5" xfId="0" applyFont="1" applyFill="1" applyBorder="1" applyAlignment="1">
      <alignment vertical="center"/>
    </xf>
    <xf numFmtId="0" fontId="47" fillId="5" borderId="6" xfId="0" applyFont="1" applyFill="1" applyBorder="1" applyAlignment="1">
      <alignment vertical="center"/>
    </xf>
    <xf numFmtId="0" fontId="29" fillId="5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/>
    <xf numFmtId="0" fontId="29" fillId="5" borderId="6" xfId="0" applyFont="1" applyFill="1" applyBorder="1" applyAlignment="1"/>
    <xf numFmtId="0" fontId="47" fillId="5" borderId="5" xfId="0" applyFont="1" applyFill="1" applyBorder="1" applyAlignment="1"/>
    <xf numFmtId="0" fontId="47" fillId="5" borderId="6" xfId="0" applyFont="1" applyFill="1" applyBorder="1" applyAlignment="1"/>
    <xf numFmtId="0" fontId="4" fillId="6" borderId="12" xfId="0" applyFont="1" applyFill="1" applyBorder="1" applyAlignment="1">
      <alignment horizontal="left" vertical="center" wrapText="1"/>
    </xf>
    <xf numFmtId="0" fontId="30" fillId="6" borderId="4" xfId="0" applyFont="1" applyFill="1" applyBorder="1" applyAlignment="1">
      <alignment horizontal="center" vertical="center" wrapText="1"/>
    </xf>
    <xf numFmtId="164" fontId="30" fillId="6" borderId="4" xfId="1" applyNumberFormat="1" applyFont="1" applyFill="1" applyBorder="1" applyAlignment="1">
      <alignment horizontal="right" vertical="center" wrapText="1"/>
    </xf>
    <xf numFmtId="0" fontId="29" fillId="0" borderId="4" xfId="0" applyFont="1" applyBorder="1" applyAlignment="1">
      <alignment horizontal="right" vertical="center"/>
    </xf>
    <xf numFmtId="9" fontId="29" fillId="0" borderId="4" xfId="3" applyFont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right" vertical="center"/>
    </xf>
    <xf numFmtId="9" fontId="29" fillId="5" borderId="4" xfId="3" applyFont="1" applyFill="1" applyBorder="1" applyAlignment="1">
      <alignment horizontal="right" vertical="center"/>
    </xf>
    <xf numFmtId="0" fontId="47" fillId="5" borderId="6" xfId="0" applyFont="1" applyFill="1" applyBorder="1" applyAlignment="1">
      <alignment horizontal="left"/>
    </xf>
    <xf numFmtId="0" fontId="47" fillId="5" borderId="7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center"/>
    </xf>
    <xf numFmtId="0" fontId="30" fillId="6" borderId="12" xfId="0" applyFont="1" applyFill="1" applyBorder="1" applyAlignment="1">
      <alignment horizontal="left" vertical="center" wrapText="1"/>
    </xf>
    <xf numFmtId="164" fontId="29" fillId="5" borderId="4" xfId="0" applyNumberFormat="1" applyFont="1" applyFill="1" applyBorder="1" applyAlignment="1">
      <alignment horizontal="right" vertical="center"/>
    </xf>
    <xf numFmtId="0" fontId="29" fillId="5" borderId="5" xfId="0" applyFont="1" applyFill="1" applyBorder="1" applyAlignment="1">
      <alignment horizontal="center"/>
    </xf>
    <xf numFmtId="0" fontId="29" fillId="5" borderId="6" xfId="0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0" fontId="30" fillId="0" borderId="14" xfId="0" applyFont="1" applyBorder="1" applyAlignment="1">
      <alignment horizontal="left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29" fillId="8" borderId="4" xfId="0" applyFont="1" applyFill="1" applyBorder="1"/>
    <xf numFmtId="0" fontId="29" fillId="0" borderId="4" xfId="0" applyFont="1" applyBorder="1" applyAlignment="1">
      <alignment horizontal="left" vertical="center" wrapText="1"/>
    </xf>
    <xf numFmtId="0" fontId="30" fillId="6" borderId="13" xfId="0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 wrapText="1"/>
    </xf>
    <xf numFmtId="164" fontId="30" fillId="6" borderId="8" xfId="1" applyNumberFormat="1" applyFont="1" applyFill="1" applyBorder="1" applyAlignment="1">
      <alignment horizontal="right" vertical="center" wrapText="1"/>
    </xf>
    <xf numFmtId="164" fontId="30" fillId="6" borderId="4" xfId="0" applyNumberFormat="1" applyFont="1" applyFill="1" applyBorder="1" applyAlignment="1">
      <alignment vertical="center" wrapText="1"/>
    </xf>
    <xf numFmtId="0" fontId="47" fillId="5" borderId="4" xfId="0" applyFont="1" applyFill="1" applyBorder="1"/>
    <xf numFmtId="0" fontId="30" fillId="6" borderId="31" xfId="0" applyFont="1" applyFill="1" applyBorder="1" applyAlignment="1">
      <alignment horizontal="left" vertical="center" wrapText="1"/>
    </xf>
    <xf numFmtId="0" fontId="29" fillId="0" borderId="8" xfId="0" applyFont="1" applyBorder="1" applyAlignment="1">
      <alignment horizontal="right" vertical="center"/>
    </xf>
    <xf numFmtId="9" fontId="29" fillId="0" borderId="8" xfId="3" applyFont="1" applyBorder="1" applyAlignment="1">
      <alignment horizontal="right" vertical="center"/>
    </xf>
    <xf numFmtId="1" fontId="4" fillId="4" borderId="8" xfId="4" applyNumberFormat="1" applyFont="1" applyFill="1" applyBorder="1" applyAlignment="1">
      <alignment horizontal="center" vertical="center" wrapText="1"/>
    </xf>
    <xf numFmtId="9" fontId="4" fillId="4" borderId="8" xfId="4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29" fillId="5" borderId="9" xfId="0" applyFont="1" applyFill="1" applyBorder="1"/>
    <xf numFmtId="164" fontId="29" fillId="5" borderId="9" xfId="0" applyNumberFormat="1" applyFont="1" applyFill="1" applyBorder="1" applyAlignment="1">
      <alignment horizontal="right" vertical="center"/>
    </xf>
    <xf numFmtId="0" fontId="29" fillId="5" borderId="9" xfId="0" applyFont="1" applyFill="1" applyBorder="1" applyAlignment="1">
      <alignment horizontal="right" vertical="center"/>
    </xf>
    <xf numFmtId="9" fontId="29" fillId="5" borderId="9" xfId="3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left" vertical="center" wrapText="1"/>
    </xf>
    <xf numFmtId="164" fontId="30" fillId="0" borderId="4" xfId="1" applyNumberFormat="1" applyFont="1" applyFill="1" applyBorder="1" applyAlignment="1">
      <alignment horizontal="right" vertical="center" wrapText="1"/>
    </xf>
    <xf numFmtId="3" fontId="29" fillId="0" borderId="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6" borderId="6" xfId="0" applyFont="1" applyFill="1" applyBorder="1" applyAlignment="1">
      <alignment horizontal="center" vertical="center" wrapText="1"/>
    </xf>
    <xf numFmtId="3" fontId="30" fillId="5" borderId="4" xfId="0" applyNumberFormat="1" applyFont="1" applyFill="1" applyBorder="1" applyAlignment="1">
      <alignment horizontal="center" vertical="center" wrapText="1"/>
    </xf>
    <xf numFmtId="3" fontId="30" fillId="6" borderId="4" xfId="0" applyNumberFormat="1" applyFont="1" applyFill="1" applyBorder="1" applyAlignment="1">
      <alignment horizontal="center" vertical="center" wrapText="1"/>
    </xf>
    <xf numFmtId="3" fontId="3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29" fillId="0" borderId="6" xfId="0" applyFont="1" applyBorder="1"/>
    <xf numFmtId="0" fontId="29" fillId="5" borderId="6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164" fontId="33" fillId="6" borderId="4" xfId="1" applyNumberFormat="1" applyFont="1" applyFill="1" applyBorder="1" applyAlignment="1">
      <alignment horizontal="right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180" fontId="54" fillId="0" borderId="0" xfId="0" applyNumberFormat="1" applyFont="1" applyAlignment="1">
      <alignment horizontal="center" vertical="center" wrapText="1"/>
    </xf>
    <xf numFmtId="164" fontId="29" fillId="0" borderId="0" xfId="0" applyNumberFormat="1" applyFont="1"/>
    <xf numFmtId="0" fontId="29" fillId="0" borderId="0" xfId="0" applyFont="1" applyAlignment="1">
      <alignment vertical="center" wrapText="1"/>
    </xf>
    <xf numFmtId="180" fontId="29" fillId="0" borderId="0" xfId="0" applyNumberFormat="1" applyFont="1" applyAlignment="1">
      <alignment vertical="center" wrapText="1"/>
    </xf>
    <xf numFmtId="180" fontId="29" fillId="0" borderId="0" xfId="0" applyNumberFormat="1" applyFont="1"/>
    <xf numFmtId="0" fontId="29" fillId="0" borderId="0" xfId="0" applyFont="1" applyAlignment="1">
      <alignment horizontal="center"/>
    </xf>
    <xf numFmtId="165" fontId="4" fillId="6" borderId="4" xfId="7" applyNumberFormat="1" applyFont="1" applyFill="1" applyBorder="1" applyAlignment="1">
      <alignment horizontal="right" vertical="center"/>
    </xf>
    <xf numFmtId="165" fontId="4" fillId="0" borderId="4" xfId="7" applyNumberFormat="1" applyFont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 wrapText="1" shrinkToFit="1"/>
    </xf>
    <xf numFmtId="0" fontId="29" fillId="0" borderId="0" xfId="0" applyFont="1" applyFill="1"/>
    <xf numFmtId="165" fontId="47" fillId="5" borderId="4" xfId="7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justify" vertical="center" wrapText="1"/>
    </xf>
    <xf numFmtId="0" fontId="30" fillId="0" borderId="4" xfId="0" applyFont="1" applyFill="1" applyBorder="1" applyAlignment="1">
      <alignment horizontal="justify" vertical="center"/>
    </xf>
    <xf numFmtId="43" fontId="30" fillId="0" borderId="4" xfId="5" applyNumberFormat="1" applyFont="1" applyFill="1" applyBorder="1" applyAlignment="1">
      <alignment horizontal="left" vertical="center" wrapText="1"/>
    </xf>
    <xf numFmtId="165" fontId="29" fillId="5" borderId="4" xfId="7" applyNumberFormat="1" applyFont="1" applyFill="1" applyBorder="1" applyAlignment="1">
      <alignment horizontal="right" vertical="center"/>
    </xf>
    <xf numFmtId="180" fontId="29" fillId="5" borderId="4" xfId="0" applyNumberFormat="1" applyFont="1" applyFill="1" applyBorder="1"/>
    <xf numFmtId="165" fontId="54" fillId="5" borderId="4" xfId="0" applyNumberFormat="1" applyFont="1" applyFill="1" applyBorder="1"/>
    <xf numFmtId="164" fontId="47" fillId="5" borderId="4" xfId="0" applyNumberFormat="1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vertical="center" wrapText="1"/>
    </xf>
    <xf numFmtId="164" fontId="31" fillId="5" borderId="4" xfId="2" applyNumberFormat="1" applyFont="1" applyFill="1" applyBorder="1" applyAlignment="1">
      <alignment horizontal="right" vertical="center" wrapText="1"/>
    </xf>
    <xf numFmtId="164" fontId="4" fillId="5" borderId="4" xfId="2" applyNumberFormat="1" applyFont="1" applyFill="1" applyBorder="1" applyAlignment="1">
      <alignment horizontal="right" vertical="center" wrapText="1"/>
    </xf>
    <xf numFmtId="9" fontId="4" fillId="5" borderId="4" xfId="3" applyFont="1" applyFill="1" applyBorder="1" applyAlignment="1">
      <alignment horizontal="right" vertical="center" wrapText="1"/>
    </xf>
    <xf numFmtId="0" fontId="30" fillId="0" borderId="4" xfId="0" applyFont="1" applyBorder="1" applyAlignment="1">
      <alignment vertical="center" wrapText="1"/>
    </xf>
    <xf numFmtId="164" fontId="4" fillId="0" borderId="4" xfId="2" applyNumberFormat="1" applyFont="1" applyFill="1" applyBorder="1" applyAlignment="1">
      <alignment vertical="center" wrapText="1"/>
    </xf>
    <xf numFmtId="1" fontId="4" fillId="6" borderId="4" xfId="4" applyNumberFormat="1" applyFont="1" applyFill="1" applyBorder="1" applyAlignment="1">
      <alignment horizontal="center" vertical="center" wrapText="1"/>
    </xf>
    <xf numFmtId="9" fontId="4" fillId="6" borderId="4" xfId="4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vertical="center" wrapText="1"/>
    </xf>
    <xf numFmtId="1" fontId="4" fillId="5" borderId="4" xfId="4" applyNumberFormat="1" applyFont="1" applyFill="1" applyBorder="1" applyAlignment="1">
      <alignment horizontal="center" vertical="center" wrapText="1"/>
    </xf>
    <xf numFmtId="9" fontId="4" fillId="5" borderId="4" xfId="4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164" fontId="4" fillId="6" borderId="9" xfId="2" applyNumberFormat="1" applyFont="1" applyFill="1" applyBorder="1" applyAlignment="1">
      <alignment horizontal="right" vertical="center" wrapText="1"/>
    </xf>
    <xf numFmtId="0" fontId="47" fillId="5" borderId="9" xfId="0" applyFont="1" applyFill="1" applyBorder="1" applyAlignment="1">
      <alignment horizontal="center" vertical="center"/>
    </xf>
    <xf numFmtId="164" fontId="4" fillId="5" borderId="9" xfId="2" applyNumberFormat="1" applyFont="1" applyFill="1" applyBorder="1" applyAlignment="1">
      <alignment horizontal="right" vertical="center" wrapText="1"/>
    </xf>
    <xf numFmtId="9" fontId="4" fillId="5" borderId="9" xfId="3" applyFont="1" applyFill="1" applyBorder="1" applyAlignment="1">
      <alignment horizontal="right" vertical="center" wrapText="1"/>
    </xf>
    <xf numFmtId="164" fontId="47" fillId="5" borderId="9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165" fontId="4" fillId="6" borderId="4" xfId="2" applyNumberFormat="1" applyFont="1" applyFill="1" applyBorder="1" applyAlignment="1">
      <alignment horizontal="right" vertical="center" wrapText="1"/>
    </xf>
    <xf numFmtId="0" fontId="29" fillId="6" borderId="4" xfId="0" applyFont="1" applyFill="1" applyBorder="1" applyAlignment="1">
      <alignment vertical="top" wrapText="1"/>
    </xf>
    <xf numFmtId="1" fontId="4" fillId="5" borderId="4" xfId="0" applyNumberFormat="1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left" wrapText="1"/>
    </xf>
    <xf numFmtId="0" fontId="29" fillId="6" borderId="4" xfId="0" applyFont="1" applyFill="1" applyBorder="1" applyAlignment="1">
      <alignment wrapText="1"/>
    </xf>
    <xf numFmtId="165" fontId="4" fillId="6" borderId="4" xfId="2" applyNumberFormat="1" applyFont="1" applyFill="1" applyBorder="1" applyAlignment="1">
      <alignment horizontal="right" vertical="center"/>
    </xf>
    <xf numFmtId="16" fontId="29" fillId="6" borderId="4" xfId="0" applyNumberFormat="1" applyFont="1" applyFill="1" applyBorder="1"/>
    <xf numFmtId="0" fontId="4" fillId="7" borderId="12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165" fontId="4" fillId="6" borderId="8" xfId="2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 wrapText="1"/>
    </xf>
    <xf numFmtId="165" fontId="4" fillId="0" borderId="4" xfId="2" applyNumberFormat="1" applyFont="1" applyFill="1" applyBorder="1" applyAlignment="1">
      <alignment horizontal="right" vertical="center" wrapText="1"/>
    </xf>
    <xf numFmtId="0" fontId="47" fillId="5" borderId="17" xfId="0" applyFont="1" applyFill="1" applyBorder="1" applyAlignment="1">
      <alignment horizontal="center" vertical="center"/>
    </xf>
    <xf numFmtId="164" fontId="47" fillId="5" borderId="4" xfId="0" applyNumberFormat="1" applyFont="1" applyFill="1" applyBorder="1"/>
    <xf numFmtId="164" fontId="29" fillId="5" borderId="4" xfId="0" applyNumberFormat="1" applyFont="1" applyFill="1" applyBorder="1"/>
    <xf numFmtId="0" fontId="4" fillId="6" borderId="0" xfId="0" applyFont="1" applyFill="1" applyBorder="1" applyAlignment="1">
      <alignment horizontal="center" vertical="center" wrapText="1"/>
    </xf>
    <xf numFmtId="6" fontId="29" fillId="0" borderId="0" xfId="0" applyNumberFormat="1" applyFont="1"/>
    <xf numFmtId="14" fontId="29" fillId="0" borderId="0" xfId="0" applyNumberFormat="1" applyFont="1"/>
    <xf numFmtId="0" fontId="31" fillId="0" borderId="0" xfId="0" applyFont="1" applyFill="1" applyBorder="1" applyAlignment="1">
      <alignment horizontal="left" vertical="center" wrapText="1"/>
    </xf>
    <xf numFmtId="165" fontId="31" fillId="0" borderId="0" xfId="2" applyNumberFormat="1" applyFont="1" applyFill="1" applyBorder="1" applyAlignment="1">
      <alignment horizontal="right" vertical="center" wrapText="1"/>
    </xf>
    <xf numFmtId="165" fontId="47" fillId="0" borderId="0" xfId="0" applyNumberFormat="1" applyFont="1"/>
    <xf numFmtId="0" fontId="4" fillId="0" borderId="12" xfId="0" applyFont="1" applyFill="1" applyBorder="1" applyAlignment="1">
      <alignment horizontal="left" vertical="top" wrapText="1"/>
    </xf>
    <xf numFmtId="165" fontId="4" fillId="0" borderId="4" xfId="2" applyNumberFormat="1" applyFont="1" applyBorder="1" applyAlignment="1">
      <alignment horizontal="right" vertical="center" wrapText="1"/>
    </xf>
    <xf numFmtId="0" fontId="4" fillId="6" borderId="12" xfId="6" applyFont="1" applyFill="1" applyBorder="1" applyAlignment="1">
      <alignment vertical="center" wrapText="1"/>
    </xf>
    <xf numFmtId="0" fontId="4" fillId="0" borderId="12" xfId="6" applyFont="1" applyFill="1" applyBorder="1" applyAlignment="1">
      <alignment vertical="center" wrapText="1"/>
    </xf>
    <xf numFmtId="0" fontId="4" fillId="5" borderId="4" xfId="6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6" borderId="7" xfId="0" applyFont="1" applyFill="1" applyBorder="1" applyAlignment="1">
      <alignment horizontal="left" vertical="center" wrapText="1"/>
    </xf>
    <xf numFmtId="165" fontId="4" fillId="0" borderId="4" xfId="2" applyNumberFormat="1" applyFont="1" applyBorder="1" applyAlignment="1">
      <alignment horizontal="right" vertical="center"/>
    </xf>
    <xf numFmtId="9" fontId="4" fillId="0" borderId="10" xfId="3" applyFont="1" applyFill="1" applyBorder="1" applyAlignment="1">
      <alignment horizontal="right" vertical="center" wrapText="1"/>
    </xf>
    <xf numFmtId="0" fontId="47" fillId="5" borderId="4" xfId="0" applyFont="1" applyFill="1" applyBorder="1" applyAlignment="1">
      <alignment vertical="center"/>
    </xf>
    <xf numFmtId="0" fontId="47" fillId="6" borderId="4" xfId="0" applyFont="1" applyFill="1" applyBorder="1" applyAlignment="1">
      <alignment vertical="center" wrapText="1"/>
    </xf>
    <xf numFmtId="0" fontId="47" fillId="6" borderId="6" xfId="0" applyFont="1" applyFill="1" applyBorder="1" applyAlignment="1">
      <alignment vertical="center" wrapText="1"/>
    </xf>
    <xf numFmtId="0" fontId="47" fillId="6" borderId="4" xfId="0" applyFont="1" applyFill="1" applyBorder="1" applyAlignment="1">
      <alignment horizontal="center" vertical="center"/>
    </xf>
    <xf numFmtId="0" fontId="47" fillId="6" borderId="7" xfId="0" applyFont="1" applyFill="1" applyBorder="1" applyAlignment="1">
      <alignment vertical="center" wrapText="1"/>
    </xf>
    <xf numFmtId="164" fontId="29" fillId="6" borderId="4" xfId="0" applyNumberFormat="1" applyFont="1" applyFill="1" applyBorder="1"/>
    <xf numFmtId="0" fontId="29" fillId="6" borderId="4" xfId="0" applyFont="1" applyFill="1" applyBorder="1" applyAlignment="1">
      <alignment horizontal="left"/>
    </xf>
    <xf numFmtId="0" fontId="53" fillId="0" borderId="0" xfId="0" applyFont="1"/>
    <xf numFmtId="180" fontId="53" fillId="0" borderId="0" xfId="0" applyNumberFormat="1" applyFont="1"/>
    <xf numFmtId="0" fontId="47" fillId="5" borderId="4" xfId="0" applyFont="1" applyFill="1" applyBorder="1" applyAlignment="1">
      <alignment horizontal="center" vertical="center" wrapText="1"/>
    </xf>
    <xf numFmtId="9" fontId="30" fillId="6" borderId="1" xfId="3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/>
    </xf>
    <xf numFmtId="0" fontId="39" fillId="0" borderId="4" xfId="0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164" fontId="29" fillId="5" borderId="4" xfId="0" applyNumberFormat="1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left" wrapText="1"/>
    </xf>
    <xf numFmtId="167" fontId="4" fillId="0" borderId="7" xfId="2" applyNumberFormat="1" applyFont="1" applyBorder="1" applyAlignment="1">
      <alignment horizontal="left" vertical="center" wrapText="1"/>
    </xf>
    <xf numFmtId="44" fontId="29" fillId="6" borderId="7" xfId="2" applyFont="1" applyFill="1" applyBorder="1" applyAlignment="1">
      <alignment horizontal="right" vertical="center" wrapText="1"/>
    </xf>
    <xf numFmtId="44" fontId="4" fillId="0" borderId="7" xfId="2" applyFont="1" applyFill="1" applyBorder="1" applyAlignment="1">
      <alignment horizontal="right" vertical="center" wrapText="1"/>
    </xf>
    <xf numFmtId="9" fontId="13" fillId="0" borderId="4" xfId="3" applyFont="1" applyBorder="1" applyAlignment="1">
      <alignment horizontal="center" vertical="center"/>
    </xf>
    <xf numFmtId="14" fontId="29" fillId="0" borderId="4" xfId="0" applyNumberFormat="1" applyFont="1" applyBorder="1" applyAlignment="1">
      <alignment horizontal="center" vertical="center"/>
    </xf>
    <xf numFmtId="0" fontId="13" fillId="6" borderId="4" xfId="0" applyFont="1" applyFill="1" applyBorder="1" applyAlignment="1">
      <alignment wrapText="1"/>
    </xf>
    <xf numFmtId="165" fontId="42" fillId="26" borderId="36" xfId="0" applyNumberFormat="1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172" fontId="10" fillId="5" borderId="39" xfId="0" applyNumberFormat="1" applyFont="1" applyFill="1" applyBorder="1" applyAlignment="1">
      <alignment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vertical="center" wrapText="1"/>
    </xf>
    <xf numFmtId="0" fontId="31" fillId="5" borderId="12" xfId="0" applyFont="1" applyFill="1" applyBorder="1" applyAlignment="1">
      <alignment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5" fontId="31" fillId="5" borderId="4" xfId="1" applyNumberFormat="1" applyFont="1" applyFill="1" applyBorder="1" applyAlignment="1">
      <alignment horizontal="righ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30" fillId="6" borderId="37" xfId="0" applyFont="1" applyFill="1" applyBorder="1" applyAlignment="1">
      <alignment vertical="center" wrapText="1"/>
    </xf>
    <xf numFmtId="0" fontId="30" fillId="6" borderId="12" xfId="0" applyFont="1" applyFill="1" applyBorder="1" applyAlignment="1">
      <alignment vertical="center" wrapText="1"/>
    </xf>
    <xf numFmtId="0" fontId="29" fillId="6" borderId="12" xfId="0" applyFont="1" applyFill="1" applyBorder="1" applyAlignment="1">
      <alignment vertical="center" wrapText="1"/>
    </xf>
    <xf numFmtId="169" fontId="31" fillId="5" borderId="4" xfId="2" applyNumberFormat="1" applyFont="1" applyFill="1" applyBorder="1" applyAlignment="1">
      <alignment horizontal="right" vertical="center" wrapText="1"/>
    </xf>
    <xf numFmtId="0" fontId="29" fillId="6" borderId="4" xfId="0" applyFont="1" applyFill="1" applyBorder="1" applyAlignment="1">
      <alignment horizontal="left" vertical="top" wrapText="1"/>
    </xf>
    <xf numFmtId="169" fontId="31" fillId="5" borderId="4" xfId="2" applyNumberFormat="1" applyFont="1" applyFill="1" applyBorder="1" applyAlignment="1">
      <alignment horizontal="right" vertical="center"/>
    </xf>
    <xf numFmtId="0" fontId="29" fillId="6" borderId="12" xfId="0" applyFont="1" applyFill="1" applyBorder="1" applyAlignment="1">
      <alignment vertical="center"/>
    </xf>
    <xf numFmtId="0" fontId="31" fillId="8" borderId="15" xfId="0" applyFont="1" applyFill="1" applyBorder="1" applyAlignment="1">
      <alignment vertical="center" wrapText="1"/>
    </xf>
    <xf numFmtId="164" fontId="31" fillId="6" borderId="4" xfId="1" applyNumberFormat="1" applyFont="1" applyFill="1" applyBorder="1" applyAlignment="1">
      <alignment horizontal="right" vertical="center" wrapText="1"/>
    </xf>
    <xf numFmtId="0" fontId="31" fillId="8" borderId="4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vertical="center"/>
    </xf>
    <xf numFmtId="164" fontId="31" fillId="8" borderId="4" xfId="0" applyNumberFormat="1" applyFont="1" applyFill="1" applyBorder="1" applyAlignment="1">
      <alignment horizontal="right" vertical="center"/>
    </xf>
    <xf numFmtId="0" fontId="31" fillId="5" borderId="6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horizontal="right" vertical="center" wrapText="1"/>
    </xf>
    <xf numFmtId="164" fontId="4" fillId="5" borderId="8" xfId="1" applyNumberFormat="1" applyFont="1" applyFill="1" applyBorder="1" applyAlignment="1">
      <alignment horizontal="right" vertical="center" wrapText="1"/>
    </xf>
    <xf numFmtId="164" fontId="4" fillId="5" borderId="4" xfId="1" applyNumberFormat="1" applyFont="1" applyFill="1" applyBorder="1" applyAlignment="1">
      <alignment horizontal="right" vertical="center" wrapText="1"/>
    </xf>
    <xf numFmtId="165" fontId="4" fillId="5" borderId="4" xfId="1" applyNumberFormat="1" applyFont="1" applyFill="1" applyBorder="1" applyAlignment="1">
      <alignment horizontal="right" vertical="center" wrapText="1"/>
    </xf>
    <xf numFmtId="14" fontId="4" fillId="5" borderId="4" xfId="0" applyNumberFormat="1" applyFont="1" applyFill="1" applyBorder="1" applyAlignment="1">
      <alignment horizontal="center" vertical="center"/>
    </xf>
    <xf numFmtId="14" fontId="31" fillId="5" borderId="4" xfId="0" applyNumberFormat="1" applyFont="1" applyFill="1" applyBorder="1" applyAlignment="1">
      <alignment horizontal="center" vertical="center"/>
    </xf>
    <xf numFmtId="164" fontId="31" fillId="5" borderId="4" xfId="0" applyNumberFormat="1" applyFont="1" applyFill="1" applyBorder="1" applyAlignment="1">
      <alignment horizontal="right" vertical="center"/>
    </xf>
    <xf numFmtId="0" fontId="31" fillId="5" borderId="4" xfId="0" applyFont="1" applyFill="1" applyBorder="1" applyAlignment="1">
      <alignment horizontal="right" vertical="center" wrapText="1"/>
    </xf>
    <xf numFmtId="0" fontId="29" fillId="6" borderId="9" xfId="0" applyFont="1" applyFill="1" applyBorder="1" applyAlignment="1">
      <alignment vertical="center"/>
    </xf>
    <xf numFmtId="0" fontId="30" fillId="6" borderId="9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/>
    </xf>
    <xf numFmtId="169" fontId="4" fillId="6" borderId="9" xfId="2" applyNumberFormat="1" applyFont="1" applyFill="1" applyBorder="1" applyAlignment="1">
      <alignment horizontal="right" vertical="center"/>
    </xf>
    <xf numFmtId="164" fontId="4" fillId="7" borderId="9" xfId="2" applyNumberFormat="1" applyFont="1" applyFill="1" applyBorder="1" applyAlignment="1">
      <alignment horizontal="right" vertical="center" wrapText="1"/>
    </xf>
    <xf numFmtId="0" fontId="31" fillId="6" borderId="3" xfId="0" applyFont="1" applyFill="1" applyBorder="1" applyAlignment="1">
      <alignment vertical="center" wrapText="1"/>
    </xf>
    <xf numFmtId="14" fontId="4" fillId="0" borderId="9" xfId="2" applyNumberFormat="1" applyFont="1" applyFill="1" applyBorder="1" applyAlignment="1">
      <alignment horizontal="center" vertical="center" wrapText="1"/>
    </xf>
    <xf numFmtId="0" fontId="29" fillId="6" borderId="9" xfId="0" applyFont="1" applyFill="1" applyBorder="1"/>
    <xf numFmtId="169" fontId="4" fillId="6" borderId="4" xfId="2" applyNumberFormat="1" applyFont="1" applyFill="1" applyBorder="1" applyAlignment="1">
      <alignment horizontal="right" vertical="center"/>
    </xf>
    <xf numFmtId="164" fontId="29" fillId="6" borderId="4" xfId="0" applyNumberFormat="1" applyFont="1" applyFill="1" applyBorder="1" applyAlignment="1">
      <alignment horizontal="center" vertical="center"/>
    </xf>
    <xf numFmtId="164" fontId="47" fillId="6" borderId="4" xfId="0" applyNumberFormat="1" applyFont="1" applyFill="1" applyBorder="1" applyAlignment="1">
      <alignment horizontal="center" vertical="center"/>
    </xf>
    <xf numFmtId="169" fontId="4" fillId="6" borderId="4" xfId="2" applyNumberFormat="1" applyFont="1" applyFill="1" applyBorder="1" applyAlignment="1">
      <alignment horizontal="right" vertical="center" wrapText="1"/>
    </xf>
    <xf numFmtId="0" fontId="33" fillId="5" borderId="4" xfId="0" applyFont="1" applyFill="1" applyBorder="1" applyAlignment="1">
      <alignment horizontal="right" vertical="center" wrapText="1"/>
    </xf>
    <xf numFmtId="169" fontId="29" fillId="0" borderId="0" xfId="0" applyNumberFormat="1" applyFont="1"/>
    <xf numFmtId="180" fontId="29" fillId="0" borderId="0" xfId="0" applyNumberFormat="1" applyFont="1" applyAlignment="1">
      <alignment horizontal="center" wrapText="1"/>
    </xf>
    <xf numFmtId="0" fontId="31" fillId="5" borderId="4" xfId="0" applyFont="1" applyFill="1" applyBorder="1" applyAlignment="1">
      <alignment horizontal="left" vertical="center" wrapText="1"/>
    </xf>
    <xf numFmtId="0" fontId="29" fillId="5" borderId="4" xfId="0" applyFont="1" applyFill="1" applyBorder="1" applyAlignment="1">
      <alignment horizontal="left" vertical="center"/>
    </xf>
    <xf numFmtId="164" fontId="29" fillId="8" borderId="4" xfId="0" applyNumberFormat="1" applyFont="1" applyFill="1" applyBorder="1" applyAlignment="1">
      <alignment horizontal="center" vertical="center"/>
    </xf>
    <xf numFmtId="9" fontId="4" fillId="8" borderId="4" xfId="3" applyFont="1" applyFill="1" applyBorder="1" applyAlignment="1">
      <alignment horizontal="right" vertical="center" wrapText="1"/>
    </xf>
    <xf numFmtId="14" fontId="4" fillId="8" borderId="4" xfId="2" applyNumberFormat="1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vertical="center" wrapText="1"/>
    </xf>
    <xf numFmtId="0" fontId="31" fillId="8" borderId="6" xfId="0" applyFont="1" applyFill="1" applyBorder="1" applyAlignment="1">
      <alignment horizontal="right" vertical="center" wrapText="1"/>
    </xf>
    <xf numFmtId="0" fontId="4" fillId="6" borderId="0" xfId="0" applyFont="1" applyFill="1" applyAlignment="1">
      <alignment horizontal="right"/>
    </xf>
    <xf numFmtId="0" fontId="29" fillId="7" borderId="4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vertical="center" wrapText="1"/>
    </xf>
    <xf numFmtId="164" fontId="30" fillId="7" borderId="4" xfId="2" applyNumberFormat="1" applyFont="1" applyFill="1" applyBorder="1" applyAlignment="1">
      <alignment vertical="center" wrapText="1"/>
    </xf>
    <xf numFmtId="9" fontId="30" fillId="7" borderId="4" xfId="3" applyFont="1" applyFill="1" applyBorder="1" applyAlignment="1">
      <alignment vertical="center" wrapText="1"/>
    </xf>
    <xf numFmtId="14" fontId="0" fillId="0" borderId="4" xfId="0" applyNumberFormat="1" applyBorder="1" applyAlignment="1">
      <alignment vertical="center"/>
    </xf>
    <xf numFmtId="175" fontId="26" fillId="7" borderId="4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5" fontId="55" fillId="24" borderId="36" xfId="0" applyNumberFormat="1" applyFont="1" applyFill="1" applyBorder="1" applyAlignment="1">
      <alignment horizontal="center" vertical="center" wrapText="1"/>
    </xf>
    <xf numFmtId="165" fontId="55" fillId="26" borderId="36" xfId="0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164" fontId="29" fillId="6" borderId="4" xfId="0" applyNumberFormat="1" applyFont="1" applyFill="1" applyBorder="1" applyAlignment="1">
      <alignment vertical="center"/>
    </xf>
    <xf numFmtId="0" fontId="47" fillId="5" borderId="5" xfId="0" applyFont="1" applyFill="1" applyBorder="1" applyAlignment="1">
      <alignment vertical="center" wrapText="1"/>
    </xf>
    <xf numFmtId="0" fontId="0" fillId="0" borderId="6" xfId="0" applyBorder="1" applyAlignment="1"/>
    <xf numFmtId="0" fontId="25" fillId="6" borderId="12" xfId="0" applyFont="1" applyFill="1" applyBorder="1" applyAlignment="1">
      <alignment horizontal="left" vertical="center" wrapText="1"/>
    </xf>
    <xf numFmtId="0" fontId="26" fillId="6" borderId="12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horizontal="left" vertical="center" wrapText="1"/>
    </xf>
    <xf numFmtId="166" fontId="25" fillId="6" borderId="12" xfId="1" applyNumberFormat="1" applyFont="1" applyFill="1" applyBorder="1" applyAlignment="1">
      <alignment horizontal="left" vertical="center" wrapText="1"/>
    </xf>
    <xf numFmtId="0" fontId="0" fillId="6" borderId="12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27" fillId="6" borderId="12" xfId="0" applyFont="1" applyFill="1" applyBorder="1" applyAlignment="1">
      <alignment horizontal="left" vertical="center" wrapText="1"/>
    </xf>
    <xf numFmtId="0" fontId="26" fillId="6" borderId="1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31" fillId="4" borderId="4" xfId="0" applyNumberFormat="1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7" fillId="3" borderId="1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7" fillId="3" borderId="2" xfId="0" applyFont="1" applyFill="1" applyBorder="1" applyAlignment="1">
      <alignment horizontal="center"/>
    </xf>
    <xf numFmtId="0" fontId="47" fillId="3" borderId="3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164" fontId="31" fillId="4" borderId="8" xfId="0" applyNumberFormat="1" applyFont="1" applyFill="1" applyBorder="1" applyAlignment="1">
      <alignment horizontal="center" vertical="center" wrapText="1"/>
    </xf>
    <xf numFmtId="164" fontId="31" fillId="4" borderId="9" xfId="0" applyNumberFormat="1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164" fontId="31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50" fillId="5" borderId="5" xfId="0" applyFont="1" applyFill="1" applyBorder="1" applyAlignment="1">
      <alignment horizontal="center" vertical="center" wrapText="1"/>
    </xf>
    <xf numFmtId="0" fontId="50" fillId="5" borderId="6" xfId="0" applyFont="1" applyFill="1" applyBorder="1" applyAlignment="1">
      <alignment horizontal="center" vertical="center" wrapText="1"/>
    </xf>
    <xf numFmtId="0" fontId="50" fillId="5" borderId="7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48" fillId="3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164" fontId="19" fillId="4" borderId="8" xfId="0" applyNumberFormat="1" applyFont="1" applyFill="1" applyBorder="1" applyAlignment="1">
      <alignment horizontal="center" vertical="center" wrapText="1"/>
    </xf>
    <xf numFmtId="164" fontId="19" fillId="4" borderId="9" xfId="0" applyNumberFormat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/>
    </xf>
    <xf numFmtId="0" fontId="48" fillId="5" borderId="9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left"/>
    </xf>
    <xf numFmtId="0" fontId="29" fillId="5" borderId="6" xfId="0" applyFont="1" applyFill="1" applyBorder="1" applyAlignment="1">
      <alignment horizontal="left"/>
    </xf>
    <xf numFmtId="0" fontId="29" fillId="5" borderId="7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/>
    </xf>
    <xf numFmtId="0" fontId="29" fillId="5" borderId="6" xfId="0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0" fontId="47" fillId="5" borderId="5" xfId="0" applyFont="1" applyFill="1" applyBorder="1" applyAlignment="1">
      <alignment horizontal="left"/>
    </xf>
    <xf numFmtId="0" fontId="47" fillId="5" borderId="6" xfId="0" applyFont="1" applyFill="1" applyBorder="1" applyAlignment="1">
      <alignment horizontal="left"/>
    </xf>
    <xf numFmtId="0" fontId="47" fillId="5" borderId="7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/>
    </xf>
    <xf numFmtId="0" fontId="29" fillId="5" borderId="3" xfId="0" applyFont="1" applyFill="1" applyBorder="1" applyAlignment="1">
      <alignment horizontal="center"/>
    </xf>
    <xf numFmtId="0" fontId="29" fillId="5" borderId="32" xfId="0" applyFont="1" applyFill="1" applyBorder="1" applyAlignment="1">
      <alignment horizontal="center"/>
    </xf>
    <xf numFmtId="0" fontId="29" fillId="5" borderId="9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180" fontId="29" fillId="0" borderId="0" xfId="0" applyNumberFormat="1" applyFont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65" fontId="15" fillId="4" borderId="4" xfId="7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/>
    </xf>
    <xf numFmtId="0" fontId="47" fillId="3" borderId="4" xfId="0" applyFont="1" applyFill="1" applyBorder="1" applyAlignment="1">
      <alignment horizontal="center"/>
    </xf>
    <xf numFmtId="0" fontId="47" fillId="3" borderId="4" xfId="0" applyFont="1" applyFill="1" applyBorder="1" applyAlignment="1">
      <alignment horizontal="center" vertical="center"/>
    </xf>
    <xf numFmtId="165" fontId="31" fillId="4" borderId="4" xfId="7" applyNumberFormat="1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/>
    </xf>
    <xf numFmtId="165" fontId="31" fillId="4" borderId="4" xfId="2" applyNumberFormat="1" applyFont="1" applyFill="1" applyBorder="1" applyAlignment="1">
      <alignment horizontal="center" vertical="center" wrapText="1"/>
    </xf>
    <xf numFmtId="0" fontId="47" fillId="5" borderId="9" xfId="0" applyFont="1" applyFill="1" applyBorder="1" applyAlignment="1">
      <alignment horizontal="center" vertical="center"/>
    </xf>
    <xf numFmtId="14" fontId="4" fillId="5" borderId="2" xfId="2" applyNumberFormat="1" applyFont="1" applyFill="1" applyBorder="1" applyAlignment="1">
      <alignment horizontal="center" vertical="center" wrapText="1"/>
    </xf>
    <xf numFmtId="14" fontId="4" fillId="5" borderId="3" xfId="2" applyNumberFormat="1" applyFont="1" applyFill="1" applyBorder="1" applyAlignment="1">
      <alignment horizontal="center" vertical="center" wrapText="1"/>
    </xf>
    <xf numFmtId="14" fontId="4" fillId="5" borderId="32" xfId="2" applyNumberFormat="1" applyFont="1" applyFill="1" applyBorder="1" applyAlignment="1">
      <alignment horizontal="center" vertical="center" wrapText="1"/>
    </xf>
    <xf numFmtId="0" fontId="47" fillId="5" borderId="19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5" borderId="5" xfId="0" applyFont="1" applyFill="1" applyBorder="1" applyAlignment="1">
      <alignment horizontal="center" vertical="center"/>
    </xf>
    <xf numFmtId="0" fontId="47" fillId="5" borderId="6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5" borderId="8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/>
    <xf numFmtId="0" fontId="31" fillId="4" borderId="5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165" fontId="31" fillId="4" borderId="8" xfId="2" applyNumberFormat="1" applyFont="1" applyFill="1" applyBorder="1" applyAlignment="1">
      <alignment horizontal="center" vertical="center" wrapText="1"/>
    </xf>
    <xf numFmtId="165" fontId="31" fillId="4" borderId="9" xfId="2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14" fontId="9" fillId="5" borderId="4" xfId="2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44" fontId="9" fillId="5" borderId="8" xfId="2" applyFont="1" applyFill="1" applyBorder="1" applyAlignment="1">
      <alignment horizontal="center" vertical="center" wrapText="1"/>
    </xf>
    <xf numFmtId="44" fontId="9" fillId="5" borderId="18" xfId="2" applyFont="1" applyFill="1" applyBorder="1" applyAlignment="1">
      <alignment horizontal="center" vertical="center" wrapText="1"/>
    </xf>
    <xf numFmtId="44" fontId="9" fillId="5" borderId="9" xfId="2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4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65" fontId="15" fillId="4" borderId="4" xfId="2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 wrapText="1"/>
    </xf>
    <xf numFmtId="0" fontId="31" fillId="5" borderId="32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left"/>
    </xf>
    <xf numFmtId="0" fontId="31" fillId="8" borderId="12" xfId="0" applyFont="1" applyFill="1" applyBorder="1" applyAlignment="1">
      <alignment horizontal="center" vertical="center" wrapText="1"/>
    </xf>
    <xf numFmtId="0" fontId="31" fillId="8" borderId="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left" vertical="center" wrapText="1"/>
    </xf>
    <xf numFmtId="0" fontId="47" fillId="5" borderId="4" xfId="0" applyFont="1" applyFill="1" applyBorder="1" applyAlignment="1">
      <alignment horizontal="left" vertical="center" wrapText="1"/>
    </xf>
    <xf numFmtId="14" fontId="31" fillId="5" borderId="5" xfId="0" applyNumberFormat="1" applyFont="1" applyFill="1" applyBorder="1" applyAlignment="1">
      <alignment horizontal="center" vertical="center"/>
    </xf>
    <xf numFmtId="14" fontId="31" fillId="5" borderId="6" xfId="0" applyNumberFormat="1" applyFont="1" applyFill="1" applyBorder="1" applyAlignment="1">
      <alignment horizontal="center" vertical="center"/>
    </xf>
    <xf numFmtId="14" fontId="31" fillId="5" borderId="7" xfId="0" applyNumberFormat="1" applyFont="1" applyFill="1" applyBorder="1" applyAlignment="1">
      <alignment horizontal="center" vertical="center"/>
    </xf>
    <xf numFmtId="0" fontId="47" fillId="5" borderId="15" xfId="0" applyFont="1" applyFill="1" applyBorder="1" applyAlignment="1">
      <alignment horizontal="left" vertical="center" wrapText="1"/>
    </xf>
    <xf numFmtId="0" fontId="47" fillId="5" borderId="6" xfId="0" applyFont="1" applyFill="1" applyBorder="1" applyAlignment="1">
      <alignment horizontal="left" vertical="center" wrapText="1"/>
    </xf>
    <xf numFmtId="0" fontId="47" fillId="5" borderId="7" xfId="0" applyFont="1" applyFill="1" applyBorder="1" applyAlignment="1">
      <alignment horizontal="left" vertical="center" wrapText="1"/>
    </xf>
    <xf numFmtId="0" fontId="31" fillId="5" borderId="15" xfId="0" applyFont="1" applyFill="1" applyBorder="1" applyAlignment="1">
      <alignment horizontal="left" vertical="center" wrapText="1"/>
    </xf>
    <xf numFmtId="0" fontId="31" fillId="5" borderId="6" xfId="0" applyFont="1" applyFill="1" applyBorder="1" applyAlignment="1">
      <alignment horizontal="left" vertical="center" wrapText="1"/>
    </xf>
    <xf numFmtId="0" fontId="31" fillId="5" borderId="7" xfId="0" applyFont="1" applyFill="1" applyBorder="1" applyAlignment="1">
      <alignment horizontal="left" vertical="center" wrapText="1"/>
    </xf>
    <xf numFmtId="0" fontId="31" fillId="5" borderId="12" xfId="0" applyFont="1" applyFill="1" applyBorder="1" applyAlignment="1">
      <alignment horizontal="left" vertical="center" wrapText="1"/>
    </xf>
    <xf numFmtId="0" fontId="31" fillId="5" borderId="4" xfId="0" applyFont="1" applyFill="1" applyBorder="1" applyAlignment="1">
      <alignment horizontal="left" vertical="center" wrapText="1"/>
    </xf>
    <xf numFmtId="164" fontId="4" fillId="6" borderId="4" xfId="1" applyNumberFormat="1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1" fillId="8" borderId="15" xfId="0" applyFont="1" applyFill="1" applyBorder="1" applyAlignment="1">
      <alignment horizontal="left" vertical="center" wrapText="1"/>
    </xf>
    <xf numFmtId="0" fontId="31" fillId="8" borderId="6" xfId="0" applyFont="1" applyFill="1" applyBorder="1" applyAlignment="1">
      <alignment horizontal="left" vertical="center" wrapText="1"/>
    </xf>
    <xf numFmtId="0" fontId="31" fillId="8" borderId="7" xfId="0" applyFont="1" applyFill="1" applyBorder="1" applyAlignment="1">
      <alignment horizontal="left" vertical="center" wrapText="1"/>
    </xf>
    <xf numFmtId="165" fontId="31" fillId="5" borderId="8" xfId="2" applyNumberFormat="1" applyFont="1" applyFill="1" applyBorder="1" applyAlignment="1">
      <alignment horizontal="center" vertical="center" wrapText="1"/>
    </xf>
    <xf numFmtId="165" fontId="31" fillId="5" borderId="9" xfId="2" applyNumberFormat="1" applyFont="1" applyFill="1" applyBorder="1" applyAlignment="1">
      <alignment horizontal="center" vertical="center" wrapText="1"/>
    </xf>
    <xf numFmtId="0" fontId="41" fillId="24" borderId="33" xfId="0" applyFont="1" applyFill="1" applyBorder="1" applyAlignment="1">
      <alignment horizontal="right" vertical="center"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171" fontId="41" fillId="24" borderId="33" xfId="0" applyNumberFormat="1" applyFont="1" applyFill="1" applyBorder="1" applyAlignment="1">
      <alignment horizontal="right" vertical="top" wrapText="1"/>
    </xf>
    <xf numFmtId="0" fontId="40" fillId="24" borderId="33" xfId="0" applyFont="1" applyFill="1" applyBorder="1" applyAlignment="1">
      <alignment horizontal="right" vertical="center" wrapText="1"/>
    </xf>
    <xf numFmtId="165" fontId="40" fillId="24" borderId="33" xfId="0" applyNumberFormat="1" applyFont="1" applyFill="1" applyBorder="1" applyAlignment="1">
      <alignment horizontal="right" vertical="center" wrapText="1"/>
    </xf>
    <xf numFmtId="0" fontId="43" fillId="24" borderId="33" xfId="0" applyFont="1" applyFill="1" applyBorder="1" applyAlignment="1">
      <alignment horizontal="right" vertical="center" wrapText="1"/>
    </xf>
    <xf numFmtId="0" fontId="41" fillId="25" borderId="33" xfId="0" applyFont="1" applyFill="1" applyBorder="1" applyAlignment="1">
      <alignment horizontal="center" vertical="center" wrapText="1"/>
    </xf>
    <xf numFmtId="171" fontId="41" fillId="24" borderId="33" xfId="0" applyNumberFormat="1" applyFont="1" applyFill="1" applyBorder="1" applyAlignment="1">
      <alignment horizontal="right" vertical="center" wrapText="1"/>
    </xf>
    <xf numFmtId="0" fontId="40" fillId="24" borderId="33" xfId="0" applyFont="1" applyFill="1" applyBorder="1" applyAlignment="1">
      <alignment horizontal="center" vertical="center" wrapText="1"/>
    </xf>
    <xf numFmtId="0" fontId="40" fillId="23" borderId="33" xfId="0" applyFont="1" applyFill="1" applyBorder="1" applyAlignment="1">
      <alignment horizontal="center" vertical="center" wrapText="1"/>
    </xf>
    <xf numFmtId="0" fontId="40" fillId="24" borderId="33" xfId="0" applyFont="1" applyFill="1" applyBorder="1" applyAlignment="1">
      <alignment horizontal="center" vertical="center"/>
    </xf>
    <xf numFmtId="165" fontId="41" fillId="24" borderId="33" xfId="0" applyNumberFormat="1" applyFont="1" applyFill="1" applyBorder="1" applyAlignment="1">
      <alignment horizontal="right" vertical="top" wrapText="1"/>
    </xf>
    <xf numFmtId="0" fontId="10" fillId="9" borderId="26" xfId="0" applyFont="1" applyFill="1" applyBorder="1" applyAlignment="1">
      <alignment horizontal="center" wrapText="1"/>
    </xf>
    <xf numFmtId="0" fontId="10" fillId="9" borderId="27" xfId="0" applyFont="1" applyFill="1" applyBorder="1" applyAlignment="1">
      <alignment horizontal="center" wrapText="1"/>
    </xf>
    <xf numFmtId="0" fontId="10" fillId="9" borderId="28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wrapText="1"/>
    </xf>
    <xf numFmtId="172" fontId="10" fillId="5" borderId="40" xfId="0" applyNumberFormat="1" applyFont="1" applyFill="1" applyBorder="1" applyAlignment="1">
      <alignment horizontal="center" wrapText="1"/>
    </xf>
    <xf numFmtId="172" fontId="10" fillId="5" borderId="41" xfId="0" applyNumberFormat="1" applyFont="1" applyFill="1" applyBorder="1" applyAlignment="1">
      <alignment horizontal="center" wrapText="1"/>
    </xf>
    <xf numFmtId="0" fontId="28" fillId="12" borderId="12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14" fontId="30" fillId="7" borderId="17" xfId="0" applyNumberFormat="1" applyFont="1" applyFill="1" applyBorder="1" applyAlignment="1">
      <alignment horizontal="center" vertical="center" wrapText="1"/>
    </xf>
    <xf numFmtId="14" fontId="30" fillId="7" borderId="25" xfId="0" applyNumberFormat="1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14" fontId="23" fillId="7" borderId="4" xfId="0" applyNumberFormat="1" applyFont="1" applyFill="1" applyBorder="1" applyAlignment="1">
      <alignment horizontal="center" vertical="center" wrapText="1"/>
    </xf>
    <xf numFmtId="14" fontId="23" fillId="7" borderId="24" xfId="0" applyNumberFormat="1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23" fillId="11" borderId="2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left" vertical="center" wrapText="1"/>
    </xf>
    <xf numFmtId="0" fontId="25" fillId="4" borderId="24" xfId="0" applyFont="1" applyFill="1" applyBorder="1" applyAlignment="1">
      <alignment horizontal="left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0" fontId="24" fillId="12" borderId="2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14" fontId="23" fillId="7" borderId="5" xfId="0" applyNumberFormat="1" applyFont="1" applyFill="1" applyBorder="1" applyAlignment="1">
      <alignment horizontal="center" vertical="center" wrapText="1"/>
    </xf>
    <xf numFmtId="14" fontId="23" fillId="7" borderId="6" xfId="0" applyNumberFormat="1" applyFont="1" applyFill="1" applyBorder="1" applyAlignment="1">
      <alignment horizontal="center" vertical="center" wrapText="1"/>
    </xf>
    <xf numFmtId="14" fontId="23" fillId="7" borderId="30" xfId="0" applyNumberFormat="1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24" fillId="12" borderId="6" xfId="0" applyFont="1" applyFill="1" applyBorder="1" applyAlignment="1">
      <alignment horizontal="center" vertical="center" wrapText="1"/>
    </xf>
    <xf numFmtId="0" fontId="24" fillId="12" borderId="30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left" vertical="center" wrapText="1"/>
    </xf>
    <xf numFmtId="14" fontId="23" fillId="14" borderId="4" xfId="0" applyNumberFormat="1" applyFont="1" applyFill="1" applyBorder="1" applyAlignment="1">
      <alignment horizontal="center" vertical="center" wrapText="1"/>
    </xf>
    <xf numFmtId="14" fontId="23" fillId="14" borderId="24" xfId="0" applyNumberFormat="1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left" vertical="center" wrapText="1"/>
    </xf>
    <xf numFmtId="0" fontId="23" fillId="7" borderId="24" xfId="0" applyFont="1" applyFill="1" applyBorder="1" applyAlignment="1">
      <alignment horizontal="left" vertical="center" wrapText="1"/>
    </xf>
    <xf numFmtId="0" fontId="33" fillId="4" borderId="5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horizontal="left" vertical="center" wrapText="1"/>
    </xf>
    <xf numFmtId="0" fontId="33" fillId="4" borderId="30" xfId="0" applyFont="1" applyFill="1" applyBorder="1" applyAlignment="1">
      <alignment horizontal="left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14" fontId="33" fillId="7" borderId="4" xfId="0" applyNumberFormat="1" applyFont="1" applyFill="1" applyBorder="1" applyAlignment="1">
      <alignment horizontal="center" vertical="center" wrapText="1"/>
    </xf>
    <xf numFmtId="14" fontId="33" fillId="7" borderId="24" xfId="0" applyNumberFormat="1" applyFont="1" applyFill="1" applyBorder="1" applyAlignment="1">
      <alignment horizontal="center" vertical="center" wrapText="1"/>
    </xf>
    <xf numFmtId="0" fontId="33" fillId="11" borderId="21" xfId="0" applyFont="1" applyFill="1" applyBorder="1" applyAlignment="1">
      <alignment horizontal="center" vertical="center" wrapText="1"/>
    </xf>
    <xf numFmtId="0" fontId="33" fillId="11" borderId="29" xfId="0" applyFont="1" applyFill="1" applyBorder="1" applyAlignment="1">
      <alignment horizontal="center" vertical="center" wrapText="1"/>
    </xf>
    <xf numFmtId="0" fontId="33" fillId="11" borderId="22" xfId="0" applyFont="1" applyFill="1" applyBorder="1" applyAlignment="1">
      <alignment horizontal="center" vertical="center" wrapText="1"/>
    </xf>
    <xf numFmtId="0" fontId="33" fillId="11" borderId="23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14" fontId="25" fillId="7" borderId="4" xfId="0" applyNumberFormat="1" applyFont="1" applyFill="1" applyBorder="1" applyAlignment="1">
      <alignment horizontal="center" vertical="center" wrapText="1"/>
    </xf>
    <xf numFmtId="14" fontId="25" fillId="7" borderId="24" xfId="0" applyNumberFormat="1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14" fontId="30" fillId="7" borderId="4" xfId="0" applyNumberFormat="1" applyFont="1" applyFill="1" applyBorder="1" applyAlignment="1">
      <alignment horizontal="center" vertical="center" wrapText="1"/>
    </xf>
    <xf numFmtId="14" fontId="30" fillId="7" borderId="24" xfId="0" applyNumberFormat="1" applyFont="1" applyFill="1" applyBorder="1" applyAlignment="1">
      <alignment horizontal="center" vertical="center" wrapText="1"/>
    </xf>
    <xf numFmtId="166" fontId="24" fillId="12" borderId="12" xfId="1" applyNumberFormat="1" applyFont="1" applyFill="1" applyBorder="1" applyAlignment="1">
      <alignment horizontal="center" vertical="center" wrapText="1"/>
    </xf>
    <xf numFmtId="166" fontId="24" fillId="12" borderId="4" xfId="1" applyNumberFormat="1" applyFont="1" applyFill="1" applyBorder="1" applyAlignment="1">
      <alignment horizontal="center" vertical="center" wrapText="1"/>
    </xf>
    <xf numFmtId="166" fontId="24" fillId="12" borderId="24" xfId="1" applyNumberFormat="1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 wrapText="1"/>
    </xf>
    <xf numFmtId="0" fontId="23" fillId="10" borderId="22" xfId="0" applyFont="1" applyFill="1" applyBorder="1" applyAlignment="1">
      <alignment horizontal="center" vertical="center" wrapText="1"/>
    </xf>
    <xf numFmtId="0" fontId="23" fillId="10" borderId="23" xfId="0" applyFont="1" applyFill="1" applyBorder="1" applyAlignment="1">
      <alignment horizontal="center" vertical="center" wrapText="1"/>
    </xf>
    <xf numFmtId="173" fontId="25" fillId="0" borderId="4" xfId="0" applyNumberFormat="1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 wrapText="1"/>
    </xf>
    <xf numFmtId="174" fontId="25" fillId="0" borderId="4" xfId="0" applyNumberFormat="1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left" vertical="center" wrapText="1"/>
    </xf>
    <xf numFmtId="0" fontId="4" fillId="18" borderId="6" xfId="0" applyFont="1" applyFill="1" applyBorder="1" applyAlignment="1">
      <alignment horizontal="left" vertical="center" wrapText="1"/>
    </xf>
    <xf numFmtId="0" fontId="4" fillId="18" borderId="7" xfId="0" applyFont="1" applyFill="1" applyBorder="1" applyAlignment="1">
      <alignment horizontal="left" vertical="center" wrapText="1"/>
    </xf>
    <xf numFmtId="10" fontId="4" fillId="7" borderId="8" xfId="3" applyNumberFormat="1" applyFont="1" applyFill="1" applyBorder="1" applyAlignment="1">
      <alignment horizontal="center" vertical="center" wrapText="1"/>
    </xf>
    <xf numFmtId="10" fontId="4" fillId="7" borderId="9" xfId="3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31" fillId="4" borderId="5" xfId="0" applyFont="1" applyFill="1" applyBorder="1" applyAlignment="1">
      <alignment horizontal="left" vertical="center"/>
    </xf>
    <xf numFmtId="0" fontId="31" fillId="4" borderId="6" xfId="0" applyFont="1" applyFill="1" applyBorder="1" applyAlignment="1">
      <alignment horizontal="left" vertical="center"/>
    </xf>
    <xf numFmtId="0" fontId="31" fillId="4" borderId="7" xfId="0" applyFont="1" applyFill="1" applyBorder="1" applyAlignment="1">
      <alignment horizontal="left" vertical="center"/>
    </xf>
    <xf numFmtId="10" fontId="4" fillId="7" borderId="18" xfId="3" applyNumberFormat="1" applyFont="1" applyFill="1" applyBorder="1" applyAlignment="1">
      <alignment horizontal="center" vertical="center" wrapText="1"/>
    </xf>
    <xf numFmtId="0" fontId="35" fillId="18" borderId="4" xfId="0" applyFont="1" applyFill="1" applyBorder="1" applyAlignment="1">
      <alignment horizontal="center" vertical="center" wrapText="1"/>
    </xf>
    <xf numFmtId="10" fontId="4" fillId="7" borderId="4" xfId="3" applyNumberFormat="1" applyFont="1" applyFill="1" applyBorder="1" applyAlignment="1">
      <alignment horizontal="center" vertical="center" wrapText="1"/>
    </xf>
    <xf numFmtId="10" fontId="4" fillId="7" borderId="8" xfId="3" applyNumberFormat="1" applyFont="1" applyFill="1" applyBorder="1" applyAlignment="1">
      <alignment horizontal="center" vertical="center"/>
    </xf>
    <xf numFmtId="10" fontId="4" fillId="7" borderId="18" xfId="3" applyNumberFormat="1" applyFont="1" applyFill="1" applyBorder="1" applyAlignment="1">
      <alignment horizontal="center" vertical="center"/>
    </xf>
    <xf numFmtId="10" fontId="4" fillId="7" borderId="9" xfId="3" applyNumberFormat="1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left" vertical="center" wrapText="1"/>
    </xf>
    <xf numFmtId="0" fontId="4" fillId="17" borderId="6" xfId="0" applyFont="1" applyFill="1" applyBorder="1" applyAlignment="1">
      <alignment horizontal="left" vertical="center" wrapText="1"/>
    </xf>
    <xf numFmtId="0" fontId="4" fillId="17" borderId="7" xfId="0" applyFont="1" applyFill="1" applyBorder="1" applyAlignment="1">
      <alignment horizontal="left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0" fillId="17" borderId="7" xfId="0" applyFill="1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5" fillId="17" borderId="4" xfId="0" applyFont="1" applyFill="1" applyBorder="1" applyAlignment="1">
      <alignment horizontal="center" vertical="center" wrapText="1"/>
    </xf>
    <xf numFmtId="9" fontId="4" fillId="11" borderId="5" xfId="3" applyFont="1" applyFill="1" applyBorder="1" applyAlignment="1">
      <alignment horizontal="left" vertical="center" wrapText="1"/>
    </xf>
    <xf numFmtId="9" fontId="4" fillId="11" borderId="6" xfId="3" applyFont="1" applyFill="1" applyBorder="1" applyAlignment="1">
      <alignment horizontal="left" vertical="center" wrapText="1"/>
    </xf>
    <xf numFmtId="9" fontId="4" fillId="11" borderId="7" xfId="3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35" fillId="16" borderId="4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10" fontId="4" fillId="7" borderId="4" xfId="3" applyNumberFormat="1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 wrapText="1"/>
    </xf>
    <xf numFmtId="0" fontId="35" fillId="11" borderId="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vertical="center" wrapText="1"/>
    </xf>
    <xf numFmtId="0" fontId="4" fillId="11" borderId="4" xfId="0" applyFont="1" applyFill="1" applyBorder="1" applyAlignment="1">
      <alignment horizontal="left" vertical="center" wrapText="1"/>
    </xf>
  </cellXfs>
  <cellStyles count="8">
    <cellStyle name="Millares" xfId="1" builtinId="3"/>
    <cellStyle name="Millares 2" xfId="5"/>
    <cellStyle name="Moneda" xfId="2" builtinId="4"/>
    <cellStyle name="Moneda 2" xfId="7"/>
    <cellStyle name="Normal" xfId="0" builtinId="0"/>
    <cellStyle name="Normal 2" xfId="6"/>
    <cellStyle name="Porcentual" xfId="3" builtinId="5"/>
    <cellStyle name="Porcentual 3" xfId="4"/>
  </cellStyles>
  <dxfs count="124"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4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6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2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3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4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5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6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7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8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9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0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1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2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3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4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5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6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7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0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2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3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8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9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0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1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2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3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4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5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6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7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8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9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0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1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2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3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1990725</xdr:rowOff>
    </xdr:from>
    <xdr:to>
      <xdr:col>0</xdr:col>
      <xdr:colOff>57150</xdr:colOff>
      <xdr:row>6</xdr:row>
      <xdr:rowOff>2486025</xdr:rowOff>
    </xdr:to>
    <xdr:sp macro="" textlink="">
      <xdr:nvSpPr>
        <xdr:cNvPr id="514" name="Text Box 393556"/>
        <xdr:cNvSpPr txBox="1">
          <a:spLocks noChangeArrowheads="1"/>
        </xdr:cNvSpPr>
      </xdr:nvSpPr>
      <xdr:spPr bwMode="auto">
        <a:xfrm>
          <a:off x="0" y="33242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1990725</xdr:rowOff>
    </xdr:from>
    <xdr:to>
      <xdr:col>0</xdr:col>
      <xdr:colOff>57150</xdr:colOff>
      <xdr:row>6</xdr:row>
      <xdr:rowOff>2486025</xdr:rowOff>
    </xdr:to>
    <xdr:sp macro="" textlink="">
      <xdr:nvSpPr>
        <xdr:cNvPr id="515" name="Text Box 393940"/>
        <xdr:cNvSpPr txBox="1">
          <a:spLocks noChangeArrowheads="1"/>
        </xdr:cNvSpPr>
      </xdr:nvSpPr>
      <xdr:spPr bwMode="auto">
        <a:xfrm>
          <a:off x="0" y="33242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0" name="Text Box 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2" name="Text Box 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4" name="Text Box 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5" name="Text Box 1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6" name="Text Box 1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7" name="Text Box 1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8" name="Text Box 1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9" name="Text Box 1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0" name="Text Box 1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0" y="1181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2" name="Text Box 1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3" name="Text Box 1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4" name="Text Box 1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5" name="Text Box 2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6" name="Text Box 2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7" name="Text Box 2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8" name="Text Box 2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9" name="Text Box 2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0" name="Text Box 2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1" name="Text Box 2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2" name="Text Box 2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3" name="Text Box 2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4" name="Text Box 2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5" name="Text Box 3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6" name="Text Box 3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547" name="Text Box 32"/>
        <xdr:cNvSpPr txBox="1">
          <a:spLocks noChangeArrowheads="1"/>
        </xdr:cNvSpPr>
      </xdr:nvSpPr>
      <xdr:spPr bwMode="auto">
        <a:xfrm>
          <a:off x="0" y="1181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0" y="11811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0" y="11811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0" y="11811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0" y="11811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2" name="Text Box 39436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3" name="Text Box 39436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4" name="Text Box 39436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5" name="Text Box 39436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6" name="Text Box 39436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7" name="Text Box 39436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8" name="Text Box 39436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9" name="Text Box 39436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0" name="Text Box 39436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1" name="Text Box 39437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2" name="Text Box 39437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3" name="Text Box 39437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4" name="Text Box 39437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5" name="Text Box 39437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6" name="Text Box 39437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7" name="Text Box 39437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8" name="Text Box 39474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9" name="Text Box 39474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0" name="Text Box 39474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1" name="Text Box 39474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2" name="Text Box 39474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3" name="Text Box 39475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4" name="Text Box 39475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5" name="Text Box 39475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6" name="Text Box 39475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7" name="Text Box 39475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8" name="Text Box 39475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9" name="Text Box 39475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0" name="Text Box 39475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1" name="Text Box 39475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2" name="Text Box 39475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3" name="Text Box 39476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4" name="Text Box 39434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5" name="Text Box 39434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6" name="Text Box 39434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7" name="Text Box 39434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8" name="Text Box 39434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9" name="Text Box 39435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0" name="Text Box 39435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1" name="Text Box 39435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2" name="Text Box 39435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3" name="Text Box 39435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4" name="Text Box 39435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5" name="Text Box 39435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6" name="Text Box 39435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7" name="Text Box 39435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8" name="Text Box 39435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659" name="Text Box 394360"/>
        <xdr:cNvSpPr txBox="1">
          <a:spLocks noChangeArrowheads="1"/>
        </xdr:cNvSpPr>
      </xdr:nvSpPr>
      <xdr:spPr bwMode="auto">
        <a:xfrm>
          <a:off x="0" y="1181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0" name="Text Box 39472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1" name="Text Box 39473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2" name="Text Box 39473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3" name="Text Box 39473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4" name="Text Box 39473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5" name="Text Box 39473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6" name="Text Box 39473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7" name="Text Box 39473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8" name="Text Box 39473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9" name="Text Box 39473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0" name="Text Box 39473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1" name="Text Box 39474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2" name="Text Box 39474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3" name="Text Box 39474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4" name="Text Box 39474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675" name="Text Box 394744"/>
        <xdr:cNvSpPr txBox="1">
          <a:spLocks noChangeArrowheads="1"/>
        </xdr:cNvSpPr>
      </xdr:nvSpPr>
      <xdr:spPr bwMode="auto">
        <a:xfrm>
          <a:off x="0" y="1181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6" name="Text Box 393222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7" name="Text Box 39322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8" name="Text Box 393226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9" name="Text Box 393228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0" name="Text Box 393230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1" name="Text Box 393232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2" name="Text Box 39323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3" name="Text Box 393236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4" name="Text Box 393606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5" name="Text Box 393608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6" name="Text Box 393610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7" name="Text Box 393612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8" name="Text Box 39361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9" name="Text Box 393616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90" name="Text Box 393618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91" name="Text Box 393620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6" name="Text Box 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1" name="Text Box 1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2" name="Text Box 1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3" name="Text Box 1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4" name="Text Box 1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6" name="Text Box 1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707" name="Text Box 16"/>
        <xdr:cNvSpPr txBox="1">
          <a:spLocks noChangeArrowheads="1"/>
        </xdr:cNvSpPr>
      </xdr:nvSpPr>
      <xdr:spPr bwMode="auto">
        <a:xfrm>
          <a:off x="0" y="1181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8" name="Text Box 1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9" name="Text Box 1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0" name="Text Box 1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1" name="Text Box 2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2" name="Text Box 2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3" name="Text Box 2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4" name="Text Box 2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6" name="Text Box 2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7" name="Text Box 2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8" name="Text Box 2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9" name="Text Box 2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0" name="Text Box 2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1" name="Text Box 3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2" name="Text Box 3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723" name="Text Box 32"/>
        <xdr:cNvSpPr txBox="1">
          <a:spLocks noChangeArrowheads="1"/>
        </xdr:cNvSpPr>
      </xdr:nvSpPr>
      <xdr:spPr bwMode="auto">
        <a:xfrm>
          <a:off x="0" y="1181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9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3" name="Text Box 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0" y="11811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0" y="11811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0" y="11811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787" name="Text Box 4"/>
        <xdr:cNvSpPr txBox="1">
          <a:spLocks noChangeArrowheads="1"/>
        </xdr:cNvSpPr>
      </xdr:nvSpPr>
      <xdr:spPr bwMode="auto">
        <a:xfrm>
          <a:off x="0" y="11811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8" name="Text Box 39436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9" name="Text Box 39436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0" name="Text Box 39436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1" name="Text Box 39436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2" name="Text Box 39436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3" name="Text Box 39436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4" name="Text Box 39436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5" name="Text Box 39436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6" name="Text Box 39436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7" name="Text Box 39437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8" name="Text Box 39437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9" name="Text Box 39437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0" name="Text Box 39437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1" name="Text Box 39437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2" name="Text Box 39437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3" name="Text Box 39437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4" name="Text Box 39474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5" name="Text Box 39474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6" name="Text Box 39474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7" name="Text Box 39474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8" name="Text Box 39474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9" name="Text Box 39475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0" name="Text Box 39475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1" name="Text Box 39475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2" name="Text Box 39475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3" name="Text Box 39475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4" name="Text Box 39475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5" name="Text Box 39475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6" name="Text Box 39475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7" name="Text Box 39475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8" name="Text Box 39475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9" name="Text Box 39476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0" name="Text Box 39434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1" name="Text Box 39434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2" name="Text Box 39434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3" name="Text Box 39434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4" name="Text Box 39434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5" name="Text Box 39435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6" name="Text Box 39435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7" name="Text Box 39435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8" name="Text Box 39435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9" name="Text Box 39435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0" name="Text Box 39435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1" name="Text Box 39435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2" name="Text Box 39435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3" name="Text Box 39435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4" name="Text Box 39435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835" name="Text Box 394360"/>
        <xdr:cNvSpPr txBox="1">
          <a:spLocks noChangeArrowheads="1"/>
        </xdr:cNvSpPr>
      </xdr:nvSpPr>
      <xdr:spPr bwMode="auto">
        <a:xfrm>
          <a:off x="0" y="1181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6" name="Text Box 39472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7" name="Text Box 39473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8" name="Text Box 39473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9" name="Text Box 39473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0" name="Text Box 39473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1" name="Text Box 394734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2" name="Text Box 394735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3" name="Text Box 394736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4" name="Text Box 394737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5" name="Text Box 394738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6" name="Text Box 394739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7" name="Text Box 394740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8" name="Text Box 394741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9" name="Text Box 394742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0" name="Text Box 394743"/>
        <xdr:cNvSpPr txBox="1">
          <a:spLocks noChangeArrowheads="1"/>
        </xdr:cNvSpPr>
      </xdr:nvSpPr>
      <xdr:spPr bwMode="auto">
        <a:xfrm>
          <a:off x="0" y="11811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851" name="Text Box 394744"/>
        <xdr:cNvSpPr txBox="1">
          <a:spLocks noChangeArrowheads="1"/>
        </xdr:cNvSpPr>
      </xdr:nvSpPr>
      <xdr:spPr bwMode="auto">
        <a:xfrm>
          <a:off x="0" y="11811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2" name="Text Box 393222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3" name="Text Box 39322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4" name="Text Box 393226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5" name="Text Box 393228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6" name="Text Box 393230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7" name="Text Box 393232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8" name="Text Box 39323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9" name="Text Box 393236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0" name="Text Box 393606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1" name="Text Box 393608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2" name="Text Box 393610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3" name="Text Box 393612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4" name="Text Box 39361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5" name="Text Box 393616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6" name="Text Box 393618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7" name="Text Box 393620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7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8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914400" y="1181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1990725</xdr:rowOff>
    </xdr:from>
    <xdr:to>
      <xdr:col>0</xdr:col>
      <xdr:colOff>57150</xdr:colOff>
      <xdr:row>6</xdr:row>
      <xdr:rowOff>2487930</xdr:rowOff>
    </xdr:to>
    <xdr:sp macro="" textlink="">
      <xdr:nvSpPr>
        <xdr:cNvPr id="1028" name="Text Box 393556"/>
        <xdr:cNvSpPr txBox="1">
          <a:spLocks noChangeArrowheads="1"/>
        </xdr:cNvSpPr>
      </xdr:nvSpPr>
      <xdr:spPr bwMode="auto">
        <a:xfrm>
          <a:off x="0" y="3171825"/>
          <a:ext cx="57150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1990725</xdr:rowOff>
    </xdr:from>
    <xdr:to>
      <xdr:col>0</xdr:col>
      <xdr:colOff>57150</xdr:colOff>
      <xdr:row>6</xdr:row>
      <xdr:rowOff>2487930</xdr:rowOff>
    </xdr:to>
    <xdr:sp macro="" textlink="">
      <xdr:nvSpPr>
        <xdr:cNvPr id="1029" name="Text Box 393940"/>
        <xdr:cNvSpPr txBox="1">
          <a:spLocks noChangeArrowheads="1"/>
        </xdr:cNvSpPr>
      </xdr:nvSpPr>
      <xdr:spPr bwMode="auto">
        <a:xfrm>
          <a:off x="0" y="3171825"/>
          <a:ext cx="57150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0" y="11430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0" y="11430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0" y="11430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0" y="11430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0" y="11430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0" y="11430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" name="Text Box 39436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" name="Text Box 39436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" name="Text Box 39436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" name="Text Box 39436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" name="Text Box 39436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" name="Text Box 39436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" name="Text Box 39436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" name="Text Box 39436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" name="Text Box 39436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" name="Text Box 39437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" name="Text Box 39437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" name="Text Box 39437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" name="Text Box 39437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" name="Text Box 39437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" name="Text Box 39437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" name="Text Box 39437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" name="Text Box 39474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" name="Text Box 39474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" name="Text Box 39474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" name="Text Box 39474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" name="Text Box 39474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" name="Text Box 39475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" name="Text Box 39475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" name="Text Box 39475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" name="Text Box 39475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" name="Text Box 39475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" name="Text Box 39475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" name="Text Box 39475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" name="Text Box 39475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" name="Text Box 39475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" name="Text Box 39475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" name="Text Box 39476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" name="Text Box 39434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" name="Text Box 39434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" name="Text Box 39434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" name="Text Box 39434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" name="Text Box 39434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" name="Text Box 39435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" name="Text Box 39435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" name="Text Box 39435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" name="Text Box 39435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" name="Text Box 39435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" name="Text Box 39435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" name="Text Box 39435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" name="Text Box 39435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" name="Text Box 39435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4" name="Text Box 39435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45" name="Text Box 394360"/>
        <xdr:cNvSpPr txBox="1">
          <a:spLocks noChangeArrowheads="1"/>
        </xdr:cNvSpPr>
      </xdr:nvSpPr>
      <xdr:spPr bwMode="auto">
        <a:xfrm>
          <a:off x="0" y="1143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6" name="Text Box 39472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7" name="Text Box 39473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8" name="Text Box 39473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9" name="Text Box 39473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0" name="Text Box 39473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1" name="Text Box 39473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2" name="Text Box 39473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3" name="Text Box 39473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" name="Text Box 39473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" name="Text Box 39473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" name="Text Box 39473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" name="Text Box 39474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" name="Text Box 39474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" name="Text Box 39474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" name="Text Box 39474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61" name="Text Box 394744"/>
        <xdr:cNvSpPr txBox="1">
          <a:spLocks noChangeArrowheads="1"/>
        </xdr:cNvSpPr>
      </xdr:nvSpPr>
      <xdr:spPr bwMode="auto">
        <a:xfrm>
          <a:off x="0" y="1143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2" name="Text Box 393222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3" name="Text Box 393224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4" name="Text Box 393226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5" name="Text Box 393228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6" name="Text Box 393230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7" name="Text Box 393232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8" name="Text Box 393234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9" name="Text Box 393236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0" name="Text Box 393606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1" name="Text Box 393608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2" name="Text Box 393610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3" name="Text Box 393612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4" name="Text Box 393614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5" name="Text Box 393616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6" name="Text Box 393618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7" name="Text Box 393620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" name="Text Box 1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0" y="11430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0" name="Text Box 2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1" name="Text Box 2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2" name="Text Box 2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3" name="Text Box 2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4" name="Text Box 2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" name="Text Box 2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" name="Text Box 2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" name="Text Box 3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09" name="Text Box 32"/>
        <xdr:cNvSpPr txBox="1">
          <a:spLocks noChangeArrowheads="1"/>
        </xdr:cNvSpPr>
      </xdr:nvSpPr>
      <xdr:spPr bwMode="auto">
        <a:xfrm>
          <a:off x="0" y="11430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0" y="11430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0" y="11430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0" y="11430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0" y="11430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" name="Text Box 39436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" name="Text Box 39436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" name="Text Box 39436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" name="Text Box 39436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" name="Text Box 39436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" name="Text Box 39436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" name="Text Box 39436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" name="Text Box 39436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" name="Text Box 39436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" name="Text Box 39437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" name="Text Box 39437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" name="Text Box 39437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" name="Text Box 39437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" name="Text Box 39437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" name="Text Box 39437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" name="Text Box 39437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0" name="Text Box 39474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1" name="Text Box 39474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2" name="Text Box 39474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3" name="Text Box 39474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4" name="Text Box 39474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5" name="Text Box 39475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6" name="Text Box 39475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7" name="Text Box 39475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8" name="Text Box 39475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9" name="Text Box 39475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0" name="Text Box 39475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1" name="Text Box 39475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2" name="Text Box 39475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3" name="Text Box 39475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4" name="Text Box 39475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5" name="Text Box 39476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6" name="Text Box 39434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" name="Text Box 39434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" name="Text Box 39434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" name="Text Box 39434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" name="Text Box 39434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" name="Text Box 39435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" name="Text Box 39435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" name="Text Box 39435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" name="Text Box 39435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" name="Text Box 39435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" name="Text Box 39435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" name="Text Box 39435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" name="Text Box 39435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" name="Text Box 39435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" name="Text Box 39435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21" name="Text Box 394360"/>
        <xdr:cNvSpPr txBox="1">
          <a:spLocks noChangeArrowheads="1"/>
        </xdr:cNvSpPr>
      </xdr:nvSpPr>
      <xdr:spPr bwMode="auto">
        <a:xfrm>
          <a:off x="0" y="1143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" name="Text Box 39472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" name="Text Box 39473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" name="Text Box 39473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" name="Text Box 39473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" name="Text Box 39473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" name="Text Box 394734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" name="Text Box 394735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" name="Text Box 394736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" name="Text Box 394737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" name="Text Box 394738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" name="Text Box 394739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" name="Text Box 394740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" name="Text Box 394741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" name="Text Box 394742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" name="Text Box 394743"/>
        <xdr:cNvSpPr txBox="1">
          <a:spLocks noChangeArrowheads="1"/>
        </xdr:cNvSpPr>
      </xdr:nvSpPr>
      <xdr:spPr bwMode="auto">
        <a:xfrm>
          <a:off x="0" y="1143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37" name="Text Box 394744"/>
        <xdr:cNvSpPr txBox="1">
          <a:spLocks noChangeArrowheads="1"/>
        </xdr:cNvSpPr>
      </xdr:nvSpPr>
      <xdr:spPr bwMode="auto">
        <a:xfrm>
          <a:off x="0" y="11430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8" name="Text Box 393222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9" name="Text Box 393224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0" name="Text Box 393226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1" name="Text Box 393228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2" name="Text Box 393230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3" name="Text Box 393232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4" name="Text Box 393234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5" name="Text Box 393236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6" name="Text Box 393606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7" name="Text Box 393608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8" name="Text Box 393610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9" name="Text Box 393612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0" name="Text Box 393614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1" name="Text Box 393616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2" name="Text Box 393618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3" name="Text Box 393620"/>
        <xdr:cNvSpPr txBox="1">
          <a:spLocks noChangeArrowheads="1"/>
        </xdr:cNvSpPr>
      </xdr:nvSpPr>
      <xdr:spPr bwMode="auto">
        <a:xfrm>
          <a:off x="91440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914400" y="81724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18</xdr:row>
      <xdr:rowOff>0</xdr:rowOff>
    </xdr:from>
    <xdr:to>
      <xdr:col>0</xdr:col>
      <xdr:colOff>914400</xdr:colOff>
      <xdr:row>18</xdr:row>
      <xdr:rowOff>28575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14400" y="817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23</xdr:row>
      <xdr:rowOff>0</xdr:rowOff>
    </xdr:from>
    <xdr:to>
      <xdr:col>0</xdr:col>
      <xdr:colOff>914400</xdr:colOff>
      <xdr:row>23</xdr:row>
      <xdr:rowOff>28575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914400" y="114966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2" name="Text Box 393222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3" name="Text Box 393224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" name="Text Box 393226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5" name="Text Box 393228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6" name="Text Box 393230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7" name="Text Box 393232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8" name="Text Box 393234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9" name="Text Box 393236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10" name="Text Box 393606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11" name="Text Box 393608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12" name="Text Box 393610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13" name="Text Box 393612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14" name="Text Box 393614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15" name="Text Box 393616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16" name="Text Box 393618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17" name="Text Box 393620"/>
        <xdr:cNvSpPr txBox="1">
          <a:spLocks noChangeArrowheads="1"/>
        </xdr:cNvSpPr>
      </xdr:nvSpPr>
      <xdr:spPr bwMode="auto">
        <a:xfrm>
          <a:off x="914400" y="104394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18" name="Text Box 393222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19" name="Text Box 393224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0" name="Text Box 393226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1" name="Text Box 393228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2" name="Text Box 393230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3" name="Text Box 393232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4" name="Text Box 393234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5" name="Text Box 393236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6" name="Text Box 393606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7" name="Text Box 393608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8" name="Text Box 393610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29" name="Text Box 393612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30" name="Text Box 393614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31" name="Text Box 393616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32" name="Text Box 393618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33" name="Text Box 393620"/>
        <xdr:cNvSpPr txBox="1">
          <a:spLocks noChangeArrowheads="1"/>
        </xdr:cNvSpPr>
      </xdr:nvSpPr>
      <xdr:spPr bwMode="auto">
        <a:xfrm>
          <a:off x="914400" y="31146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34" name="Text Box 393222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35" name="Text Box 393224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36" name="Text Box 393226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37" name="Text Box 393228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38" name="Text Box 393230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39" name="Text Box 393232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0" name="Text Box 393234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1" name="Text Box 393236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2" name="Text Box 393606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3" name="Text Box 393608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4" name="Text Box 393610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5" name="Text Box 393612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6" name="Text Box 393614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7" name="Text Box 393616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8" name="Text Box 393618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25</xdr:row>
      <xdr:rowOff>0</xdr:rowOff>
    </xdr:from>
    <xdr:to>
      <xdr:col>0</xdr:col>
      <xdr:colOff>914400</xdr:colOff>
      <xdr:row>25</xdr:row>
      <xdr:rowOff>57150</xdr:rowOff>
    </xdr:to>
    <xdr:sp macro="" textlink="">
      <xdr:nvSpPr>
        <xdr:cNvPr id="49" name="Text Box 393620"/>
        <xdr:cNvSpPr txBox="1">
          <a:spLocks noChangeArrowheads="1"/>
        </xdr:cNvSpPr>
      </xdr:nvSpPr>
      <xdr:spPr bwMode="auto">
        <a:xfrm>
          <a:off x="914400" y="68199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0" name="Text Box 393222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1" name="Text Box 393224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2" name="Text Box 393226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3" name="Text Box 393228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4" name="Text Box 393230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5" name="Text Box 393232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6" name="Text Box 393234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7" name="Text Box 393236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8" name="Text Box 393606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59" name="Text Box 393608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60" name="Text Box 393610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61" name="Text Box 393612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62" name="Text Box 393614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63" name="Text Box 393616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64" name="Text Box 393618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12</xdr:row>
      <xdr:rowOff>0</xdr:rowOff>
    </xdr:from>
    <xdr:to>
      <xdr:col>0</xdr:col>
      <xdr:colOff>914400</xdr:colOff>
      <xdr:row>12</xdr:row>
      <xdr:rowOff>57150</xdr:rowOff>
    </xdr:to>
    <xdr:sp macro="" textlink="">
      <xdr:nvSpPr>
        <xdr:cNvPr id="65" name="Text Box 393620"/>
        <xdr:cNvSpPr txBox="1">
          <a:spLocks noChangeArrowheads="1"/>
        </xdr:cNvSpPr>
      </xdr:nvSpPr>
      <xdr:spPr bwMode="auto">
        <a:xfrm>
          <a:off x="914400" y="26384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" name="Text Box 9174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3" name="Text Box 9176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4" name="Text Box 9178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5" name="Text Box 9180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6" name="Text Box 9182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7" name="Text Box 9184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8" name="Text Box 9186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9" name="Text Box 9188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10" name="Text Box 919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11" name="Text Box 9192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12" name="Text Box 9194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13" name="Text Box 9196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14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15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16" name="Text Box 9174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17" name="Text Box 9176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18" name="Text Box 9178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19" name="Text Box 9180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0" name="Text Box 9182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1" name="Text Box 9184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2" name="Text Box 9186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3" name="Text Box 9188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4" name="Text Box 919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5" name="Text Box 9192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6" name="Text Box 9194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" name="Text Box 9196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9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0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1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2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3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4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5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6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7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8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9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40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41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42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43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44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45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46" name="Text Box 9174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47" name="Text Box 9176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48" name="Text Box 9178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49" name="Text Box 9180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50" name="Text Box 9182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51" name="Text Box 9184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52" name="Text Box 9186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53" name="Text Box 9188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54" name="Text Box 9194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55" name="Text Box 9196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56" name="Text Box 9174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57" name="Text Box 9176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58" name="Text Box 9178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59" name="Text Box 9180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60" name="Text Box 9182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61" name="Text Box 9184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62" name="Text Box 9186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63" name="Text Box 9188"/>
        <xdr:cNvSpPr txBox="1">
          <a:spLocks noChangeArrowheads="1"/>
        </xdr:cNvSpPr>
      </xdr:nvSpPr>
      <xdr:spPr bwMode="auto">
        <a:xfrm>
          <a:off x="0" y="215455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64" name="Text Box 9194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65" name="Text Box 9196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28575</xdr:rowOff>
    </xdr:to>
    <xdr:sp macro="" textlink="">
      <xdr:nvSpPr>
        <xdr:cNvPr id="66" name="Text Box 9198"/>
        <xdr:cNvSpPr txBox="1">
          <a:spLocks noChangeArrowheads="1"/>
        </xdr:cNvSpPr>
      </xdr:nvSpPr>
      <xdr:spPr bwMode="auto">
        <a:xfrm>
          <a:off x="0" y="21545550"/>
          <a:ext cx="2667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28575</xdr:rowOff>
    </xdr:to>
    <xdr:sp macro="" textlink="">
      <xdr:nvSpPr>
        <xdr:cNvPr id="67" name="Text Box 9200"/>
        <xdr:cNvSpPr txBox="1">
          <a:spLocks noChangeArrowheads="1"/>
        </xdr:cNvSpPr>
      </xdr:nvSpPr>
      <xdr:spPr bwMode="auto">
        <a:xfrm>
          <a:off x="0" y="21545550"/>
          <a:ext cx="2667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68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69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70" name="Text Box 9198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71" name="Text Box 9200"/>
        <xdr:cNvSpPr txBox="1">
          <a:spLocks noChangeArrowheads="1"/>
        </xdr:cNvSpPr>
      </xdr:nvSpPr>
      <xdr:spPr bwMode="auto">
        <a:xfrm>
          <a:off x="0" y="215455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72" name="Text Box 9173"/>
        <xdr:cNvSpPr txBox="1">
          <a:spLocks noChangeArrowheads="1"/>
        </xdr:cNvSpPr>
      </xdr:nvSpPr>
      <xdr:spPr bwMode="auto">
        <a:xfrm>
          <a:off x="0" y="271748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73" name="Text Box 9174"/>
        <xdr:cNvSpPr txBox="1">
          <a:spLocks noChangeArrowheads="1"/>
        </xdr:cNvSpPr>
      </xdr:nvSpPr>
      <xdr:spPr bwMode="auto">
        <a:xfrm>
          <a:off x="0" y="271748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74" name="Text Box 9175"/>
        <xdr:cNvSpPr txBox="1">
          <a:spLocks noChangeArrowheads="1"/>
        </xdr:cNvSpPr>
      </xdr:nvSpPr>
      <xdr:spPr bwMode="auto">
        <a:xfrm>
          <a:off x="0" y="271748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75" name="Text Box 9176"/>
        <xdr:cNvSpPr txBox="1">
          <a:spLocks noChangeArrowheads="1"/>
        </xdr:cNvSpPr>
      </xdr:nvSpPr>
      <xdr:spPr bwMode="auto">
        <a:xfrm>
          <a:off x="0" y="271748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76" name="Text Box 9177"/>
        <xdr:cNvSpPr txBox="1">
          <a:spLocks noChangeArrowheads="1"/>
        </xdr:cNvSpPr>
      </xdr:nvSpPr>
      <xdr:spPr bwMode="auto">
        <a:xfrm>
          <a:off x="0" y="271748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77" name="Text Box 9178"/>
        <xdr:cNvSpPr txBox="1">
          <a:spLocks noChangeArrowheads="1"/>
        </xdr:cNvSpPr>
      </xdr:nvSpPr>
      <xdr:spPr bwMode="auto">
        <a:xfrm>
          <a:off x="0" y="271748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78" name="Text Box 9179"/>
        <xdr:cNvSpPr txBox="1">
          <a:spLocks noChangeArrowheads="1"/>
        </xdr:cNvSpPr>
      </xdr:nvSpPr>
      <xdr:spPr bwMode="auto">
        <a:xfrm>
          <a:off x="0" y="271748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79" name="Text Box 9180"/>
        <xdr:cNvSpPr txBox="1">
          <a:spLocks noChangeArrowheads="1"/>
        </xdr:cNvSpPr>
      </xdr:nvSpPr>
      <xdr:spPr bwMode="auto">
        <a:xfrm>
          <a:off x="0" y="271748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80" name="Text Box 9181"/>
        <xdr:cNvSpPr txBox="1">
          <a:spLocks noChangeArrowheads="1"/>
        </xdr:cNvSpPr>
      </xdr:nvSpPr>
      <xdr:spPr bwMode="auto">
        <a:xfrm>
          <a:off x="0" y="271748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81" name="Text Box 9182"/>
        <xdr:cNvSpPr txBox="1">
          <a:spLocks noChangeArrowheads="1"/>
        </xdr:cNvSpPr>
      </xdr:nvSpPr>
      <xdr:spPr bwMode="auto">
        <a:xfrm>
          <a:off x="0" y="271748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82" name="Text Box 9183"/>
        <xdr:cNvSpPr txBox="1">
          <a:spLocks noChangeArrowheads="1"/>
        </xdr:cNvSpPr>
      </xdr:nvSpPr>
      <xdr:spPr bwMode="auto">
        <a:xfrm>
          <a:off x="0" y="271748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83" name="Text Box 9184"/>
        <xdr:cNvSpPr txBox="1">
          <a:spLocks noChangeArrowheads="1"/>
        </xdr:cNvSpPr>
      </xdr:nvSpPr>
      <xdr:spPr bwMode="auto">
        <a:xfrm>
          <a:off x="0" y="271748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84" name="Text Box 9185"/>
        <xdr:cNvSpPr txBox="1">
          <a:spLocks noChangeArrowheads="1"/>
        </xdr:cNvSpPr>
      </xdr:nvSpPr>
      <xdr:spPr bwMode="auto">
        <a:xfrm>
          <a:off x="0" y="271748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85" name="Text Box 9186"/>
        <xdr:cNvSpPr txBox="1">
          <a:spLocks noChangeArrowheads="1"/>
        </xdr:cNvSpPr>
      </xdr:nvSpPr>
      <xdr:spPr bwMode="auto">
        <a:xfrm>
          <a:off x="0" y="271748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86" name="Text Box 9187"/>
        <xdr:cNvSpPr txBox="1">
          <a:spLocks noChangeArrowheads="1"/>
        </xdr:cNvSpPr>
      </xdr:nvSpPr>
      <xdr:spPr bwMode="auto">
        <a:xfrm>
          <a:off x="0" y="271748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87" name="Text Box 9188"/>
        <xdr:cNvSpPr txBox="1">
          <a:spLocks noChangeArrowheads="1"/>
        </xdr:cNvSpPr>
      </xdr:nvSpPr>
      <xdr:spPr bwMode="auto">
        <a:xfrm>
          <a:off x="0" y="271748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266700</xdr:colOff>
      <xdr:row>77</xdr:row>
      <xdr:rowOff>0</xdr:rowOff>
    </xdr:to>
    <xdr:sp macro="" textlink="">
      <xdr:nvSpPr>
        <xdr:cNvPr id="88" name="Text Box 9189"/>
        <xdr:cNvSpPr txBox="1">
          <a:spLocks noChangeArrowheads="1"/>
        </xdr:cNvSpPr>
      </xdr:nvSpPr>
      <xdr:spPr bwMode="auto">
        <a:xfrm>
          <a:off x="0" y="367760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266700</xdr:colOff>
      <xdr:row>77</xdr:row>
      <xdr:rowOff>38100</xdr:rowOff>
    </xdr:to>
    <xdr:sp macro="" textlink="">
      <xdr:nvSpPr>
        <xdr:cNvPr id="89" name="Text Box 9190"/>
        <xdr:cNvSpPr txBox="1">
          <a:spLocks noChangeArrowheads="1"/>
        </xdr:cNvSpPr>
      </xdr:nvSpPr>
      <xdr:spPr bwMode="auto">
        <a:xfrm>
          <a:off x="0" y="36776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266700</xdr:colOff>
      <xdr:row>77</xdr:row>
      <xdr:rowOff>0</xdr:rowOff>
    </xdr:to>
    <xdr:sp macro="" textlink="">
      <xdr:nvSpPr>
        <xdr:cNvPr id="90" name="Text Box 9191"/>
        <xdr:cNvSpPr txBox="1">
          <a:spLocks noChangeArrowheads="1"/>
        </xdr:cNvSpPr>
      </xdr:nvSpPr>
      <xdr:spPr bwMode="auto">
        <a:xfrm>
          <a:off x="0" y="367760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266700</xdr:colOff>
      <xdr:row>77</xdr:row>
      <xdr:rowOff>38100</xdr:rowOff>
    </xdr:to>
    <xdr:sp macro="" textlink="">
      <xdr:nvSpPr>
        <xdr:cNvPr id="91" name="Text Box 9192"/>
        <xdr:cNvSpPr txBox="1">
          <a:spLocks noChangeArrowheads="1"/>
        </xdr:cNvSpPr>
      </xdr:nvSpPr>
      <xdr:spPr bwMode="auto">
        <a:xfrm>
          <a:off x="0" y="36776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266700</xdr:colOff>
      <xdr:row>61</xdr:row>
      <xdr:rowOff>0</xdr:rowOff>
    </xdr:to>
    <xdr:sp macro="" textlink="">
      <xdr:nvSpPr>
        <xdr:cNvPr id="92" name="Text Box 9193"/>
        <xdr:cNvSpPr txBox="1">
          <a:spLocks noChangeArrowheads="1"/>
        </xdr:cNvSpPr>
      </xdr:nvSpPr>
      <xdr:spPr bwMode="auto">
        <a:xfrm>
          <a:off x="0" y="288798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266700</xdr:colOff>
      <xdr:row>61</xdr:row>
      <xdr:rowOff>38100</xdr:rowOff>
    </xdr:to>
    <xdr:sp macro="" textlink="">
      <xdr:nvSpPr>
        <xdr:cNvPr id="93" name="Text Box 9194"/>
        <xdr:cNvSpPr txBox="1">
          <a:spLocks noChangeArrowheads="1"/>
        </xdr:cNvSpPr>
      </xdr:nvSpPr>
      <xdr:spPr bwMode="auto">
        <a:xfrm>
          <a:off x="0" y="288798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266700</xdr:colOff>
      <xdr:row>61</xdr:row>
      <xdr:rowOff>0</xdr:rowOff>
    </xdr:to>
    <xdr:sp macro="" textlink="">
      <xdr:nvSpPr>
        <xdr:cNvPr id="94" name="Text Box 9195"/>
        <xdr:cNvSpPr txBox="1">
          <a:spLocks noChangeArrowheads="1"/>
        </xdr:cNvSpPr>
      </xdr:nvSpPr>
      <xdr:spPr bwMode="auto">
        <a:xfrm>
          <a:off x="0" y="288798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266700</xdr:colOff>
      <xdr:row>61</xdr:row>
      <xdr:rowOff>38100</xdr:rowOff>
    </xdr:to>
    <xdr:sp macro="" textlink="">
      <xdr:nvSpPr>
        <xdr:cNvPr id="95" name="Text Box 9196"/>
        <xdr:cNvSpPr txBox="1">
          <a:spLocks noChangeArrowheads="1"/>
        </xdr:cNvSpPr>
      </xdr:nvSpPr>
      <xdr:spPr bwMode="auto">
        <a:xfrm>
          <a:off x="0" y="288798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0</xdr:rowOff>
    </xdr:to>
    <xdr:sp macro="" textlink="">
      <xdr:nvSpPr>
        <xdr:cNvPr id="96" name="Text Box 9197"/>
        <xdr:cNvSpPr txBox="1">
          <a:spLocks noChangeArrowheads="1"/>
        </xdr:cNvSpPr>
      </xdr:nvSpPr>
      <xdr:spPr bwMode="auto">
        <a:xfrm>
          <a:off x="0" y="363950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97" name="Text Box 9198"/>
        <xdr:cNvSpPr txBox="1">
          <a:spLocks noChangeArrowheads="1"/>
        </xdr:cNvSpPr>
      </xdr:nvSpPr>
      <xdr:spPr bwMode="auto">
        <a:xfrm>
          <a:off x="0" y="36395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0</xdr:rowOff>
    </xdr:to>
    <xdr:sp macro="" textlink="">
      <xdr:nvSpPr>
        <xdr:cNvPr id="98" name="Text Box 9199"/>
        <xdr:cNvSpPr txBox="1">
          <a:spLocks noChangeArrowheads="1"/>
        </xdr:cNvSpPr>
      </xdr:nvSpPr>
      <xdr:spPr bwMode="auto">
        <a:xfrm>
          <a:off x="0" y="363950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99" name="Text Box 9200"/>
        <xdr:cNvSpPr txBox="1">
          <a:spLocks noChangeArrowheads="1"/>
        </xdr:cNvSpPr>
      </xdr:nvSpPr>
      <xdr:spPr bwMode="auto">
        <a:xfrm>
          <a:off x="0" y="36395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100" name="Text Box 9173"/>
        <xdr:cNvSpPr txBox="1">
          <a:spLocks noChangeArrowheads="1"/>
        </xdr:cNvSpPr>
      </xdr:nvSpPr>
      <xdr:spPr bwMode="auto">
        <a:xfrm>
          <a:off x="0" y="269843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101" name="Text Box 9174"/>
        <xdr:cNvSpPr txBox="1">
          <a:spLocks noChangeArrowheads="1"/>
        </xdr:cNvSpPr>
      </xdr:nvSpPr>
      <xdr:spPr bwMode="auto">
        <a:xfrm>
          <a:off x="0" y="269843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102" name="Text Box 9175"/>
        <xdr:cNvSpPr txBox="1">
          <a:spLocks noChangeArrowheads="1"/>
        </xdr:cNvSpPr>
      </xdr:nvSpPr>
      <xdr:spPr bwMode="auto">
        <a:xfrm>
          <a:off x="0" y="269843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103" name="Text Box 9176"/>
        <xdr:cNvSpPr txBox="1">
          <a:spLocks noChangeArrowheads="1"/>
        </xdr:cNvSpPr>
      </xdr:nvSpPr>
      <xdr:spPr bwMode="auto">
        <a:xfrm>
          <a:off x="0" y="269843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104" name="Text Box 9177"/>
        <xdr:cNvSpPr txBox="1">
          <a:spLocks noChangeArrowheads="1"/>
        </xdr:cNvSpPr>
      </xdr:nvSpPr>
      <xdr:spPr bwMode="auto">
        <a:xfrm>
          <a:off x="0" y="269843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105" name="Text Box 9178"/>
        <xdr:cNvSpPr txBox="1">
          <a:spLocks noChangeArrowheads="1"/>
        </xdr:cNvSpPr>
      </xdr:nvSpPr>
      <xdr:spPr bwMode="auto">
        <a:xfrm>
          <a:off x="0" y="269843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106" name="Text Box 9179"/>
        <xdr:cNvSpPr txBox="1">
          <a:spLocks noChangeArrowheads="1"/>
        </xdr:cNvSpPr>
      </xdr:nvSpPr>
      <xdr:spPr bwMode="auto">
        <a:xfrm>
          <a:off x="0" y="269843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107" name="Text Box 9180"/>
        <xdr:cNvSpPr txBox="1">
          <a:spLocks noChangeArrowheads="1"/>
        </xdr:cNvSpPr>
      </xdr:nvSpPr>
      <xdr:spPr bwMode="auto">
        <a:xfrm>
          <a:off x="0" y="269843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108" name="Text Box 9181"/>
        <xdr:cNvSpPr txBox="1">
          <a:spLocks noChangeArrowheads="1"/>
        </xdr:cNvSpPr>
      </xdr:nvSpPr>
      <xdr:spPr bwMode="auto">
        <a:xfrm>
          <a:off x="0" y="269843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109" name="Text Box 9182"/>
        <xdr:cNvSpPr txBox="1">
          <a:spLocks noChangeArrowheads="1"/>
        </xdr:cNvSpPr>
      </xdr:nvSpPr>
      <xdr:spPr bwMode="auto">
        <a:xfrm>
          <a:off x="0" y="269843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110" name="Text Box 9183"/>
        <xdr:cNvSpPr txBox="1">
          <a:spLocks noChangeArrowheads="1"/>
        </xdr:cNvSpPr>
      </xdr:nvSpPr>
      <xdr:spPr bwMode="auto">
        <a:xfrm>
          <a:off x="0" y="269843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111" name="Text Box 9184"/>
        <xdr:cNvSpPr txBox="1">
          <a:spLocks noChangeArrowheads="1"/>
        </xdr:cNvSpPr>
      </xdr:nvSpPr>
      <xdr:spPr bwMode="auto">
        <a:xfrm>
          <a:off x="0" y="269843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112" name="Text Box 9185"/>
        <xdr:cNvSpPr txBox="1">
          <a:spLocks noChangeArrowheads="1"/>
        </xdr:cNvSpPr>
      </xdr:nvSpPr>
      <xdr:spPr bwMode="auto">
        <a:xfrm>
          <a:off x="0" y="269843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113" name="Text Box 9186"/>
        <xdr:cNvSpPr txBox="1">
          <a:spLocks noChangeArrowheads="1"/>
        </xdr:cNvSpPr>
      </xdr:nvSpPr>
      <xdr:spPr bwMode="auto">
        <a:xfrm>
          <a:off x="0" y="269843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114" name="Text Box 9187"/>
        <xdr:cNvSpPr txBox="1">
          <a:spLocks noChangeArrowheads="1"/>
        </xdr:cNvSpPr>
      </xdr:nvSpPr>
      <xdr:spPr bwMode="auto">
        <a:xfrm>
          <a:off x="0" y="269843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115" name="Text Box 9188"/>
        <xdr:cNvSpPr txBox="1">
          <a:spLocks noChangeArrowheads="1"/>
        </xdr:cNvSpPr>
      </xdr:nvSpPr>
      <xdr:spPr bwMode="auto">
        <a:xfrm>
          <a:off x="0" y="269843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266700</xdr:colOff>
      <xdr:row>79</xdr:row>
      <xdr:rowOff>0</xdr:rowOff>
    </xdr:to>
    <xdr:sp macro="" textlink="">
      <xdr:nvSpPr>
        <xdr:cNvPr id="116" name="Text Box 9189"/>
        <xdr:cNvSpPr txBox="1">
          <a:spLocks noChangeArrowheads="1"/>
        </xdr:cNvSpPr>
      </xdr:nvSpPr>
      <xdr:spPr bwMode="auto">
        <a:xfrm>
          <a:off x="0" y="374523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266700</xdr:colOff>
      <xdr:row>79</xdr:row>
      <xdr:rowOff>38100</xdr:rowOff>
    </xdr:to>
    <xdr:sp macro="" textlink="">
      <xdr:nvSpPr>
        <xdr:cNvPr id="117" name="Text Box 9190"/>
        <xdr:cNvSpPr txBox="1">
          <a:spLocks noChangeArrowheads="1"/>
        </xdr:cNvSpPr>
      </xdr:nvSpPr>
      <xdr:spPr bwMode="auto">
        <a:xfrm>
          <a:off x="0" y="374523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266700</xdr:colOff>
      <xdr:row>79</xdr:row>
      <xdr:rowOff>0</xdr:rowOff>
    </xdr:to>
    <xdr:sp macro="" textlink="">
      <xdr:nvSpPr>
        <xdr:cNvPr id="118" name="Text Box 9191"/>
        <xdr:cNvSpPr txBox="1">
          <a:spLocks noChangeArrowheads="1"/>
        </xdr:cNvSpPr>
      </xdr:nvSpPr>
      <xdr:spPr bwMode="auto">
        <a:xfrm>
          <a:off x="0" y="374523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266700</xdr:colOff>
      <xdr:row>79</xdr:row>
      <xdr:rowOff>38100</xdr:rowOff>
    </xdr:to>
    <xdr:sp macro="" textlink="">
      <xdr:nvSpPr>
        <xdr:cNvPr id="119" name="Text Box 9192"/>
        <xdr:cNvSpPr txBox="1">
          <a:spLocks noChangeArrowheads="1"/>
        </xdr:cNvSpPr>
      </xdr:nvSpPr>
      <xdr:spPr bwMode="auto">
        <a:xfrm>
          <a:off x="0" y="374523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266700</xdr:colOff>
      <xdr:row>55</xdr:row>
      <xdr:rowOff>0</xdr:rowOff>
    </xdr:to>
    <xdr:sp macro="" textlink="">
      <xdr:nvSpPr>
        <xdr:cNvPr id="120" name="Text Box 9193"/>
        <xdr:cNvSpPr txBox="1">
          <a:spLocks noChangeArrowheads="1"/>
        </xdr:cNvSpPr>
      </xdr:nvSpPr>
      <xdr:spPr bwMode="auto">
        <a:xfrm>
          <a:off x="0" y="269843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266700</xdr:colOff>
      <xdr:row>55</xdr:row>
      <xdr:rowOff>38100</xdr:rowOff>
    </xdr:to>
    <xdr:sp macro="" textlink="">
      <xdr:nvSpPr>
        <xdr:cNvPr id="121" name="Text Box 9194"/>
        <xdr:cNvSpPr txBox="1">
          <a:spLocks noChangeArrowheads="1"/>
        </xdr:cNvSpPr>
      </xdr:nvSpPr>
      <xdr:spPr bwMode="auto">
        <a:xfrm>
          <a:off x="0" y="269843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266700</xdr:colOff>
      <xdr:row>55</xdr:row>
      <xdr:rowOff>0</xdr:rowOff>
    </xdr:to>
    <xdr:sp macro="" textlink="">
      <xdr:nvSpPr>
        <xdr:cNvPr id="122" name="Text Box 9195"/>
        <xdr:cNvSpPr txBox="1">
          <a:spLocks noChangeArrowheads="1"/>
        </xdr:cNvSpPr>
      </xdr:nvSpPr>
      <xdr:spPr bwMode="auto">
        <a:xfrm>
          <a:off x="0" y="269843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266700</xdr:colOff>
      <xdr:row>55</xdr:row>
      <xdr:rowOff>38100</xdr:rowOff>
    </xdr:to>
    <xdr:sp macro="" textlink="">
      <xdr:nvSpPr>
        <xdr:cNvPr id="123" name="Text Box 9196"/>
        <xdr:cNvSpPr txBox="1">
          <a:spLocks noChangeArrowheads="1"/>
        </xdr:cNvSpPr>
      </xdr:nvSpPr>
      <xdr:spPr bwMode="auto">
        <a:xfrm>
          <a:off x="0" y="269843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266700</xdr:colOff>
      <xdr:row>69</xdr:row>
      <xdr:rowOff>0</xdr:rowOff>
    </xdr:to>
    <xdr:sp macro="" textlink="">
      <xdr:nvSpPr>
        <xdr:cNvPr id="124" name="Text Box 9197"/>
        <xdr:cNvSpPr txBox="1">
          <a:spLocks noChangeArrowheads="1"/>
        </xdr:cNvSpPr>
      </xdr:nvSpPr>
      <xdr:spPr bwMode="auto">
        <a:xfrm>
          <a:off x="0" y="3202305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266700</xdr:colOff>
      <xdr:row>69</xdr:row>
      <xdr:rowOff>38100</xdr:rowOff>
    </xdr:to>
    <xdr:sp macro="" textlink="">
      <xdr:nvSpPr>
        <xdr:cNvPr id="125" name="Text Box 9198"/>
        <xdr:cNvSpPr txBox="1">
          <a:spLocks noChangeArrowheads="1"/>
        </xdr:cNvSpPr>
      </xdr:nvSpPr>
      <xdr:spPr bwMode="auto">
        <a:xfrm>
          <a:off x="0" y="320230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266700</xdr:colOff>
      <xdr:row>69</xdr:row>
      <xdr:rowOff>0</xdr:rowOff>
    </xdr:to>
    <xdr:sp macro="" textlink="">
      <xdr:nvSpPr>
        <xdr:cNvPr id="126" name="Text Box 9199"/>
        <xdr:cNvSpPr txBox="1">
          <a:spLocks noChangeArrowheads="1"/>
        </xdr:cNvSpPr>
      </xdr:nvSpPr>
      <xdr:spPr bwMode="auto">
        <a:xfrm>
          <a:off x="0" y="3202305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266700</xdr:colOff>
      <xdr:row>69</xdr:row>
      <xdr:rowOff>38100</xdr:rowOff>
    </xdr:to>
    <xdr:sp macro="" textlink="">
      <xdr:nvSpPr>
        <xdr:cNvPr id="127" name="Text Box 9200"/>
        <xdr:cNvSpPr txBox="1">
          <a:spLocks noChangeArrowheads="1"/>
        </xdr:cNvSpPr>
      </xdr:nvSpPr>
      <xdr:spPr bwMode="auto">
        <a:xfrm>
          <a:off x="0" y="320230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266700</xdr:colOff>
      <xdr:row>71</xdr:row>
      <xdr:rowOff>38100</xdr:rowOff>
    </xdr:to>
    <xdr:sp macro="" textlink="">
      <xdr:nvSpPr>
        <xdr:cNvPr id="128" name="Text Box 9198"/>
        <xdr:cNvSpPr txBox="1">
          <a:spLocks noChangeArrowheads="1"/>
        </xdr:cNvSpPr>
      </xdr:nvSpPr>
      <xdr:spPr bwMode="auto">
        <a:xfrm>
          <a:off x="0" y="333184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266700</xdr:colOff>
      <xdr:row>71</xdr:row>
      <xdr:rowOff>38100</xdr:rowOff>
    </xdr:to>
    <xdr:sp macro="" textlink="">
      <xdr:nvSpPr>
        <xdr:cNvPr id="129" name="Text Box 9200"/>
        <xdr:cNvSpPr txBox="1">
          <a:spLocks noChangeArrowheads="1"/>
        </xdr:cNvSpPr>
      </xdr:nvSpPr>
      <xdr:spPr bwMode="auto">
        <a:xfrm>
          <a:off x="0" y="333184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130" name="Text Box 9198"/>
        <xdr:cNvSpPr txBox="1">
          <a:spLocks noChangeArrowheads="1"/>
        </xdr:cNvSpPr>
      </xdr:nvSpPr>
      <xdr:spPr bwMode="auto">
        <a:xfrm>
          <a:off x="0" y="36395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131" name="Text Box 9200"/>
        <xdr:cNvSpPr txBox="1">
          <a:spLocks noChangeArrowheads="1"/>
        </xdr:cNvSpPr>
      </xdr:nvSpPr>
      <xdr:spPr bwMode="auto">
        <a:xfrm>
          <a:off x="0" y="36395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32" name="Text Box 9198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33" name="Text Box 9200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34" name="Text Box 9198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35" name="Text Box 9200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36" name="Text Box 9198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37" name="Text Box 9200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38" name="Text Box 9198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39" name="Text Box 9200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40" name="Text Box 9198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141" name="Text Box 9200"/>
        <xdr:cNvSpPr txBox="1">
          <a:spLocks noChangeArrowheads="1"/>
        </xdr:cNvSpPr>
      </xdr:nvSpPr>
      <xdr:spPr bwMode="auto">
        <a:xfrm>
          <a:off x="0" y="365855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266700</xdr:colOff>
      <xdr:row>77</xdr:row>
      <xdr:rowOff>38100</xdr:rowOff>
    </xdr:to>
    <xdr:sp macro="" textlink="">
      <xdr:nvSpPr>
        <xdr:cNvPr id="142" name="Text Box 9198"/>
        <xdr:cNvSpPr txBox="1">
          <a:spLocks noChangeArrowheads="1"/>
        </xdr:cNvSpPr>
      </xdr:nvSpPr>
      <xdr:spPr bwMode="auto">
        <a:xfrm>
          <a:off x="0" y="36776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266700</xdr:colOff>
      <xdr:row>77</xdr:row>
      <xdr:rowOff>38100</xdr:rowOff>
    </xdr:to>
    <xdr:sp macro="" textlink="">
      <xdr:nvSpPr>
        <xdr:cNvPr id="143" name="Text Box 9200"/>
        <xdr:cNvSpPr txBox="1">
          <a:spLocks noChangeArrowheads="1"/>
        </xdr:cNvSpPr>
      </xdr:nvSpPr>
      <xdr:spPr bwMode="auto">
        <a:xfrm>
          <a:off x="0" y="36776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4" name="Text Box 9174"/>
        <xdr:cNvSpPr txBox="1">
          <a:spLocks noChangeArrowheads="1"/>
        </xdr:cNvSpPr>
      </xdr:nvSpPr>
      <xdr:spPr bwMode="auto">
        <a:xfrm>
          <a:off x="0" y="307752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5" name="Text Box 9176"/>
        <xdr:cNvSpPr txBox="1">
          <a:spLocks noChangeArrowheads="1"/>
        </xdr:cNvSpPr>
      </xdr:nvSpPr>
      <xdr:spPr bwMode="auto">
        <a:xfrm>
          <a:off x="0" y="307752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6" name="Text Box 9178"/>
        <xdr:cNvSpPr txBox="1">
          <a:spLocks noChangeArrowheads="1"/>
        </xdr:cNvSpPr>
      </xdr:nvSpPr>
      <xdr:spPr bwMode="auto">
        <a:xfrm>
          <a:off x="0" y="307752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7" name="Text Box 9180"/>
        <xdr:cNvSpPr txBox="1">
          <a:spLocks noChangeArrowheads="1"/>
        </xdr:cNvSpPr>
      </xdr:nvSpPr>
      <xdr:spPr bwMode="auto">
        <a:xfrm>
          <a:off x="0" y="307752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8" name="Text Box 9182"/>
        <xdr:cNvSpPr txBox="1">
          <a:spLocks noChangeArrowheads="1"/>
        </xdr:cNvSpPr>
      </xdr:nvSpPr>
      <xdr:spPr bwMode="auto">
        <a:xfrm>
          <a:off x="0" y="307752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9" name="Text Box 9184"/>
        <xdr:cNvSpPr txBox="1">
          <a:spLocks noChangeArrowheads="1"/>
        </xdr:cNvSpPr>
      </xdr:nvSpPr>
      <xdr:spPr bwMode="auto">
        <a:xfrm>
          <a:off x="0" y="307752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0" name="Text Box 9186"/>
        <xdr:cNvSpPr txBox="1">
          <a:spLocks noChangeArrowheads="1"/>
        </xdr:cNvSpPr>
      </xdr:nvSpPr>
      <xdr:spPr bwMode="auto">
        <a:xfrm>
          <a:off x="0" y="307752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1" name="Text Box 9188"/>
        <xdr:cNvSpPr txBox="1">
          <a:spLocks noChangeArrowheads="1"/>
        </xdr:cNvSpPr>
      </xdr:nvSpPr>
      <xdr:spPr bwMode="auto">
        <a:xfrm>
          <a:off x="0" y="307752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266700</xdr:colOff>
      <xdr:row>64</xdr:row>
      <xdr:rowOff>38100</xdr:rowOff>
    </xdr:to>
    <xdr:sp macro="" textlink="">
      <xdr:nvSpPr>
        <xdr:cNvPr id="152" name="Text Box 9194"/>
        <xdr:cNvSpPr txBox="1">
          <a:spLocks noChangeArrowheads="1"/>
        </xdr:cNvSpPr>
      </xdr:nvSpPr>
      <xdr:spPr bwMode="auto">
        <a:xfrm>
          <a:off x="0" y="3077527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266700</xdr:colOff>
      <xdr:row>64</xdr:row>
      <xdr:rowOff>38100</xdr:rowOff>
    </xdr:to>
    <xdr:sp macro="" textlink="">
      <xdr:nvSpPr>
        <xdr:cNvPr id="153" name="Text Box 9196"/>
        <xdr:cNvSpPr txBox="1">
          <a:spLocks noChangeArrowheads="1"/>
        </xdr:cNvSpPr>
      </xdr:nvSpPr>
      <xdr:spPr bwMode="auto">
        <a:xfrm>
          <a:off x="0" y="3077527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95250</xdr:colOff>
      <xdr:row>75</xdr:row>
      <xdr:rowOff>38100</xdr:rowOff>
    </xdr:to>
    <xdr:sp macro="" textlink="">
      <xdr:nvSpPr>
        <xdr:cNvPr id="154" name="Text Box 9174"/>
        <xdr:cNvSpPr txBox="1">
          <a:spLocks noChangeArrowheads="1"/>
        </xdr:cNvSpPr>
      </xdr:nvSpPr>
      <xdr:spPr bwMode="auto">
        <a:xfrm>
          <a:off x="0" y="363950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95250</xdr:colOff>
      <xdr:row>75</xdr:row>
      <xdr:rowOff>38100</xdr:rowOff>
    </xdr:to>
    <xdr:sp macro="" textlink="">
      <xdr:nvSpPr>
        <xdr:cNvPr id="155" name="Text Box 9176"/>
        <xdr:cNvSpPr txBox="1">
          <a:spLocks noChangeArrowheads="1"/>
        </xdr:cNvSpPr>
      </xdr:nvSpPr>
      <xdr:spPr bwMode="auto">
        <a:xfrm>
          <a:off x="0" y="363950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95250</xdr:colOff>
      <xdr:row>75</xdr:row>
      <xdr:rowOff>38100</xdr:rowOff>
    </xdr:to>
    <xdr:sp macro="" textlink="">
      <xdr:nvSpPr>
        <xdr:cNvPr id="156" name="Text Box 9178"/>
        <xdr:cNvSpPr txBox="1">
          <a:spLocks noChangeArrowheads="1"/>
        </xdr:cNvSpPr>
      </xdr:nvSpPr>
      <xdr:spPr bwMode="auto">
        <a:xfrm>
          <a:off x="0" y="363950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95250</xdr:colOff>
      <xdr:row>75</xdr:row>
      <xdr:rowOff>38100</xdr:rowOff>
    </xdr:to>
    <xdr:sp macro="" textlink="">
      <xdr:nvSpPr>
        <xdr:cNvPr id="157" name="Text Box 9180"/>
        <xdr:cNvSpPr txBox="1">
          <a:spLocks noChangeArrowheads="1"/>
        </xdr:cNvSpPr>
      </xdr:nvSpPr>
      <xdr:spPr bwMode="auto">
        <a:xfrm>
          <a:off x="0" y="363950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95250</xdr:colOff>
      <xdr:row>75</xdr:row>
      <xdr:rowOff>38100</xdr:rowOff>
    </xdr:to>
    <xdr:sp macro="" textlink="">
      <xdr:nvSpPr>
        <xdr:cNvPr id="158" name="Text Box 9182"/>
        <xdr:cNvSpPr txBox="1">
          <a:spLocks noChangeArrowheads="1"/>
        </xdr:cNvSpPr>
      </xdr:nvSpPr>
      <xdr:spPr bwMode="auto">
        <a:xfrm>
          <a:off x="0" y="363950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95250</xdr:colOff>
      <xdr:row>75</xdr:row>
      <xdr:rowOff>38100</xdr:rowOff>
    </xdr:to>
    <xdr:sp macro="" textlink="">
      <xdr:nvSpPr>
        <xdr:cNvPr id="159" name="Text Box 9184"/>
        <xdr:cNvSpPr txBox="1">
          <a:spLocks noChangeArrowheads="1"/>
        </xdr:cNvSpPr>
      </xdr:nvSpPr>
      <xdr:spPr bwMode="auto">
        <a:xfrm>
          <a:off x="0" y="363950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95250</xdr:colOff>
      <xdr:row>75</xdr:row>
      <xdr:rowOff>38100</xdr:rowOff>
    </xdr:to>
    <xdr:sp macro="" textlink="">
      <xdr:nvSpPr>
        <xdr:cNvPr id="160" name="Text Box 9186"/>
        <xdr:cNvSpPr txBox="1">
          <a:spLocks noChangeArrowheads="1"/>
        </xdr:cNvSpPr>
      </xdr:nvSpPr>
      <xdr:spPr bwMode="auto">
        <a:xfrm>
          <a:off x="0" y="363950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95250</xdr:colOff>
      <xdr:row>75</xdr:row>
      <xdr:rowOff>38100</xdr:rowOff>
    </xdr:to>
    <xdr:sp macro="" textlink="">
      <xdr:nvSpPr>
        <xdr:cNvPr id="161" name="Text Box 9188"/>
        <xdr:cNvSpPr txBox="1">
          <a:spLocks noChangeArrowheads="1"/>
        </xdr:cNvSpPr>
      </xdr:nvSpPr>
      <xdr:spPr bwMode="auto">
        <a:xfrm>
          <a:off x="0" y="363950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162" name="Text Box 9194"/>
        <xdr:cNvSpPr txBox="1">
          <a:spLocks noChangeArrowheads="1"/>
        </xdr:cNvSpPr>
      </xdr:nvSpPr>
      <xdr:spPr bwMode="auto">
        <a:xfrm>
          <a:off x="0" y="36395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163" name="Text Box 9196"/>
        <xdr:cNvSpPr txBox="1">
          <a:spLocks noChangeArrowheads="1"/>
        </xdr:cNvSpPr>
      </xdr:nvSpPr>
      <xdr:spPr bwMode="auto">
        <a:xfrm>
          <a:off x="0" y="363950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266700</xdr:colOff>
      <xdr:row>73</xdr:row>
      <xdr:rowOff>28575</xdr:rowOff>
    </xdr:to>
    <xdr:sp macro="" textlink="">
      <xdr:nvSpPr>
        <xdr:cNvPr id="164" name="Text Box 9198"/>
        <xdr:cNvSpPr txBox="1">
          <a:spLocks noChangeArrowheads="1"/>
        </xdr:cNvSpPr>
      </xdr:nvSpPr>
      <xdr:spPr bwMode="auto">
        <a:xfrm>
          <a:off x="0" y="34775775"/>
          <a:ext cx="2667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266700</xdr:colOff>
      <xdr:row>73</xdr:row>
      <xdr:rowOff>28575</xdr:rowOff>
    </xdr:to>
    <xdr:sp macro="" textlink="">
      <xdr:nvSpPr>
        <xdr:cNvPr id="165" name="Text Box 9200"/>
        <xdr:cNvSpPr txBox="1">
          <a:spLocks noChangeArrowheads="1"/>
        </xdr:cNvSpPr>
      </xdr:nvSpPr>
      <xdr:spPr bwMode="auto">
        <a:xfrm>
          <a:off x="0" y="34775775"/>
          <a:ext cx="2667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38100</xdr:rowOff>
    </xdr:to>
    <xdr:sp macro="" textlink="">
      <xdr:nvSpPr>
        <xdr:cNvPr id="166" name="Text Box 9198"/>
        <xdr:cNvSpPr txBox="1">
          <a:spLocks noChangeArrowheads="1"/>
        </xdr:cNvSpPr>
      </xdr:nvSpPr>
      <xdr:spPr bwMode="auto">
        <a:xfrm>
          <a:off x="0" y="357473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38100</xdr:rowOff>
    </xdr:to>
    <xdr:sp macro="" textlink="">
      <xdr:nvSpPr>
        <xdr:cNvPr id="167" name="Text Box 9200"/>
        <xdr:cNvSpPr txBox="1">
          <a:spLocks noChangeArrowheads="1"/>
        </xdr:cNvSpPr>
      </xdr:nvSpPr>
      <xdr:spPr bwMode="auto">
        <a:xfrm>
          <a:off x="0" y="35747325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266700</xdr:colOff>
      <xdr:row>72</xdr:row>
      <xdr:rowOff>38100</xdr:rowOff>
    </xdr:to>
    <xdr:sp macro="" textlink="">
      <xdr:nvSpPr>
        <xdr:cNvPr id="168" name="Text Box 9198"/>
        <xdr:cNvSpPr txBox="1">
          <a:spLocks noChangeArrowheads="1"/>
        </xdr:cNvSpPr>
      </xdr:nvSpPr>
      <xdr:spPr bwMode="auto">
        <a:xfrm>
          <a:off x="0" y="339661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266700</xdr:colOff>
      <xdr:row>72</xdr:row>
      <xdr:rowOff>38100</xdr:rowOff>
    </xdr:to>
    <xdr:sp macro="" textlink="">
      <xdr:nvSpPr>
        <xdr:cNvPr id="169" name="Text Box 9200"/>
        <xdr:cNvSpPr txBox="1">
          <a:spLocks noChangeArrowheads="1"/>
        </xdr:cNvSpPr>
      </xdr:nvSpPr>
      <xdr:spPr bwMode="auto">
        <a:xfrm>
          <a:off x="0" y="339661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84</xdr:row>
      <xdr:rowOff>0</xdr:rowOff>
    </xdr:from>
    <xdr:to>
      <xdr:col>0</xdr:col>
      <xdr:colOff>914400</xdr:colOff>
      <xdr:row>84</xdr:row>
      <xdr:rowOff>38100</xdr:rowOff>
    </xdr:to>
    <xdr:sp macro="" textlink="">
      <xdr:nvSpPr>
        <xdr:cNvPr id="170" name="Text Box 9126"/>
        <xdr:cNvSpPr txBox="1">
          <a:spLocks noChangeArrowheads="1"/>
        </xdr:cNvSpPr>
      </xdr:nvSpPr>
      <xdr:spPr bwMode="auto">
        <a:xfrm>
          <a:off x="914400" y="40824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84</xdr:row>
      <xdr:rowOff>0</xdr:rowOff>
    </xdr:from>
    <xdr:to>
      <xdr:col>0</xdr:col>
      <xdr:colOff>914400</xdr:colOff>
      <xdr:row>84</xdr:row>
      <xdr:rowOff>38100</xdr:rowOff>
    </xdr:to>
    <xdr:sp macro="" textlink="">
      <xdr:nvSpPr>
        <xdr:cNvPr id="171" name="Text Box 9128"/>
        <xdr:cNvSpPr txBox="1">
          <a:spLocks noChangeArrowheads="1"/>
        </xdr:cNvSpPr>
      </xdr:nvSpPr>
      <xdr:spPr bwMode="auto">
        <a:xfrm>
          <a:off x="914400" y="40824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88</xdr:row>
      <xdr:rowOff>0</xdr:rowOff>
    </xdr:from>
    <xdr:to>
      <xdr:col>0</xdr:col>
      <xdr:colOff>914400</xdr:colOff>
      <xdr:row>88</xdr:row>
      <xdr:rowOff>0</xdr:rowOff>
    </xdr:to>
    <xdr:sp macro="" textlink="">
      <xdr:nvSpPr>
        <xdr:cNvPr id="172" name="Text Box 9129"/>
        <xdr:cNvSpPr txBox="1">
          <a:spLocks noChangeArrowheads="1"/>
        </xdr:cNvSpPr>
      </xdr:nvSpPr>
      <xdr:spPr bwMode="auto">
        <a:xfrm>
          <a:off x="914400" y="41967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88</xdr:row>
      <xdr:rowOff>0</xdr:rowOff>
    </xdr:from>
    <xdr:to>
      <xdr:col>0</xdr:col>
      <xdr:colOff>914400</xdr:colOff>
      <xdr:row>88</xdr:row>
      <xdr:rowOff>38100</xdr:rowOff>
    </xdr:to>
    <xdr:sp macro="" textlink="">
      <xdr:nvSpPr>
        <xdr:cNvPr id="173" name="Text Box 9130"/>
        <xdr:cNvSpPr txBox="1">
          <a:spLocks noChangeArrowheads="1"/>
        </xdr:cNvSpPr>
      </xdr:nvSpPr>
      <xdr:spPr bwMode="auto">
        <a:xfrm>
          <a:off x="914400" y="41967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88</xdr:row>
      <xdr:rowOff>0</xdr:rowOff>
    </xdr:from>
    <xdr:to>
      <xdr:col>0</xdr:col>
      <xdr:colOff>914400</xdr:colOff>
      <xdr:row>88</xdr:row>
      <xdr:rowOff>0</xdr:rowOff>
    </xdr:to>
    <xdr:sp macro="" textlink="">
      <xdr:nvSpPr>
        <xdr:cNvPr id="174" name="Text Box 9131"/>
        <xdr:cNvSpPr txBox="1">
          <a:spLocks noChangeArrowheads="1"/>
        </xdr:cNvSpPr>
      </xdr:nvSpPr>
      <xdr:spPr bwMode="auto">
        <a:xfrm>
          <a:off x="914400" y="41967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88</xdr:row>
      <xdr:rowOff>0</xdr:rowOff>
    </xdr:from>
    <xdr:to>
      <xdr:col>0</xdr:col>
      <xdr:colOff>914400</xdr:colOff>
      <xdr:row>88</xdr:row>
      <xdr:rowOff>38100</xdr:rowOff>
    </xdr:to>
    <xdr:sp macro="" textlink="">
      <xdr:nvSpPr>
        <xdr:cNvPr id="175" name="Text Box 9132"/>
        <xdr:cNvSpPr txBox="1">
          <a:spLocks noChangeArrowheads="1"/>
        </xdr:cNvSpPr>
      </xdr:nvSpPr>
      <xdr:spPr bwMode="auto">
        <a:xfrm>
          <a:off x="914400" y="41967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95</xdr:row>
      <xdr:rowOff>0</xdr:rowOff>
    </xdr:from>
    <xdr:to>
      <xdr:col>0</xdr:col>
      <xdr:colOff>914400</xdr:colOff>
      <xdr:row>95</xdr:row>
      <xdr:rowOff>0</xdr:rowOff>
    </xdr:to>
    <xdr:sp macro="" textlink="">
      <xdr:nvSpPr>
        <xdr:cNvPr id="176" name="Text Box 9133"/>
        <xdr:cNvSpPr txBox="1">
          <a:spLocks noChangeArrowheads="1"/>
        </xdr:cNvSpPr>
      </xdr:nvSpPr>
      <xdr:spPr bwMode="auto">
        <a:xfrm>
          <a:off x="914400" y="45015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95</xdr:row>
      <xdr:rowOff>0</xdr:rowOff>
    </xdr:from>
    <xdr:to>
      <xdr:col>0</xdr:col>
      <xdr:colOff>914400</xdr:colOff>
      <xdr:row>95</xdr:row>
      <xdr:rowOff>38100</xdr:rowOff>
    </xdr:to>
    <xdr:sp macro="" textlink="">
      <xdr:nvSpPr>
        <xdr:cNvPr id="177" name="Text Box 9134"/>
        <xdr:cNvSpPr txBox="1">
          <a:spLocks noChangeArrowheads="1"/>
        </xdr:cNvSpPr>
      </xdr:nvSpPr>
      <xdr:spPr bwMode="auto">
        <a:xfrm>
          <a:off x="914400" y="45015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95</xdr:row>
      <xdr:rowOff>0</xdr:rowOff>
    </xdr:from>
    <xdr:to>
      <xdr:col>0</xdr:col>
      <xdr:colOff>914400</xdr:colOff>
      <xdr:row>95</xdr:row>
      <xdr:rowOff>0</xdr:rowOff>
    </xdr:to>
    <xdr:sp macro="" textlink="">
      <xdr:nvSpPr>
        <xdr:cNvPr id="178" name="Text Box 9135"/>
        <xdr:cNvSpPr txBox="1">
          <a:spLocks noChangeArrowheads="1"/>
        </xdr:cNvSpPr>
      </xdr:nvSpPr>
      <xdr:spPr bwMode="auto">
        <a:xfrm>
          <a:off x="914400" y="45015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95</xdr:row>
      <xdr:rowOff>0</xdr:rowOff>
    </xdr:from>
    <xdr:to>
      <xdr:col>0</xdr:col>
      <xdr:colOff>914400</xdr:colOff>
      <xdr:row>95</xdr:row>
      <xdr:rowOff>38100</xdr:rowOff>
    </xdr:to>
    <xdr:sp macro="" textlink="">
      <xdr:nvSpPr>
        <xdr:cNvPr id="179" name="Text Box 9136"/>
        <xdr:cNvSpPr txBox="1">
          <a:spLocks noChangeArrowheads="1"/>
        </xdr:cNvSpPr>
      </xdr:nvSpPr>
      <xdr:spPr bwMode="auto">
        <a:xfrm>
          <a:off x="914400" y="45015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101</xdr:row>
      <xdr:rowOff>0</xdr:rowOff>
    </xdr:from>
    <xdr:to>
      <xdr:col>0</xdr:col>
      <xdr:colOff>914400</xdr:colOff>
      <xdr:row>101</xdr:row>
      <xdr:rowOff>38100</xdr:rowOff>
    </xdr:to>
    <xdr:sp macro="" textlink="">
      <xdr:nvSpPr>
        <xdr:cNvPr id="180" name="Text Box 9137"/>
        <xdr:cNvSpPr txBox="1">
          <a:spLocks noChangeArrowheads="1"/>
        </xdr:cNvSpPr>
      </xdr:nvSpPr>
      <xdr:spPr bwMode="auto">
        <a:xfrm>
          <a:off x="914400" y="48825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101</xdr:row>
      <xdr:rowOff>0</xdr:rowOff>
    </xdr:from>
    <xdr:to>
      <xdr:col>0</xdr:col>
      <xdr:colOff>914400</xdr:colOff>
      <xdr:row>101</xdr:row>
      <xdr:rowOff>38100</xdr:rowOff>
    </xdr:to>
    <xdr:sp macro="" textlink="">
      <xdr:nvSpPr>
        <xdr:cNvPr id="181" name="Text Box 9138"/>
        <xdr:cNvSpPr txBox="1">
          <a:spLocks noChangeArrowheads="1"/>
        </xdr:cNvSpPr>
      </xdr:nvSpPr>
      <xdr:spPr bwMode="auto">
        <a:xfrm>
          <a:off x="914400" y="48825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266700</xdr:colOff>
      <xdr:row>89</xdr:row>
      <xdr:rowOff>0</xdr:rowOff>
    </xdr:to>
    <xdr:sp macro="" textlink="">
      <xdr:nvSpPr>
        <xdr:cNvPr id="182" name="Text Box 9157"/>
        <xdr:cNvSpPr txBox="1">
          <a:spLocks noChangeArrowheads="1"/>
        </xdr:cNvSpPr>
      </xdr:nvSpPr>
      <xdr:spPr bwMode="auto">
        <a:xfrm>
          <a:off x="0" y="4215765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266700</xdr:colOff>
      <xdr:row>89</xdr:row>
      <xdr:rowOff>38100</xdr:rowOff>
    </xdr:to>
    <xdr:sp macro="" textlink="">
      <xdr:nvSpPr>
        <xdr:cNvPr id="183" name="Text Box 9158"/>
        <xdr:cNvSpPr txBox="1">
          <a:spLocks noChangeArrowheads="1"/>
        </xdr:cNvSpPr>
      </xdr:nvSpPr>
      <xdr:spPr bwMode="auto">
        <a:xfrm>
          <a:off x="0" y="421576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266700</xdr:colOff>
      <xdr:row>89</xdr:row>
      <xdr:rowOff>0</xdr:rowOff>
    </xdr:to>
    <xdr:sp macro="" textlink="">
      <xdr:nvSpPr>
        <xdr:cNvPr id="184" name="Text Box 9159"/>
        <xdr:cNvSpPr txBox="1">
          <a:spLocks noChangeArrowheads="1"/>
        </xdr:cNvSpPr>
      </xdr:nvSpPr>
      <xdr:spPr bwMode="auto">
        <a:xfrm>
          <a:off x="0" y="4215765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266700</xdr:colOff>
      <xdr:row>89</xdr:row>
      <xdr:rowOff>38100</xdr:rowOff>
    </xdr:to>
    <xdr:sp macro="" textlink="">
      <xdr:nvSpPr>
        <xdr:cNvPr id="185" name="Text Box 9160"/>
        <xdr:cNvSpPr txBox="1">
          <a:spLocks noChangeArrowheads="1"/>
        </xdr:cNvSpPr>
      </xdr:nvSpPr>
      <xdr:spPr bwMode="auto">
        <a:xfrm>
          <a:off x="0" y="4215765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84</xdr:row>
      <xdr:rowOff>0</xdr:rowOff>
    </xdr:from>
    <xdr:to>
      <xdr:col>0</xdr:col>
      <xdr:colOff>914400</xdr:colOff>
      <xdr:row>84</xdr:row>
      <xdr:rowOff>38100</xdr:rowOff>
    </xdr:to>
    <xdr:sp macro="" textlink="">
      <xdr:nvSpPr>
        <xdr:cNvPr id="186" name="Text Box 9162"/>
        <xdr:cNvSpPr txBox="1">
          <a:spLocks noChangeArrowheads="1"/>
        </xdr:cNvSpPr>
      </xdr:nvSpPr>
      <xdr:spPr bwMode="auto">
        <a:xfrm>
          <a:off x="914400" y="40824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84</xdr:row>
      <xdr:rowOff>0</xdr:rowOff>
    </xdr:from>
    <xdr:to>
      <xdr:col>0</xdr:col>
      <xdr:colOff>914400</xdr:colOff>
      <xdr:row>84</xdr:row>
      <xdr:rowOff>38100</xdr:rowOff>
    </xdr:to>
    <xdr:sp macro="" textlink="">
      <xdr:nvSpPr>
        <xdr:cNvPr id="187" name="Text Box 9164"/>
        <xdr:cNvSpPr txBox="1">
          <a:spLocks noChangeArrowheads="1"/>
        </xdr:cNvSpPr>
      </xdr:nvSpPr>
      <xdr:spPr bwMode="auto">
        <a:xfrm>
          <a:off x="914400" y="40824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88</xdr:row>
      <xdr:rowOff>0</xdr:rowOff>
    </xdr:from>
    <xdr:to>
      <xdr:col>0</xdr:col>
      <xdr:colOff>914400</xdr:colOff>
      <xdr:row>88</xdr:row>
      <xdr:rowOff>0</xdr:rowOff>
    </xdr:to>
    <xdr:sp macro="" textlink="">
      <xdr:nvSpPr>
        <xdr:cNvPr id="188" name="Text Box 9165"/>
        <xdr:cNvSpPr txBox="1">
          <a:spLocks noChangeArrowheads="1"/>
        </xdr:cNvSpPr>
      </xdr:nvSpPr>
      <xdr:spPr bwMode="auto">
        <a:xfrm>
          <a:off x="914400" y="41967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88</xdr:row>
      <xdr:rowOff>0</xdr:rowOff>
    </xdr:from>
    <xdr:to>
      <xdr:col>0</xdr:col>
      <xdr:colOff>914400</xdr:colOff>
      <xdr:row>88</xdr:row>
      <xdr:rowOff>38100</xdr:rowOff>
    </xdr:to>
    <xdr:sp macro="" textlink="">
      <xdr:nvSpPr>
        <xdr:cNvPr id="189" name="Text Box 9166"/>
        <xdr:cNvSpPr txBox="1">
          <a:spLocks noChangeArrowheads="1"/>
        </xdr:cNvSpPr>
      </xdr:nvSpPr>
      <xdr:spPr bwMode="auto">
        <a:xfrm>
          <a:off x="914400" y="41967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88</xdr:row>
      <xdr:rowOff>0</xdr:rowOff>
    </xdr:from>
    <xdr:to>
      <xdr:col>0</xdr:col>
      <xdr:colOff>914400</xdr:colOff>
      <xdr:row>88</xdr:row>
      <xdr:rowOff>0</xdr:rowOff>
    </xdr:to>
    <xdr:sp macro="" textlink="">
      <xdr:nvSpPr>
        <xdr:cNvPr id="190" name="Text Box 9167"/>
        <xdr:cNvSpPr txBox="1">
          <a:spLocks noChangeArrowheads="1"/>
        </xdr:cNvSpPr>
      </xdr:nvSpPr>
      <xdr:spPr bwMode="auto">
        <a:xfrm>
          <a:off x="914400" y="41967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88</xdr:row>
      <xdr:rowOff>0</xdr:rowOff>
    </xdr:from>
    <xdr:to>
      <xdr:col>0</xdr:col>
      <xdr:colOff>914400</xdr:colOff>
      <xdr:row>88</xdr:row>
      <xdr:rowOff>38100</xdr:rowOff>
    </xdr:to>
    <xdr:sp macro="" textlink="">
      <xdr:nvSpPr>
        <xdr:cNvPr id="191" name="Text Box 9168"/>
        <xdr:cNvSpPr txBox="1">
          <a:spLocks noChangeArrowheads="1"/>
        </xdr:cNvSpPr>
      </xdr:nvSpPr>
      <xdr:spPr bwMode="auto">
        <a:xfrm>
          <a:off x="914400" y="41967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95</xdr:row>
      <xdr:rowOff>0</xdr:rowOff>
    </xdr:from>
    <xdr:to>
      <xdr:col>0</xdr:col>
      <xdr:colOff>914400</xdr:colOff>
      <xdr:row>95</xdr:row>
      <xdr:rowOff>0</xdr:rowOff>
    </xdr:to>
    <xdr:sp macro="" textlink="">
      <xdr:nvSpPr>
        <xdr:cNvPr id="192" name="Text Box 9169"/>
        <xdr:cNvSpPr txBox="1">
          <a:spLocks noChangeArrowheads="1"/>
        </xdr:cNvSpPr>
      </xdr:nvSpPr>
      <xdr:spPr bwMode="auto">
        <a:xfrm>
          <a:off x="914400" y="45015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95</xdr:row>
      <xdr:rowOff>0</xdr:rowOff>
    </xdr:from>
    <xdr:to>
      <xdr:col>0</xdr:col>
      <xdr:colOff>914400</xdr:colOff>
      <xdr:row>95</xdr:row>
      <xdr:rowOff>38100</xdr:rowOff>
    </xdr:to>
    <xdr:sp macro="" textlink="">
      <xdr:nvSpPr>
        <xdr:cNvPr id="193" name="Text Box 9170"/>
        <xdr:cNvSpPr txBox="1">
          <a:spLocks noChangeArrowheads="1"/>
        </xdr:cNvSpPr>
      </xdr:nvSpPr>
      <xdr:spPr bwMode="auto">
        <a:xfrm>
          <a:off x="914400" y="45015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95</xdr:row>
      <xdr:rowOff>0</xdr:rowOff>
    </xdr:from>
    <xdr:to>
      <xdr:col>0</xdr:col>
      <xdr:colOff>914400</xdr:colOff>
      <xdr:row>95</xdr:row>
      <xdr:rowOff>0</xdr:rowOff>
    </xdr:to>
    <xdr:sp macro="" textlink="">
      <xdr:nvSpPr>
        <xdr:cNvPr id="194" name="Text Box 9171"/>
        <xdr:cNvSpPr txBox="1">
          <a:spLocks noChangeArrowheads="1"/>
        </xdr:cNvSpPr>
      </xdr:nvSpPr>
      <xdr:spPr bwMode="auto">
        <a:xfrm>
          <a:off x="914400" y="45015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95</xdr:row>
      <xdr:rowOff>0</xdr:rowOff>
    </xdr:from>
    <xdr:to>
      <xdr:col>0</xdr:col>
      <xdr:colOff>914400</xdr:colOff>
      <xdr:row>95</xdr:row>
      <xdr:rowOff>38100</xdr:rowOff>
    </xdr:to>
    <xdr:sp macro="" textlink="">
      <xdr:nvSpPr>
        <xdr:cNvPr id="195" name="Text Box 9172"/>
        <xdr:cNvSpPr txBox="1">
          <a:spLocks noChangeArrowheads="1"/>
        </xdr:cNvSpPr>
      </xdr:nvSpPr>
      <xdr:spPr bwMode="auto">
        <a:xfrm>
          <a:off x="914400" y="45015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91</xdr:row>
      <xdr:rowOff>0</xdr:rowOff>
    </xdr:from>
    <xdr:to>
      <xdr:col>0</xdr:col>
      <xdr:colOff>914400</xdr:colOff>
      <xdr:row>91</xdr:row>
      <xdr:rowOff>38100</xdr:rowOff>
    </xdr:to>
    <xdr:sp macro="" textlink="">
      <xdr:nvSpPr>
        <xdr:cNvPr id="196" name="Text Box 9130"/>
        <xdr:cNvSpPr txBox="1">
          <a:spLocks noChangeArrowheads="1"/>
        </xdr:cNvSpPr>
      </xdr:nvSpPr>
      <xdr:spPr bwMode="auto">
        <a:xfrm>
          <a:off x="914400" y="43872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91</xdr:row>
      <xdr:rowOff>0</xdr:rowOff>
    </xdr:from>
    <xdr:to>
      <xdr:col>0</xdr:col>
      <xdr:colOff>914400</xdr:colOff>
      <xdr:row>91</xdr:row>
      <xdr:rowOff>38100</xdr:rowOff>
    </xdr:to>
    <xdr:sp macro="" textlink="">
      <xdr:nvSpPr>
        <xdr:cNvPr id="197" name="Text Box 9132"/>
        <xdr:cNvSpPr txBox="1">
          <a:spLocks noChangeArrowheads="1"/>
        </xdr:cNvSpPr>
      </xdr:nvSpPr>
      <xdr:spPr bwMode="auto">
        <a:xfrm>
          <a:off x="914400" y="43872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91</xdr:row>
      <xdr:rowOff>0</xdr:rowOff>
    </xdr:from>
    <xdr:to>
      <xdr:col>0</xdr:col>
      <xdr:colOff>914400</xdr:colOff>
      <xdr:row>91</xdr:row>
      <xdr:rowOff>38100</xdr:rowOff>
    </xdr:to>
    <xdr:sp macro="" textlink="">
      <xdr:nvSpPr>
        <xdr:cNvPr id="198" name="Text Box 9166"/>
        <xdr:cNvSpPr txBox="1">
          <a:spLocks noChangeArrowheads="1"/>
        </xdr:cNvSpPr>
      </xdr:nvSpPr>
      <xdr:spPr bwMode="auto">
        <a:xfrm>
          <a:off x="914400" y="43872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91</xdr:row>
      <xdr:rowOff>0</xdr:rowOff>
    </xdr:from>
    <xdr:to>
      <xdr:col>0</xdr:col>
      <xdr:colOff>914400</xdr:colOff>
      <xdr:row>91</xdr:row>
      <xdr:rowOff>38100</xdr:rowOff>
    </xdr:to>
    <xdr:sp macro="" textlink="">
      <xdr:nvSpPr>
        <xdr:cNvPr id="199" name="Text Box 9168"/>
        <xdr:cNvSpPr txBox="1">
          <a:spLocks noChangeArrowheads="1"/>
        </xdr:cNvSpPr>
      </xdr:nvSpPr>
      <xdr:spPr bwMode="auto">
        <a:xfrm>
          <a:off x="914400" y="43872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148</xdr:row>
      <xdr:rowOff>0</xdr:rowOff>
    </xdr:from>
    <xdr:to>
      <xdr:col>0</xdr:col>
      <xdr:colOff>914400</xdr:colOff>
      <xdr:row>148</xdr:row>
      <xdr:rowOff>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914400" y="81524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148</xdr:row>
      <xdr:rowOff>0</xdr:rowOff>
    </xdr:from>
    <xdr:to>
      <xdr:col>0</xdr:col>
      <xdr:colOff>914400</xdr:colOff>
      <xdr:row>148</xdr:row>
      <xdr:rowOff>38100</xdr:rowOff>
    </xdr:to>
    <xdr:sp macro="" textlink="">
      <xdr:nvSpPr>
        <xdr:cNvPr id="201" name="Text Box 9122"/>
        <xdr:cNvSpPr txBox="1">
          <a:spLocks noChangeArrowheads="1"/>
        </xdr:cNvSpPr>
      </xdr:nvSpPr>
      <xdr:spPr bwMode="auto">
        <a:xfrm>
          <a:off x="914400" y="81524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148</xdr:row>
      <xdr:rowOff>0</xdr:rowOff>
    </xdr:from>
    <xdr:to>
      <xdr:col>0</xdr:col>
      <xdr:colOff>914400</xdr:colOff>
      <xdr:row>148</xdr:row>
      <xdr:rowOff>0</xdr:rowOff>
    </xdr:to>
    <xdr:sp macro="" textlink="">
      <xdr:nvSpPr>
        <xdr:cNvPr id="202" name="Text Box 9123"/>
        <xdr:cNvSpPr txBox="1">
          <a:spLocks noChangeArrowheads="1"/>
        </xdr:cNvSpPr>
      </xdr:nvSpPr>
      <xdr:spPr bwMode="auto">
        <a:xfrm>
          <a:off x="914400" y="81524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148</xdr:row>
      <xdr:rowOff>0</xdr:rowOff>
    </xdr:from>
    <xdr:to>
      <xdr:col>0</xdr:col>
      <xdr:colOff>914400</xdr:colOff>
      <xdr:row>148</xdr:row>
      <xdr:rowOff>38100</xdr:rowOff>
    </xdr:to>
    <xdr:sp macro="" textlink="">
      <xdr:nvSpPr>
        <xdr:cNvPr id="203" name="Text Box 9124"/>
        <xdr:cNvSpPr txBox="1">
          <a:spLocks noChangeArrowheads="1"/>
        </xdr:cNvSpPr>
      </xdr:nvSpPr>
      <xdr:spPr bwMode="auto">
        <a:xfrm>
          <a:off x="914400" y="81524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142</xdr:row>
      <xdr:rowOff>0</xdr:rowOff>
    </xdr:from>
    <xdr:to>
      <xdr:col>0</xdr:col>
      <xdr:colOff>914400</xdr:colOff>
      <xdr:row>142</xdr:row>
      <xdr:rowOff>38100</xdr:rowOff>
    </xdr:to>
    <xdr:sp macro="" textlink="">
      <xdr:nvSpPr>
        <xdr:cNvPr id="204" name="Text Box 9139"/>
        <xdr:cNvSpPr txBox="1">
          <a:spLocks noChangeArrowheads="1"/>
        </xdr:cNvSpPr>
      </xdr:nvSpPr>
      <xdr:spPr bwMode="auto">
        <a:xfrm>
          <a:off x="914400" y="78162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142</xdr:row>
      <xdr:rowOff>0</xdr:rowOff>
    </xdr:from>
    <xdr:to>
      <xdr:col>0</xdr:col>
      <xdr:colOff>914400</xdr:colOff>
      <xdr:row>142</xdr:row>
      <xdr:rowOff>38100</xdr:rowOff>
    </xdr:to>
    <xdr:sp macro="" textlink="">
      <xdr:nvSpPr>
        <xdr:cNvPr id="205" name="Text Box 9140"/>
        <xdr:cNvSpPr txBox="1">
          <a:spLocks noChangeArrowheads="1"/>
        </xdr:cNvSpPr>
      </xdr:nvSpPr>
      <xdr:spPr bwMode="auto">
        <a:xfrm>
          <a:off x="914400" y="781621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133</xdr:row>
      <xdr:rowOff>0</xdr:rowOff>
    </xdr:from>
    <xdr:to>
      <xdr:col>0</xdr:col>
      <xdr:colOff>914400</xdr:colOff>
      <xdr:row>133</xdr:row>
      <xdr:rowOff>0</xdr:rowOff>
    </xdr:to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914400" y="7035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133</xdr:row>
      <xdr:rowOff>0</xdr:rowOff>
    </xdr:from>
    <xdr:to>
      <xdr:col>0</xdr:col>
      <xdr:colOff>914400</xdr:colOff>
      <xdr:row>133</xdr:row>
      <xdr:rowOff>38100</xdr:rowOff>
    </xdr:to>
    <xdr:sp macro="" textlink="">
      <xdr:nvSpPr>
        <xdr:cNvPr id="207" name="Text Box 9122"/>
        <xdr:cNvSpPr txBox="1">
          <a:spLocks noChangeArrowheads="1"/>
        </xdr:cNvSpPr>
      </xdr:nvSpPr>
      <xdr:spPr bwMode="auto">
        <a:xfrm>
          <a:off x="914400" y="70351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133</xdr:row>
      <xdr:rowOff>0</xdr:rowOff>
    </xdr:from>
    <xdr:to>
      <xdr:col>0</xdr:col>
      <xdr:colOff>914400</xdr:colOff>
      <xdr:row>133</xdr:row>
      <xdr:rowOff>0</xdr:rowOff>
    </xdr:to>
    <xdr:sp macro="" textlink="">
      <xdr:nvSpPr>
        <xdr:cNvPr id="208" name="Text Box 9123"/>
        <xdr:cNvSpPr txBox="1">
          <a:spLocks noChangeArrowheads="1"/>
        </xdr:cNvSpPr>
      </xdr:nvSpPr>
      <xdr:spPr bwMode="auto">
        <a:xfrm>
          <a:off x="914400" y="7035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133</xdr:row>
      <xdr:rowOff>0</xdr:rowOff>
    </xdr:from>
    <xdr:to>
      <xdr:col>0</xdr:col>
      <xdr:colOff>914400</xdr:colOff>
      <xdr:row>133</xdr:row>
      <xdr:rowOff>38100</xdr:rowOff>
    </xdr:to>
    <xdr:sp macro="" textlink="">
      <xdr:nvSpPr>
        <xdr:cNvPr id="209" name="Text Box 9124"/>
        <xdr:cNvSpPr txBox="1">
          <a:spLocks noChangeArrowheads="1"/>
        </xdr:cNvSpPr>
      </xdr:nvSpPr>
      <xdr:spPr bwMode="auto">
        <a:xfrm>
          <a:off x="914400" y="70351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210" name="Text Box 9142"/>
        <xdr:cNvSpPr txBox="1">
          <a:spLocks noChangeArrowheads="1"/>
        </xdr:cNvSpPr>
      </xdr:nvSpPr>
      <xdr:spPr bwMode="auto">
        <a:xfrm>
          <a:off x="0" y="781621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211" name="Text Box 9144"/>
        <xdr:cNvSpPr txBox="1">
          <a:spLocks noChangeArrowheads="1"/>
        </xdr:cNvSpPr>
      </xdr:nvSpPr>
      <xdr:spPr bwMode="auto">
        <a:xfrm>
          <a:off x="0" y="781621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212" name="Text Box 9146"/>
        <xdr:cNvSpPr txBox="1">
          <a:spLocks noChangeArrowheads="1"/>
        </xdr:cNvSpPr>
      </xdr:nvSpPr>
      <xdr:spPr bwMode="auto">
        <a:xfrm>
          <a:off x="0" y="781621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213" name="Text Box 9148"/>
        <xdr:cNvSpPr txBox="1">
          <a:spLocks noChangeArrowheads="1"/>
        </xdr:cNvSpPr>
      </xdr:nvSpPr>
      <xdr:spPr bwMode="auto">
        <a:xfrm>
          <a:off x="0" y="781621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214" name="Text Box 9150"/>
        <xdr:cNvSpPr txBox="1">
          <a:spLocks noChangeArrowheads="1"/>
        </xdr:cNvSpPr>
      </xdr:nvSpPr>
      <xdr:spPr bwMode="auto">
        <a:xfrm>
          <a:off x="0" y="781621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215" name="Text Box 9152"/>
        <xdr:cNvSpPr txBox="1">
          <a:spLocks noChangeArrowheads="1"/>
        </xdr:cNvSpPr>
      </xdr:nvSpPr>
      <xdr:spPr bwMode="auto">
        <a:xfrm>
          <a:off x="0" y="781621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216" name="Text Box 9154"/>
        <xdr:cNvSpPr txBox="1">
          <a:spLocks noChangeArrowheads="1"/>
        </xdr:cNvSpPr>
      </xdr:nvSpPr>
      <xdr:spPr bwMode="auto">
        <a:xfrm>
          <a:off x="0" y="781621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217" name="Text Box 9156"/>
        <xdr:cNvSpPr txBox="1">
          <a:spLocks noChangeArrowheads="1"/>
        </xdr:cNvSpPr>
      </xdr:nvSpPr>
      <xdr:spPr bwMode="auto">
        <a:xfrm>
          <a:off x="0" y="781621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149</xdr:row>
      <xdr:rowOff>0</xdr:rowOff>
    </xdr:from>
    <xdr:to>
      <xdr:col>0</xdr:col>
      <xdr:colOff>914400</xdr:colOff>
      <xdr:row>149</xdr:row>
      <xdr:rowOff>38100</xdr:rowOff>
    </xdr:to>
    <xdr:sp macro="" textlink="">
      <xdr:nvSpPr>
        <xdr:cNvPr id="218" name="Text Box 9122"/>
        <xdr:cNvSpPr txBox="1">
          <a:spLocks noChangeArrowheads="1"/>
        </xdr:cNvSpPr>
      </xdr:nvSpPr>
      <xdr:spPr bwMode="auto">
        <a:xfrm>
          <a:off x="914400" y="81714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149</xdr:row>
      <xdr:rowOff>0</xdr:rowOff>
    </xdr:from>
    <xdr:to>
      <xdr:col>0</xdr:col>
      <xdr:colOff>914400</xdr:colOff>
      <xdr:row>149</xdr:row>
      <xdr:rowOff>38100</xdr:rowOff>
    </xdr:to>
    <xdr:sp macro="" textlink="">
      <xdr:nvSpPr>
        <xdr:cNvPr id="219" name="Text Box 9124"/>
        <xdr:cNvSpPr txBox="1">
          <a:spLocks noChangeArrowheads="1"/>
        </xdr:cNvSpPr>
      </xdr:nvSpPr>
      <xdr:spPr bwMode="auto">
        <a:xfrm>
          <a:off x="914400" y="81714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159</xdr:row>
      <xdr:rowOff>0</xdr:rowOff>
    </xdr:from>
    <xdr:to>
      <xdr:col>0</xdr:col>
      <xdr:colOff>914400</xdr:colOff>
      <xdr:row>159</xdr:row>
      <xdr:rowOff>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914400" y="8704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159</xdr:row>
      <xdr:rowOff>0</xdr:rowOff>
    </xdr:from>
    <xdr:to>
      <xdr:col>0</xdr:col>
      <xdr:colOff>914400</xdr:colOff>
      <xdr:row>159</xdr:row>
      <xdr:rowOff>38100</xdr:rowOff>
    </xdr:to>
    <xdr:sp macro="" textlink="">
      <xdr:nvSpPr>
        <xdr:cNvPr id="221" name="Text Box 9122"/>
        <xdr:cNvSpPr txBox="1">
          <a:spLocks noChangeArrowheads="1"/>
        </xdr:cNvSpPr>
      </xdr:nvSpPr>
      <xdr:spPr bwMode="auto">
        <a:xfrm>
          <a:off x="914400" y="87048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159</xdr:row>
      <xdr:rowOff>0</xdr:rowOff>
    </xdr:from>
    <xdr:to>
      <xdr:col>0</xdr:col>
      <xdr:colOff>914400</xdr:colOff>
      <xdr:row>159</xdr:row>
      <xdr:rowOff>0</xdr:rowOff>
    </xdr:to>
    <xdr:sp macro="" textlink="">
      <xdr:nvSpPr>
        <xdr:cNvPr id="222" name="Text Box 9123"/>
        <xdr:cNvSpPr txBox="1">
          <a:spLocks noChangeArrowheads="1"/>
        </xdr:cNvSpPr>
      </xdr:nvSpPr>
      <xdr:spPr bwMode="auto">
        <a:xfrm>
          <a:off x="914400" y="8704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159</xdr:row>
      <xdr:rowOff>0</xdr:rowOff>
    </xdr:from>
    <xdr:to>
      <xdr:col>0</xdr:col>
      <xdr:colOff>914400</xdr:colOff>
      <xdr:row>159</xdr:row>
      <xdr:rowOff>38100</xdr:rowOff>
    </xdr:to>
    <xdr:sp macro="" textlink="">
      <xdr:nvSpPr>
        <xdr:cNvPr id="223" name="Text Box 9124"/>
        <xdr:cNvSpPr txBox="1">
          <a:spLocks noChangeArrowheads="1"/>
        </xdr:cNvSpPr>
      </xdr:nvSpPr>
      <xdr:spPr bwMode="auto">
        <a:xfrm>
          <a:off x="914400" y="87048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95250</xdr:colOff>
      <xdr:row>160</xdr:row>
      <xdr:rowOff>38100</xdr:rowOff>
    </xdr:to>
    <xdr:sp macro="" textlink="">
      <xdr:nvSpPr>
        <xdr:cNvPr id="224" name="Text Box 9142"/>
        <xdr:cNvSpPr txBox="1">
          <a:spLocks noChangeArrowheads="1"/>
        </xdr:cNvSpPr>
      </xdr:nvSpPr>
      <xdr:spPr bwMode="auto">
        <a:xfrm>
          <a:off x="0" y="874299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95250</xdr:colOff>
      <xdr:row>160</xdr:row>
      <xdr:rowOff>38100</xdr:rowOff>
    </xdr:to>
    <xdr:sp macro="" textlink="">
      <xdr:nvSpPr>
        <xdr:cNvPr id="225" name="Text Box 9144"/>
        <xdr:cNvSpPr txBox="1">
          <a:spLocks noChangeArrowheads="1"/>
        </xdr:cNvSpPr>
      </xdr:nvSpPr>
      <xdr:spPr bwMode="auto">
        <a:xfrm>
          <a:off x="0" y="874299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95250</xdr:colOff>
      <xdr:row>160</xdr:row>
      <xdr:rowOff>38100</xdr:rowOff>
    </xdr:to>
    <xdr:sp macro="" textlink="">
      <xdr:nvSpPr>
        <xdr:cNvPr id="226" name="Text Box 9146"/>
        <xdr:cNvSpPr txBox="1">
          <a:spLocks noChangeArrowheads="1"/>
        </xdr:cNvSpPr>
      </xdr:nvSpPr>
      <xdr:spPr bwMode="auto">
        <a:xfrm>
          <a:off x="0" y="874299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95250</xdr:colOff>
      <xdr:row>160</xdr:row>
      <xdr:rowOff>38100</xdr:rowOff>
    </xdr:to>
    <xdr:sp macro="" textlink="">
      <xdr:nvSpPr>
        <xdr:cNvPr id="227" name="Text Box 9148"/>
        <xdr:cNvSpPr txBox="1">
          <a:spLocks noChangeArrowheads="1"/>
        </xdr:cNvSpPr>
      </xdr:nvSpPr>
      <xdr:spPr bwMode="auto">
        <a:xfrm>
          <a:off x="0" y="874299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95250</xdr:colOff>
      <xdr:row>160</xdr:row>
      <xdr:rowOff>38100</xdr:rowOff>
    </xdr:to>
    <xdr:sp macro="" textlink="">
      <xdr:nvSpPr>
        <xdr:cNvPr id="228" name="Text Box 9150"/>
        <xdr:cNvSpPr txBox="1">
          <a:spLocks noChangeArrowheads="1"/>
        </xdr:cNvSpPr>
      </xdr:nvSpPr>
      <xdr:spPr bwMode="auto">
        <a:xfrm>
          <a:off x="0" y="874299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95250</xdr:colOff>
      <xdr:row>160</xdr:row>
      <xdr:rowOff>38100</xdr:rowOff>
    </xdr:to>
    <xdr:sp macro="" textlink="">
      <xdr:nvSpPr>
        <xdr:cNvPr id="229" name="Text Box 9152"/>
        <xdr:cNvSpPr txBox="1">
          <a:spLocks noChangeArrowheads="1"/>
        </xdr:cNvSpPr>
      </xdr:nvSpPr>
      <xdr:spPr bwMode="auto">
        <a:xfrm>
          <a:off x="0" y="874299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95250</xdr:colOff>
      <xdr:row>160</xdr:row>
      <xdr:rowOff>38100</xdr:rowOff>
    </xdr:to>
    <xdr:sp macro="" textlink="">
      <xdr:nvSpPr>
        <xdr:cNvPr id="230" name="Text Box 9154"/>
        <xdr:cNvSpPr txBox="1">
          <a:spLocks noChangeArrowheads="1"/>
        </xdr:cNvSpPr>
      </xdr:nvSpPr>
      <xdr:spPr bwMode="auto">
        <a:xfrm>
          <a:off x="0" y="874299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95250</xdr:colOff>
      <xdr:row>160</xdr:row>
      <xdr:rowOff>38100</xdr:rowOff>
    </xdr:to>
    <xdr:sp macro="" textlink="">
      <xdr:nvSpPr>
        <xdr:cNvPr id="231" name="Text Box 9156"/>
        <xdr:cNvSpPr txBox="1">
          <a:spLocks noChangeArrowheads="1"/>
        </xdr:cNvSpPr>
      </xdr:nvSpPr>
      <xdr:spPr bwMode="auto">
        <a:xfrm>
          <a:off x="0" y="874299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155</xdr:row>
      <xdr:rowOff>0</xdr:rowOff>
    </xdr:from>
    <xdr:to>
      <xdr:col>0</xdr:col>
      <xdr:colOff>914400</xdr:colOff>
      <xdr:row>155</xdr:row>
      <xdr:rowOff>38100</xdr:rowOff>
    </xdr:to>
    <xdr:sp macro="" textlink="">
      <xdr:nvSpPr>
        <xdr:cNvPr id="232" name="Text Box 9139"/>
        <xdr:cNvSpPr txBox="1">
          <a:spLocks noChangeArrowheads="1"/>
        </xdr:cNvSpPr>
      </xdr:nvSpPr>
      <xdr:spPr bwMode="auto">
        <a:xfrm>
          <a:off x="914400" y="85143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155</xdr:row>
      <xdr:rowOff>0</xdr:rowOff>
    </xdr:from>
    <xdr:to>
      <xdr:col>0</xdr:col>
      <xdr:colOff>914400</xdr:colOff>
      <xdr:row>155</xdr:row>
      <xdr:rowOff>38100</xdr:rowOff>
    </xdr:to>
    <xdr:sp macro="" textlink="">
      <xdr:nvSpPr>
        <xdr:cNvPr id="233" name="Text Box 9140"/>
        <xdr:cNvSpPr txBox="1">
          <a:spLocks noChangeArrowheads="1"/>
        </xdr:cNvSpPr>
      </xdr:nvSpPr>
      <xdr:spPr bwMode="auto">
        <a:xfrm>
          <a:off x="914400" y="85143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155</xdr:row>
      <xdr:rowOff>0</xdr:rowOff>
    </xdr:from>
    <xdr:to>
      <xdr:col>0</xdr:col>
      <xdr:colOff>914400</xdr:colOff>
      <xdr:row>155</xdr:row>
      <xdr:rowOff>38100</xdr:rowOff>
    </xdr:to>
    <xdr:sp macro="" textlink="">
      <xdr:nvSpPr>
        <xdr:cNvPr id="234" name="Text Box 9122"/>
        <xdr:cNvSpPr txBox="1">
          <a:spLocks noChangeArrowheads="1"/>
        </xdr:cNvSpPr>
      </xdr:nvSpPr>
      <xdr:spPr bwMode="auto">
        <a:xfrm>
          <a:off x="914400" y="85143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155</xdr:row>
      <xdr:rowOff>0</xdr:rowOff>
    </xdr:from>
    <xdr:to>
      <xdr:col>0</xdr:col>
      <xdr:colOff>914400</xdr:colOff>
      <xdr:row>155</xdr:row>
      <xdr:rowOff>38100</xdr:rowOff>
    </xdr:to>
    <xdr:sp macro="" textlink="">
      <xdr:nvSpPr>
        <xdr:cNvPr id="235" name="Text Box 9124"/>
        <xdr:cNvSpPr txBox="1">
          <a:spLocks noChangeArrowheads="1"/>
        </xdr:cNvSpPr>
      </xdr:nvSpPr>
      <xdr:spPr bwMode="auto">
        <a:xfrm>
          <a:off x="914400" y="85143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133</xdr:row>
      <xdr:rowOff>0</xdr:rowOff>
    </xdr:from>
    <xdr:to>
      <xdr:col>0</xdr:col>
      <xdr:colOff>914400</xdr:colOff>
      <xdr:row>133</xdr:row>
      <xdr:rowOff>0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914400" y="7035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133</xdr:row>
      <xdr:rowOff>0</xdr:rowOff>
    </xdr:from>
    <xdr:to>
      <xdr:col>0</xdr:col>
      <xdr:colOff>914400</xdr:colOff>
      <xdr:row>133</xdr:row>
      <xdr:rowOff>38100</xdr:rowOff>
    </xdr:to>
    <xdr:sp macro="" textlink="">
      <xdr:nvSpPr>
        <xdr:cNvPr id="237" name="Text Box 9122"/>
        <xdr:cNvSpPr txBox="1">
          <a:spLocks noChangeArrowheads="1"/>
        </xdr:cNvSpPr>
      </xdr:nvSpPr>
      <xdr:spPr bwMode="auto">
        <a:xfrm>
          <a:off x="914400" y="70351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133</xdr:row>
      <xdr:rowOff>0</xdr:rowOff>
    </xdr:from>
    <xdr:to>
      <xdr:col>0</xdr:col>
      <xdr:colOff>914400</xdr:colOff>
      <xdr:row>133</xdr:row>
      <xdr:rowOff>0</xdr:rowOff>
    </xdr:to>
    <xdr:sp macro="" textlink="">
      <xdr:nvSpPr>
        <xdr:cNvPr id="238" name="Text Box 9123"/>
        <xdr:cNvSpPr txBox="1">
          <a:spLocks noChangeArrowheads="1"/>
        </xdr:cNvSpPr>
      </xdr:nvSpPr>
      <xdr:spPr bwMode="auto">
        <a:xfrm>
          <a:off x="914400" y="7035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133</xdr:row>
      <xdr:rowOff>0</xdr:rowOff>
    </xdr:from>
    <xdr:to>
      <xdr:col>0</xdr:col>
      <xdr:colOff>914400</xdr:colOff>
      <xdr:row>133</xdr:row>
      <xdr:rowOff>38100</xdr:rowOff>
    </xdr:to>
    <xdr:sp macro="" textlink="">
      <xdr:nvSpPr>
        <xdr:cNvPr id="239" name="Text Box 9124"/>
        <xdr:cNvSpPr txBox="1">
          <a:spLocks noChangeArrowheads="1"/>
        </xdr:cNvSpPr>
      </xdr:nvSpPr>
      <xdr:spPr bwMode="auto">
        <a:xfrm>
          <a:off x="914400" y="70351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95250</xdr:colOff>
      <xdr:row>141</xdr:row>
      <xdr:rowOff>38100</xdr:rowOff>
    </xdr:to>
    <xdr:sp macro="" textlink="">
      <xdr:nvSpPr>
        <xdr:cNvPr id="240" name="Text Box 9142"/>
        <xdr:cNvSpPr txBox="1">
          <a:spLocks noChangeArrowheads="1"/>
        </xdr:cNvSpPr>
      </xdr:nvSpPr>
      <xdr:spPr bwMode="auto">
        <a:xfrm>
          <a:off x="0" y="779716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95250</xdr:colOff>
      <xdr:row>141</xdr:row>
      <xdr:rowOff>38100</xdr:rowOff>
    </xdr:to>
    <xdr:sp macro="" textlink="">
      <xdr:nvSpPr>
        <xdr:cNvPr id="241" name="Text Box 9144"/>
        <xdr:cNvSpPr txBox="1">
          <a:spLocks noChangeArrowheads="1"/>
        </xdr:cNvSpPr>
      </xdr:nvSpPr>
      <xdr:spPr bwMode="auto">
        <a:xfrm>
          <a:off x="0" y="779716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95250</xdr:colOff>
      <xdr:row>141</xdr:row>
      <xdr:rowOff>38100</xdr:rowOff>
    </xdr:to>
    <xdr:sp macro="" textlink="">
      <xdr:nvSpPr>
        <xdr:cNvPr id="242" name="Text Box 9146"/>
        <xdr:cNvSpPr txBox="1">
          <a:spLocks noChangeArrowheads="1"/>
        </xdr:cNvSpPr>
      </xdr:nvSpPr>
      <xdr:spPr bwMode="auto">
        <a:xfrm>
          <a:off x="0" y="779716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95250</xdr:colOff>
      <xdr:row>141</xdr:row>
      <xdr:rowOff>38100</xdr:rowOff>
    </xdr:to>
    <xdr:sp macro="" textlink="">
      <xdr:nvSpPr>
        <xdr:cNvPr id="243" name="Text Box 9148"/>
        <xdr:cNvSpPr txBox="1">
          <a:spLocks noChangeArrowheads="1"/>
        </xdr:cNvSpPr>
      </xdr:nvSpPr>
      <xdr:spPr bwMode="auto">
        <a:xfrm>
          <a:off x="0" y="779716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95250</xdr:colOff>
      <xdr:row>141</xdr:row>
      <xdr:rowOff>38100</xdr:rowOff>
    </xdr:to>
    <xdr:sp macro="" textlink="">
      <xdr:nvSpPr>
        <xdr:cNvPr id="244" name="Text Box 9150"/>
        <xdr:cNvSpPr txBox="1">
          <a:spLocks noChangeArrowheads="1"/>
        </xdr:cNvSpPr>
      </xdr:nvSpPr>
      <xdr:spPr bwMode="auto">
        <a:xfrm>
          <a:off x="0" y="779716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95250</xdr:colOff>
      <xdr:row>141</xdr:row>
      <xdr:rowOff>38100</xdr:rowOff>
    </xdr:to>
    <xdr:sp macro="" textlink="">
      <xdr:nvSpPr>
        <xdr:cNvPr id="245" name="Text Box 9152"/>
        <xdr:cNvSpPr txBox="1">
          <a:spLocks noChangeArrowheads="1"/>
        </xdr:cNvSpPr>
      </xdr:nvSpPr>
      <xdr:spPr bwMode="auto">
        <a:xfrm>
          <a:off x="0" y="779716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95250</xdr:colOff>
      <xdr:row>141</xdr:row>
      <xdr:rowOff>38100</xdr:rowOff>
    </xdr:to>
    <xdr:sp macro="" textlink="">
      <xdr:nvSpPr>
        <xdr:cNvPr id="246" name="Text Box 9154"/>
        <xdr:cNvSpPr txBox="1">
          <a:spLocks noChangeArrowheads="1"/>
        </xdr:cNvSpPr>
      </xdr:nvSpPr>
      <xdr:spPr bwMode="auto">
        <a:xfrm>
          <a:off x="0" y="779716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95250</xdr:colOff>
      <xdr:row>141</xdr:row>
      <xdr:rowOff>38100</xdr:rowOff>
    </xdr:to>
    <xdr:sp macro="" textlink="">
      <xdr:nvSpPr>
        <xdr:cNvPr id="247" name="Text Box 9156"/>
        <xdr:cNvSpPr txBox="1">
          <a:spLocks noChangeArrowheads="1"/>
        </xdr:cNvSpPr>
      </xdr:nvSpPr>
      <xdr:spPr bwMode="auto">
        <a:xfrm>
          <a:off x="0" y="779716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48" name="Text Box 9174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49" name="Text Box 9176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50" name="Text Box 9178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51" name="Text Box 9180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52" name="Text Box 9182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53" name="Text Box 9184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54" name="Text Box 9186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55" name="Text Box 9188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56" name="Text Box 919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57" name="Text Box 9192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58" name="Text Box 9194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59" name="Text Box 9196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60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61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62" name="Text Box 9174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63" name="Text Box 9176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64" name="Text Box 9178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65" name="Text Box 9180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66" name="Text Box 9182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67" name="Text Box 9184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68" name="Text Box 9186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69" name="Text Box 9188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0" name="Text Box 919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1" name="Text Box 9192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2" name="Text Box 9194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3" name="Text Box 9196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4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5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6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7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8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79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0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1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2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3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4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5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6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7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8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89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90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291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92" name="Text Box 9174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93" name="Text Box 9176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94" name="Text Box 9178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95" name="Text Box 9180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96" name="Text Box 9182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97" name="Text Box 9184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98" name="Text Box 9186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299" name="Text Box 9188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00" name="Text Box 9194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01" name="Text Box 9196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302" name="Text Box 9174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303" name="Text Box 9176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304" name="Text Box 9178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305" name="Text Box 9180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306" name="Text Box 9182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307" name="Text Box 9184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308" name="Text Box 9186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46</xdr:row>
      <xdr:rowOff>38100</xdr:rowOff>
    </xdr:to>
    <xdr:sp macro="" textlink="">
      <xdr:nvSpPr>
        <xdr:cNvPr id="309" name="Text Box 9188"/>
        <xdr:cNvSpPr txBox="1">
          <a:spLocks noChangeArrowheads="1"/>
        </xdr:cNvSpPr>
      </xdr:nvSpPr>
      <xdr:spPr bwMode="auto">
        <a:xfrm>
          <a:off x="0" y="2000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10" name="Text Box 9194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11" name="Text Box 9196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28575</xdr:rowOff>
    </xdr:to>
    <xdr:sp macro="" textlink="">
      <xdr:nvSpPr>
        <xdr:cNvPr id="312" name="Text Box 9198"/>
        <xdr:cNvSpPr txBox="1">
          <a:spLocks noChangeArrowheads="1"/>
        </xdr:cNvSpPr>
      </xdr:nvSpPr>
      <xdr:spPr bwMode="auto">
        <a:xfrm>
          <a:off x="0" y="2000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28575</xdr:rowOff>
    </xdr:to>
    <xdr:sp macro="" textlink="">
      <xdr:nvSpPr>
        <xdr:cNvPr id="313" name="Text Box 9200"/>
        <xdr:cNvSpPr txBox="1">
          <a:spLocks noChangeArrowheads="1"/>
        </xdr:cNvSpPr>
      </xdr:nvSpPr>
      <xdr:spPr bwMode="auto">
        <a:xfrm>
          <a:off x="0" y="2000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14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15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16" name="Text Box 9198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266700</xdr:colOff>
      <xdr:row>46</xdr:row>
      <xdr:rowOff>38100</xdr:rowOff>
    </xdr:to>
    <xdr:sp macro="" textlink="">
      <xdr:nvSpPr>
        <xdr:cNvPr id="317" name="Text Box 9200"/>
        <xdr:cNvSpPr txBox="1">
          <a:spLocks noChangeArrowheads="1"/>
        </xdr:cNvSpPr>
      </xdr:nvSpPr>
      <xdr:spPr bwMode="auto">
        <a:xfrm>
          <a:off x="0" y="2000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318" name="Text Box 9173"/>
        <xdr:cNvSpPr txBox="1">
          <a:spLocks noChangeArrowheads="1"/>
        </xdr:cNvSpPr>
      </xdr:nvSpPr>
      <xdr:spPr bwMode="auto">
        <a:xfrm>
          <a:off x="0" y="56578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319" name="Text Box 9174"/>
        <xdr:cNvSpPr txBox="1">
          <a:spLocks noChangeArrowheads="1"/>
        </xdr:cNvSpPr>
      </xdr:nvSpPr>
      <xdr:spPr bwMode="auto">
        <a:xfrm>
          <a:off x="0" y="56578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320" name="Text Box 9175"/>
        <xdr:cNvSpPr txBox="1">
          <a:spLocks noChangeArrowheads="1"/>
        </xdr:cNvSpPr>
      </xdr:nvSpPr>
      <xdr:spPr bwMode="auto">
        <a:xfrm>
          <a:off x="0" y="56578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321" name="Text Box 9176"/>
        <xdr:cNvSpPr txBox="1">
          <a:spLocks noChangeArrowheads="1"/>
        </xdr:cNvSpPr>
      </xdr:nvSpPr>
      <xdr:spPr bwMode="auto">
        <a:xfrm>
          <a:off x="0" y="56578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322" name="Text Box 9177"/>
        <xdr:cNvSpPr txBox="1">
          <a:spLocks noChangeArrowheads="1"/>
        </xdr:cNvSpPr>
      </xdr:nvSpPr>
      <xdr:spPr bwMode="auto">
        <a:xfrm>
          <a:off x="0" y="56578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323" name="Text Box 9178"/>
        <xdr:cNvSpPr txBox="1">
          <a:spLocks noChangeArrowheads="1"/>
        </xdr:cNvSpPr>
      </xdr:nvSpPr>
      <xdr:spPr bwMode="auto">
        <a:xfrm>
          <a:off x="0" y="56578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324" name="Text Box 9179"/>
        <xdr:cNvSpPr txBox="1">
          <a:spLocks noChangeArrowheads="1"/>
        </xdr:cNvSpPr>
      </xdr:nvSpPr>
      <xdr:spPr bwMode="auto">
        <a:xfrm>
          <a:off x="0" y="56578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325" name="Text Box 9180"/>
        <xdr:cNvSpPr txBox="1">
          <a:spLocks noChangeArrowheads="1"/>
        </xdr:cNvSpPr>
      </xdr:nvSpPr>
      <xdr:spPr bwMode="auto">
        <a:xfrm>
          <a:off x="0" y="56578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326" name="Text Box 9181"/>
        <xdr:cNvSpPr txBox="1">
          <a:spLocks noChangeArrowheads="1"/>
        </xdr:cNvSpPr>
      </xdr:nvSpPr>
      <xdr:spPr bwMode="auto">
        <a:xfrm>
          <a:off x="0" y="56578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327" name="Text Box 9182"/>
        <xdr:cNvSpPr txBox="1">
          <a:spLocks noChangeArrowheads="1"/>
        </xdr:cNvSpPr>
      </xdr:nvSpPr>
      <xdr:spPr bwMode="auto">
        <a:xfrm>
          <a:off x="0" y="56578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328" name="Text Box 9183"/>
        <xdr:cNvSpPr txBox="1">
          <a:spLocks noChangeArrowheads="1"/>
        </xdr:cNvSpPr>
      </xdr:nvSpPr>
      <xdr:spPr bwMode="auto">
        <a:xfrm>
          <a:off x="0" y="56578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329" name="Text Box 9184"/>
        <xdr:cNvSpPr txBox="1">
          <a:spLocks noChangeArrowheads="1"/>
        </xdr:cNvSpPr>
      </xdr:nvSpPr>
      <xdr:spPr bwMode="auto">
        <a:xfrm>
          <a:off x="0" y="56578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330" name="Text Box 9185"/>
        <xdr:cNvSpPr txBox="1">
          <a:spLocks noChangeArrowheads="1"/>
        </xdr:cNvSpPr>
      </xdr:nvSpPr>
      <xdr:spPr bwMode="auto">
        <a:xfrm>
          <a:off x="0" y="56578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331" name="Text Box 9186"/>
        <xdr:cNvSpPr txBox="1">
          <a:spLocks noChangeArrowheads="1"/>
        </xdr:cNvSpPr>
      </xdr:nvSpPr>
      <xdr:spPr bwMode="auto">
        <a:xfrm>
          <a:off x="0" y="56578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332" name="Text Box 9187"/>
        <xdr:cNvSpPr txBox="1">
          <a:spLocks noChangeArrowheads="1"/>
        </xdr:cNvSpPr>
      </xdr:nvSpPr>
      <xdr:spPr bwMode="auto">
        <a:xfrm>
          <a:off x="0" y="56578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56</xdr:row>
      <xdr:rowOff>38100</xdr:rowOff>
    </xdr:to>
    <xdr:sp macro="" textlink="">
      <xdr:nvSpPr>
        <xdr:cNvPr id="333" name="Text Box 9188"/>
        <xdr:cNvSpPr txBox="1">
          <a:spLocks noChangeArrowheads="1"/>
        </xdr:cNvSpPr>
      </xdr:nvSpPr>
      <xdr:spPr bwMode="auto">
        <a:xfrm>
          <a:off x="0" y="56578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0</xdr:rowOff>
    </xdr:to>
    <xdr:sp macro="" textlink="">
      <xdr:nvSpPr>
        <xdr:cNvPr id="334" name="Text Box 9189"/>
        <xdr:cNvSpPr txBox="1">
          <a:spLocks noChangeArrowheads="1"/>
        </xdr:cNvSpPr>
      </xdr:nvSpPr>
      <xdr:spPr bwMode="auto">
        <a:xfrm>
          <a:off x="0" y="151352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335" name="Text Box 9190"/>
        <xdr:cNvSpPr txBox="1">
          <a:spLocks noChangeArrowheads="1"/>
        </xdr:cNvSpPr>
      </xdr:nvSpPr>
      <xdr:spPr bwMode="auto">
        <a:xfrm>
          <a:off x="0" y="15135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0</xdr:rowOff>
    </xdr:to>
    <xdr:sp macro="" textlink="">
      <xdr:nvSpPr>
        <xdr:cNvPr id="336" name="Text Box 9191"/>
        <xdr:cNvSpPr txBox="1">
          <a:spLocks noChangeArrowheads="1"/>
        </xdr:cNvSpPr>
      </xdr:nvSpPr>
      <xdr:spPr bwMode="auto">
        <a:xfrm>
          <a:off x="0" y="151352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337" name="Text Box 9192"/>
        <xdr:cNvSpPr txBox="1">
          <a:spLocks noChangeArrowheads="1"/>
        </xdr:cNvSpPr>
      </xdr:nvSpPr>
      <xdr:spPr bwMode="auto">
        <a:xfrm>
          <a:off x="0" y="15135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266700</xdr:colOff>
      <xdr:row>61</xdr:row>
      <xdr:rowOff>0</xdr:rowOff>
    </xdr:to>
    <xdr:sp macro="" textlink="">
      <xdr:nvSpPr>
        <xdr:cNvPr id="338" name="Text Box 9193"/>
        <xdr:cNvSpPr txBox="1">
          <a:spLocks noChangeArrowheads="1"/>
        </xdr:cNvSpPr>
      </xdr:nvSpPr>
      <xdr:spPr bwMode="auto">
        <a:xfrm>
          <a:off x="0" y="75152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266700</xdr:colOff>
      <xdr:row>61</xdr:row>
      <xdr:rowOff>38100</xdr:rowOff>
    </xdr:to>
    <xdr:sp macro="" textlink="">
      <xdr:nvSpPr>
        <xdr:cNvPr id="339" name="Text Box 9194"/>
        <xdr:cNvSpPr txBox="1">
          <a:spLocks noChangeArrowheads="1"/>
        </xdr:cNvSpPr>
      </xdr:nvSpPr>
      <xdr:spPr bwMode="auto">
        <a:xfrm>
          <a:off x="0" y="7515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266700</xdr:colOff>
      <xdr:row>61</xdr:row>
      <xdr:rowOff>0</xdr:rowOff>
    </xdr:to>
    <xdr:sp macro="" textlink="">
      <xdr:nvSpPr>
        <xdr:cNvPr id="340" name="Text Box 9195"/>
        <xdr:cNvSpPr txBox="1">
          <a:spLocks noChangeArrowheads="1"/>
        </xdr:cNvSpPr>
      </xdr:nvSpPr>
      <xdr:spPr bwMode="auto">
        <a:xfrm>
          <a:off x="0" y="75152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266700</xdr:colOff>
      <xdr:row>61</xdr:row>
      <xdr:rowOff>38100</xdr:rowOff>
    </xdr:to>
    <xdr:sp macro="" textlink="">
      <xdr:nvSpPr>
        <xdr:cNvPr id="341" name="Text Box 9196"/>
        <xdr:cNvSpPr txBox="1">
          <a:spLocks noChangeArrowheads="1"/>
        </xdr:cNvSpPr>
      </xdr:nvSpPr>
      <xdr:spPr bwMode="auto">
        <a:xfrm>
          <a:off x="0" y="7515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0</xdr:rowOff>
    </xdr:to>
    <xdr:sp macro="" textlink="">
      <xdr:nvSpPr>
        <xdr:cNvPr id="342" name="Text Box 9197"/>
        <xdr:cNvSpPr txBox="1">
          <a:spLocks noChangeArrowheads="1"/>
        </xdr:cNvSpPr>
      </xdr:nvSpPr>
      <xdr:spPr bwMode="auto">
        <a:xfrm>
          <a:off x="0" y="147542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38100</xdr:rowOff>
    </xdr:to>
    <xdr:sp macro="" textlink="">
      <xdr:nvSpPr>
        <xdr:cNvPr id="343" name="Text Box 9198"/>
        <xdr:cNvSpPr txBox="1">
          <a:spLocks noChangeArrowheads="1"/>
        </xdr:cNvSpPr>
      </xdr:nvSpPr>
      <xdr:spPr bwMode="auto">
        <a:xfrm>
          <a:off x="0" y="14754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0</xdr:rowOff>
    </xdr:to>
    <xdr:sp macro="" textlink="">
      <xdr:nvSpPr>
        <xdr:cNvPr id="344" name="Text Box 9199"/>
        <xdr:cNvSpPr txBox="1">
          <a:spLocks noChangeArrowheads="1"/>
        </xdr:cNvSpPr>
      </xdr:nvSpPr>
      <xdr:spPr bwMode="auto">
        <a:xfrm>
          <a:off x="0" y="147542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38100</xdr:rowOff>
    </xdr:to>
    <xdr:sp macro="" textlink="">
      <xdr:nvSpPr>
        <xdr:cNvPr id="345" name="Text Box 9200"/>
        <xdr:cNvSpPr txBox="1">
          <a:spLocks noChangeArrowheads="1"/>
        </xdr:cNvSpPr>
      </xdr:nvSpPr>
      <xdr:spPr bwMode="auto">
        <a:xfrm>
          <a:off x="0" y="14754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346" name="Text Box 9173"/>
        <xdr:cNvSpPr txBox="1">
          <a:spLocks noChangeArrowheads="1"/>
        </xdr:cNvSpPr>
      </xdr:nvSpPr>
      <xdr:spPr bwMode="auto">
        <a:xfrm>
          <a:off x="0" y="5467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347" name="Text Box 9174"/>
        <xdr:cNvSpPr txBox="1">
          <a:spLocks noChangeArrowheads="1"/>
        </xdr:cNvSpPr>
      </xdr:nvSpPr>
      <xdr:spPr bwMode="auto">
        <a:xfrm>
          <a:off x="0" y="54673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348" name="Text Box 9175"/>
        <xdr:cNvSpPr txBox="1">
          <a:spLocks noChangeArrowheads="1"/>
        </xdr:cNvSpPr>
      </xdr:nvSpPr>
      <xdr:spPr bwMode="auto">
        <a:xfrm>
          <a:off x="0" y="5467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349" name="Text Box 9176"/>
        <xdr:cNvSpPr txBox="1">
          <a:spLocks noChangeArrowheads="1"/>
        </xdr:cNvSpPr>
      </xdr:nvSpPr>
      <xdr:spPr bwMode="auto">
        <a:xfrm>
          <a:off x="0" y="54673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350" name="Text Box 9177"/>
        <xdr:cNvSpPr txBox="1">
          <a:spLocks noChangeArrowheads="1"/>
        </xdr:cNvSpPr>
      </xdr:nvSpPr>
      <xdr:spPr bwMode="auto">
        <a:xfrm>
          <a:off x="0" y="5467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351" name="Text Box 9178"/>
        <xdr:cNvSpPr txBox="1">
          <a:spLocks noChangeArrowheads="1"/>
        </xdr:cNvSpPr>
      </xdr:nvSpPr>
      <xdr:spPr bwMode="auto">
        <a:xfrm>
          <a:off x="0" y="54673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352" name="Text Box 9179"/>
        <xdr:cNvSpPr txBox="1">
          <a:spLocks noChangeArrowheads="1"/>
        </xdr:cNvSpPr>
      </xdr:nvSpPr>
      <xdr:spPr bwMode="auto">
        <a:xfrm>
          <a:off x="0" y="5467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353" name="Text Box 9180"/>
        <xdr:cNvSpPr txBox="1">
          <a:spLocks noChangeArrowheads="1"/>
        </xdr:cNvSpPr>
      </xdr:nvSpPr>
      <xdr:spPr bwMode="auto">
        <a:xfrm>
          <a:off x="0" y="54673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354" name="Text Box 9181"/>
        <xdr:cNvSpPr txBox="1">
          <a:spLocks noChangeArrowheads="1"/>
        </xdr:cNvSpPr>
      </xdr:nvSpPr>
      <xdr:spPr bwMode="auto">
        <a:xfrm>
          <a:off x="0" y="5467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355" name="Text Box 9182"/>
        <xdr:cNvSpPr txBox="1">
          <a:spLocks noChangeArrowheads="1"/>
        </xdr:cNvSpPr>
      </xdr:nvSpPr>
      <xdr:spPr bwMode="auto">
        <a:xfrm>
          <a:off x="0" y="54673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356" name="Text Box 9183"/>
        <xdr:cNvSpPr txBox="1">
          <a:spLocks noChangeArrowheads="1"/>
        </xdr:cNvSpPr>
      </xdr:nvSpPr>
      <xdr:spPr bwMode="auto">
        <a:xfrm>
          <a:off x="0" y="5467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357" name="Text Box 9184"/>
        <xdr:cNvSpPr txBox="1">
          <a:spLocks noChangeArrowheads="1"/>
        </xdr:cNvSpPr>
      </xdr:nvSpPr>
      <xdr:spPr bwMode="auto">
        <a:xfrm>
          <a:off x="0" y="54673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358" name="Text Box 9185"/>
        <xdr:cNvSpPr txBox="1">
          <a:spLocks noChangeArrowheads="1"/>
        </xdr:cNvSpPr>
      </xdr:nvSpPr>
      <xdr:spPr bwMode="auto">
        <a:xfrm>
          <a:off x="0" y="5467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359" name="Text Box 9186"/>
        <xdr:cNvSpPr txBox="1">
          <a:spLocks noChangeArrowheads="1"/>
        </xdr:cNvSpPr>
      </xdr:nvSpPr>
      <xdr:spPr bwMode="auto">
        <a:xfrm>
          <a:off x="0" y="54673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0</xdr:rowOff>
    </xdr:to>
    <xdr:sp macro="" textlink="">
      <xdr:nvSpPr>
        <xdr:cNvPr id="360" name="Text Box 9187"/>
        <xdr:cNvSpPr txBox="1">
          <a:spLocks noChangeArrowheads="1"/>
        </xdr:cNvSpPr>
      </xdr:nvSpPr>
      <xdr:spPr bwMode="auto">
        <a:xfrm>
          <a:off x="0" y="5467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95250</xdr:colOff>
      <xdr:row>55</xdr:row>
      <xdr:rowOff>38100</xdr:rowOff>
    </xdr:to>
    <xdr:sp macro="" textlink="">
      <xdr:nvSpPr>
        <xdr:cNvPr id="361" name="Text Box 9188"/>
        <xdr:cNvSpPr txBox="1">
          <a:spLocks noChangeArrowheads="1"/>
        </xdr:cNvSpPr>
      </xdr:nvSpPr>
      <xdr:spPr bwMode="auto">
        <a:xfrm>
          <a:off x="0" y="54673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266700</xdr:colOff>
      <xdr:row>78</xdr:row>
      <xdr:rowOff>0</xdr:rowOff>
    </xdr:to>
    <xdr:sp macro="" textlink="">
      <xdr:nvSpPr>
        <xdr:cNvPr id="362" name="Text Box 9189"/>
        <xdr:cNvSpPr txBox="1">
          <a:spLocks noChangeArrowheads="1"/>
        </xdr:cNvSpPr>
      </xdr:nvSpPr>
      <xdr:spPr bwMode="auto">
        <a:xfrm>
          <a:off x="0" y="1581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266700</xdr:colOff>
      <xdr:row>78</xdr:row>
      <xdr:rowOff>38100</xdr:rowOff>
    </xdr:to>
    <xdr:sp macro="" textlink="">
      <xdr:nvSpPr>
        <xdr:cNvPr id="363" name="Text Box 9190"/>
        <xdr:cNvSpPr txBox="1">
          <a:spLocks noChangeArrowheads="1"/>
        </xdr:cNvSpPr>
      </xdr:nvSpPr>
      <xdr:spPr bwMode="auto">
        <a:xfrm>
          <a:off x="0" y="15811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266700</xdr:colOff>
      <xdr:row>78</xdr:row>
      <xdr:rowOff>0</xdr:rowOff>
    </xdr:to>
    <xdr:sp macro="" textlink="">
      <xdr:nvSpPr>
        <xdr:cNvPr id="364" name="Text Box 9191"/>
        <xdr:cNvSpPr txBox="1">
          <a:spLocks noChangeArrowheads="1"/>
        </xdr:cNvSpPr>
      </xdr:nvSpPr>
      <xdr:spPr bwMode="auto">
        <a:xfrm>
          <a:off x="0" y="1581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266700</xdr:colOff>
      <xdr:row>78</xdr:row>
      <xdr:rowOff>38100</xdr:rowOff>
    </xdr:to>
    <xdr:sp macro="" textlink="">
      <xdr:nvSpPr>
        <xdr:cNvPr id="365" name="Text Box 9192"/>
        <xdr:cNvSpPr txBox="1">
          <a:spLocks noChangeArrowheads="1"/>
        </xdr:cNvSpPr>
      </xdr:nvSpPr>
      <xdr:spPr bwMode="auto">
        <a:xfrm>
          <a:off x="0" y="15811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266700</xdr:colOff>
      <xdr:row>55</xdr:row>
      <xdr:rowOff>0</xdr:rowOff>
    </xdr:to>
    <xdr:sp macro="" textlink="">
      <xdr:nvSpPr>
        <xdr:cNvPr id="366" name="Text Box 9193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266700</xdr:colOff>
      <xdr:row>55</xdr:row>
      <xdr:rowOff>38100</xdr:rowOff>
    </xdr:to>
    <xdr:sp macro="" textlink="">
      <xdr:nvSpPr>
        <xdr:cNvPr id="367" name="Text Box 9194"/>
        <xdr:cNvSpPr txBox="1">
          <a:spLocks noChangeArrowheads="1"/>
        </xdr:cNvSpPr>
      </xdr:nvSpPr>
      <xdr:spPr bwMode="auto">
        <a:xfrm>
          <a:off x="0" y="546735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266700</xdr:colOff>
      <xdr:row>55</xdr:row>
      <xdr:rowOff>0</xdr:rowOff>
    </xdr:to>
    <xdr:sp macro="" textlink="">
      <xdr:nvSpPr>
        <xdr:cNvPr id="368" name="Text Box 9195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266700</xdr:colOff>
      <xdr:row>55</xdr:row>
      <xdr:rowOff>38100</xdr:rowOff>
    </xdr:to>
    <xdr:sp macro="" textlink="">
      <xdr:nvSpPr>
        <xdr:cNvPr id="369" name="Text Box 9196"/>
        <xdr:cNvSpPr txBox="1">
          <a:spLocks noChangeArrowheads="1"/>
        </xdr:cNvSpPr>
      </xdr:nvSpPr>
      <xdr:spPr bwMode="auto">
        <a:xfrm>
          <a:off x="0" y="546735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266700</xdr:colOff>
      <xdr:row>68</xdr:row>
      <xdr:rowOff>0</xdr:rowOff>
    </xdr:to>
    <xdr:sp macro="" textlink="">
      <xdr:nvSpPr>
        <xdr:cNvPr id="370" name="Text Box 9197"/>
        <xdr:cNvSpPr txBox="1">
          <a:spLocks noChangeArrowheads="1"/>
        </xdr:cNvSpPr>
      </xdr:nvSpPr>
      <xdr:spPr bwMode="auto">
        <a:xfrm>
          <a:off x="0" y="107537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266700</xdr:colOff>
      <xdr:row>68</xdr:row>
      <xdr:rowOff>38100</xdr:rowOff>
    </xdr:to>
    <xdr:sp macro="" textlink="">
      <xdr:nvSpPr>
        <xdr:cNvPr id="371" name="Text Box 9198"/>
        <xdr:cNvSpPr txBox="1">
          <a:spLocks noChangeArrowheads="1"/>
        </xdr:cNvSpPr>
      </xdr:nvSpPr>
      <xdr:spPr bwMode="auto">
        <a:xfrm>
          <a:off x="0" y="10753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266700</xdr:colOff>
      <xdr:row>68</xdr:row>
      <xdr:rowOff>0</xdr:rowOff>
    </xdr:to>
    <xdr:sp macro="" textlink="">
      <xdr:nvSpPr>
        <xdr:cNvPr id="372" name="Text Box 9199"/>
        <xdr:cNvSpPr txBox="1">
          <a:spLocks noChangeArrowheads="1"/>
        </xdr:cNvSpPr>
      </xdr:nvSpPr>
      <xdr:spPr bwMode="auto">
        <a:xfrm>
          <a:off x="0" y="107537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266700</xdr:colOff>
      <xdr:row>68</xdr:row>
      <xdr:rowOff>38100</xdr:rowOff>
    </xdr:to>
    <xdr:sp macro="" textlink="">
      <xdr:nvSpPr>
        <xdr:cNvPr id="373" name="Text Box 9200"/>
        <xdr:cNvSpPr txBox="1">
          <a:spLocks noChangeArrowheads="1"/>
        </xdr:cNvSpPr>
      </xdr:nvSpPr>
      <xdr:spPr bwMode="auto">
        <a:xfrm>
          <a:off x="0" y="10753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266700</xdr:colOff>
      <xdr:row>70</xdr:row>
      <xdr:rowOff>38100</xdr:rowOff>
    </xdr:to>
    <xdr:sp macro="" textlink="">
      <xdr:nvSpPr>
        <xdr:cNvPr id="374" name="Text Box 9198"/>
        <xdr:cNvSpPr txBox="1">
          <a:spLocks noChangeArrowheads="1"/>
        </xdr:cNvSpPr>
      </xdr:nvSpPr>
      <xdr:spPr bwMode="auto">
        <a:xfrm>
          <a:off x="0" y="120491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266700</xdr:colOff>
      <xdr:row>70</xdr:row>
      <xdr:rowOff>38100</xdr:rowOff>
    </xdr:to>
    <xdr:sp macro="" textlink="">
      <xdr:nvSpPr>
        <xdr:cNvPr id="375" name="Text Box 9200"/>
        <xdr:cNvSpPr txBox="1">
          <a:spLocks noChangeArrowheads="1"/>
        </xdr:cNvSpPr>
      </xdr:nvSpPr>
      <xdr:spPr bwMode="auto">
        <a:xfrm>
          <a:off x="0" y="120491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38100</xdr:rowOff>
    </xdr:to>
    <xdr:sp macro="" textlink="">
      <xdr:nvSpPr>
        <xdr:cNvPr id="376" name="Text Box 9198"/>
        <xdr:cNvSpPr txBox="1">
          <a:spLocks noChangeArrowheads="1"/>
        </xdr:cNvSpPr>
      </xdr:nvSpPr>
      <xdr:spPr bwMode="auto">
        <a:xfrm>
          <a:off x="0" y="14754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38100</xdr:rowOff>
    </xdr:to>
    <xdr:sp macro="" textlink="">
      <xdr:nvSpPr>
        <xdr:cNvPr id="377" name="Text Box 9200"/>
        <xdr:cNvSpPr txBox="1">
          <a:spLocks noChangeArrowheads="1"/>
        </xdr:cNvSpPr>
      </xdr:nvSpPr>
      <xdr:spPr bwMode="auto">
        <a:xfrm>
          <a:off x="0" y="14754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78" name="Text Box 9198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79" name="Text Box 9200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80" name="Text Box 9198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81" name="Text Box 9200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82" name="Text Box 9198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83" name="Text Box 9200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84" name="Text Box 9198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85" name="Text Box 9200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86" name="Text Box 9198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266700</xdr:colOff>
      <xdr:row>75</xdr:row>
      <xdr:rowOff>38100</xdr:rowOff>
    </xdr:to>
    <xdr:sp macro="" textlink="">
      <xdr:nvSpPr>
        <xdr:cNvPr id="387" name="Text Box 9200"/>
        <xdr:cNvSpPr txBox="1">
          <a:spLocks noChangeArrowheads="1"/>
        </xdr:cNvSpPr>
      </xdr:nvSpPr>
      <xdr:spPr bwMode="auto">
        <a:xfrm>
          <a:off x="0" y="149447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388" name="Text Box 9198"/>
        <xdr:cNvSpPr txBox="1">
          <a:spLocks noChangeArrowheads="1"/>
        </xdr:cNvSpPr>
      </xdr:nvSpPr>
      <xdr:spPr bwMode="auto">
        <a:xfrm>
          <a:off x="0" y="15135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266700</xdr:colOff>
      <xdr:row>76</xdr:row>
      <xdr:rowOff>38100</xdr:rowOff>
    </xdr:to>
    <xdr:sp macro="" textlink="">
      <xdr:nvSpPr>
        <xdr:cNvPr id="389" name="Text Box 9200"/>
        <xdr:cNvSpPr txBox="1">
          <a:spLocks noChangeArrowheads="1"/>
        </xdr:cNvSpPr>
      </xdr:nvSpPr>
      <xdr:spPr bwMode="auto">
        <a:xfrm>
          <a:off x="0" y="15135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95250</xdr:colOff>
      <xdr:row>63</xdr:row>
      <xdr:rowOff>38100</xdr:rowOff>
    </xdr:to>
    <xdr:sp macro="" textlink="">
      <xdr:nvSpPr>
        <xdr:cNvPr id="390" name="Text Box 9174"/>
        <xdr:cNvSpPr txBox="1">
          <a:spLocks noChangeArrowheads="1"/>
        </xdr:cNvSpPr>
      </xdr:nvSpPr>
      <xdr:spPr bwMode="auto">
        <a:xfrm>
          <a:off x="0" y="93059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95250</xdr:colOff>
      <xdr:row>63</xdr:row>
      <xdr:rowOff>38100</xdr:rowOff>
    </xdr:to>
    <xdr:sp macro="" textlink="">
      <xdr:nvSpPr>
        <xdr:cNvPr id="391" name="Text Box 9176"/>
        <xdr:cNvSpPr txBox="1">
          <a:spLocks noChangeArrowheads="1"/>
        </xdr:cNvSpPr>
      </xdr:nvSpPr>
      <xdr:spPr bwMode="auto">
        <a:xfrm>
          <a:off x="0" y="93059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95250</xdr:colOff>
      <xdr:row>63</xdr:row>
      <xdr:rowOff>38100</xdr:rowOff>
    </xdr:to>
    <xdr:sp macro="" textlink="">
      <xdr:nvSpPr>
        <xdr:cNvPr id="392" name="Text Box 9178"/>
        <xdr:cNvSpPr txBox="1">
          <a:spLocks noChangeArrowheads="1"/>
        </xdr:cNvSpPr>
      </xdr:nvSpPr>
      <xdr:spPr bwMode="auto">
        <a:xfrm>
          <a:off x="0" y="93059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95250</xdr:colOff>
      <xdr:row>63</xdr:row>
      <xdr:rowOff>38100</xdr:rowOff>
    </xdr:to>
    <xdr:sp macro="" textlink="">
      <xdr:nvSpPr>
        <xdr:cNvPr id="393" name="Text Box 9180"/>
        <xdr:cNvSpPr txBox="1">
          <a:spLocks noChangeArrowheads="1"/>
        </xdr:cNvSpPr>
      </xdr:nvSpPr>
      <xdr:spPr bwMode="auto">
        <a:xfrm>
          <a:off x="0" y="93059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95250</xdr:colOff>
      <xdr:row>63</xdr:row>
      <xdr:rowOff>38100</xdr:rowOff>
    </xdr:to>
    <xdr:sp macro="" textlink="">
      <xdr:nvSpPr>
        <xdr:cNvPr id="394" name="Text Box 9182"/>
        <xdr:cNvSpPr txBox="1">
          <a:spLocks noChangeArrowheads="1"/>
        </xdr:cNvSpPr>
      </xdr:nvSpPr>
      <xdr:spPr bwMode="auto">
        <a:xfrm>
          <a:off x="0" y="93059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95250</xdr:colOff>
      <xdr:row>63</xdr:row>
      <xdr:rowOff>38100</xdr:rowOff>
    </xdr:to>
    <xdr:sp macro="" textlink="">
      <xdr:nvSpPr>
        <xdr:cNvPr id="395" name="Text Box 9184"/>
        <xdr:cNvSpPr txBox="1">
          <a:spLocks noChangeArrowheads="1"/>
        </xdr:cNvSpPr>
      </xdr:nvSpPr>
      <xdr:spPr bwMode="auto">
        <a:xfrm>
          <a:off x="0" y="93059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95250</xdr:colOff>
      <xdr:row>63</xdr:row>
      <xdr:rowOff>38100</xdr:rowOff>
    </xdr:to>
    <xdr:sp macro="" textlink="">
      <xdr:nvSpPr>
        <xdr:cNvPr id="396" name="Text Box 9186"/>
        <xdr:cNvSpPr txBox="1">
          <a:spLocks noChangeArrowheads="1"/>
        </xdr:cNvSpPr>
      </xdr:nvSpPr>
      <xdr:spPr bwMode="auto">
        <a:xfrm>
          <a:off x="0" y="93059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95250</xdr:colOff>
      <xdr:row>63</xdr:row>
      <xdr:rowOff>38100</xdr:rowOff>
    </xdr:to>
    <xdr:sp macro="" textlink="">
      <xdr:nvSpPr>
        <xdr:cNvPr id="397" name="Text Box 9188"/>
        <xdr:cNvSpPr txBox="1">
          <a:spLocks noChangeArrowheads="1"/>
        </xdr:cNvSpPr>
      </xdr:nvSpPr>
      <xdr:spPr bwMode="auto">
        <a:xfrm>
          <a:off x="0" y="93059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266700</xdr:colOff>
      <xdr:row>63</xdr:row>
      <xdr:rowOff>38100</xdr:rowOff>
    </xdr:to>
    <xdr:sp macro="" textlink="">
      <xdr:nvSpPr>
        <xdr:cNvPr id="398" name="Text Box 9194"/>
        <xdr:cNvSpPr txBox="1">
          <a:spLocks noChangeArrowheads="1"/>
        </xdr:cNvSpPr>
      </xdr:nvSpPr>
      <xdr:spPr bwMode="auto">
        <a:xfrm>
          <a:off x="0" y="93059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266700</xdr:colOff>
      <xdr:row>63</xdr:row>
      <xdr:rowOff>38100</xdr:rowOff>
    </xdr:to>
    <xdr:sp macro="" textlink="">
      <xdr:nvSpPr>
        <xdr:cNvPr id="399" name="Text Box 9196"/>
        <xdr:cNvSpPr txBox="1">
          <a:spLocks noChangeArrowheads="1"/>
        </xdr:cNvSpPr>
      </xdr:nvSpPr>
      <xdr:spPr bwMode="auto">
        <a:xfrm>
          <a:off x="0" y="93059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38100</xdr:rowOff>
    </xdr:to>
    <xdr:sp macro="" textlink="">
      <xdr:nvSpPr>
        <xdr:cNvPr id="400" name="Text Box 9174"/>
        <xdr:cNvSpPr txBox="1">
          <a:spLocks noChangeArrowheads="1"/>
        </xdr:cNvSpPr>
      </xdr:nvSpPr>
      <xdr:spPr bwMode="auto">
        <a:xfrm>
          <a:off x="0" y="147542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38100</xdr:rowOff>
    </xdr:to>
    <xdr:sp macro="" textlink="">
      <xdr:nvSpPr>
        <xdr:cNvPr id="401" name="Text Box 9176"/>
        <xdr:cNvSpPr txBox="1">
          <a:spLocks noChangeArrowheads="1"/>
        </xdr:cNvSpPr>
      </xdr:nvSpPr>
      <xdr:spPr bwMode="auto">
        <a:xfrm>
          <a:off x="0" y="147542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38100</xdr:rowOff>
    </xdr:to>
    <xdr:sp macro="" textlink="">
      <xdr:nvSpPr>
        <xdr:cNvPr id="402" name="Text Box 9178"/>
        <xdr:cNvSpPr txBox="1">
          <a:spLocks noChangeArrowheads="1"/>
        </xdr:cNvSpPr>
      </xdr:nvSpPr>
      <xdr:spPr bwMode="auto">
        <a:xfrm>
          <a:off x="0" y="147542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38100</xdr:rowOff>
    </xdr:to>
    <xdr:sp macro="" textlink="">
      <xdr:nvSpPr>
        <xdr:cNvPr id="403" name="Text Box 9180"/>
        <xdr:cNvSpPr txBox="1">
          <a:spLocks noChangeArrowheads="1"/>
        </xdr:cNvSpPr>
      </xdr:nvSpPr>
      <xdr:spPr bwMode="auto">
        <a:xfrm>
          <a:off x="0" y="147542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38100</xdr:rowOff>
    </xdr:to>
    <xdr:sp macro="" textlink="">
      <xdr:nvSpPr>
        <xdr:cNvPr id="404" name="Text Box 9182"/>
        <xdr:cNvSpPr txBox="1">
          <a:spLocks noChangeArrowheads="1"/>
        </xdr:cNvSpPr>
      </xdr:nvSpPr>
      <xdr:spPr bwMode="auto">
        <a:xfrm>
          <a:off x="0" y="147542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38100</xdr:rowOff>
    </xdr:to>
    <xdr:sp macro="" textlink="">
      <xdr:nvSpPr>
        <xdr:cNvPr id="405" name="Text Box 9184"/>
        <xdr:cNvSpPr txBox="1">
          <a:spLocks noChangeArrowheads="1"/>
        </xdr:cNvSpPr>
      </xdr:nvSpPr>
      <xdr:spPr bwMode="auto">
        <a:xfrm>
          <a:off x="0" y="147542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38100</xdr:rowOff>
    </xdr:to>
    <xdr:sp macro="" textlink="">
      <xdr:nvSpPr>
        <xdr:cNvPr id="406" name="Text Box 9186"/>
        <xdr:cNvSpPr txBox="1">
          <a:spLocks noChangeArrowheads="1"/>
        </xdr:cNvSpPr>
      </xdr:nvSpPr>
      <xdr:spPr bwMode="auto">
        <a:xfrm>
          <a:off x="0" y="147542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38100</xdr:rowOff>
    </xdr:to>
    <xdr:sp macro="" textlink="">
      <xdr:nvSpPr>
        <xdr:cNvPr id="407" name="Text Box 9188"/>
        <xdr:cNvSpPr txBox="1">
          <a:spLocks noChangeArrowheads="1"/>
        </xdr:cNvSpPr>
      </xdr:nvSpPr>
      <xdr:spPr bwMode="auto">
        <a:xfrm>
          <a:off x="0" y="147542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38100</xdr:rowOff>
    </xdr:to>
    <xdr:sp macro="" textlink="">
      <xdr:nvSpPr>
        <xdr:cNvPr id="408" name="Text Box 9194"/>
        <xdr:cNvSpPr txBox="1">
          <a:spLocks noChangeArrowheads="1"/>
        </xdr:cNvSpPr>
      </xdr:nvSpPr>
      <xdr:spPr bwMode="auto">
        <a:xfrm>
          <a:off x="0" y="14754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266700</xdr:colOff>
      <xdr:row>74</xdr:row>
      <xdr:rowOff>38100</xdr:rowOff>
    </xdr:to>
    <xdr:sp macro="" textlink="">
      <xdr:nvSpPr>
        <xdr:cNvPr id="409" name="Text Box 9196"/>
        <xdr:cNvSpPr txBox="1">
          <a:spLocks noChangeArrowheads="1"/>
        </xdr:cNvSpPr>
      </xdr:nvSpPr>
      <xdr:spPr bwMode="auto">
        <a:xfrm>
          <a:off x="0" y="147542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266700</xdr:colOff>
      <xdr:row>72</xdr:row>
      <xdr:rowOff>28575</xdr:rowOff>
    </xdr:to>
    <xdr:sp macro="" textlink="">
      <xdr:nvSpPr>
        <xdr:cNvPr id="410" name="Text Box 9198"/>
        <xdr:cNvSpPr txBox="1">
          <a:spLocks noChangeArrowheads="1"/>
        </xdr:cNvSpPr>
      </xdr:nvSpPr>
      <xdr:spPr bwMode="auto">
        <a:xfrm>
          <a:off x="0" y="133445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266700</xdr:colOff>
      <xdr:row>72</xdr:row>
      <xdr:rowOff>28575</xdr:rowOff>
    </xdr:to>
    <xdr:sp macro="" textlink="">
      <xdr:nvSpPr>
        <xdr:cNvPr id="411" name="Text Box 9200"/>
        <xdr:cNvSpPr txBox="1">
          <a:spLocks noChangeArrowheads="1"/>
        </xdr:cNvSpPr>
      </xdr:nvSpPr>
      <xdr:spPr bwMode="auto">
        <a:xfrm>
          <a:off x="0" y="133445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266700</xdr:colOff>
      <xdr:row>73</xdr:row>
      <xdr:rowOff>38100</xdr:rowOff>
    </xdr:to>
    <xdr:sp macro="" textlink="">
      <xdr:nvSpPr>
        <xdr:cNvPr id="412" name="Text Box 9198"/>
        <xdr:cNvSpPr txBox="1">
          <a:spLocks noChangeArrowheads="1"/>
        </xdr:cNvSpPr>
      </xdr:nvSpPr>
      <xdr:spPr bwMode="auto">
        <a:xfrm>
          <a:off x="0" y="141065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266700</xdr:colOff>
      <xdr:row>73</xdr:row>
      <xdr:rowOff>38100</xdr:rowOff>
    </xdr:to>
    <xdr:sp macro="" textlink="">
      <xdr:nvSpPr>
        <xdr:cNvPr id="413" name="Text Box 9200"/>
        <xdr:cNvSpPr txBox="1">
          <a:spLocks noChangeArrowheads="1"/>
        </xdr:cNvSpPr>
      </xdr:nvSpPr>
      <xdr:spPr bwMode="auto">
        <a:xfrm>
          <a:off x="0" y="14106525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266700</xdr:colOff>
      <xdr:row>71</xdr:row>
      <xdr:rowOff>38100</xdr:rowOff>
    </xdr:to>
    <xdr:sp macro="" textlink="">
      <xdr:nvSpPr>
        <xdr:cNvPr id="414" name="Text Box 9198"/>
        <xdr:cNvSpPr txBox="1">
          <a:spLocks noChangeArrowheads="1"/>
        </xdr:cNvSpPr>
      </xdr:nvSpPr>
      <xdr:spPr bwMode="auto">
        <a:xfrm>
          <a:off x="0" y="125349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266700</xdr:colOff>
      <xdr:row>71</xdr:row>
      <xdr:rowOff>38100</xdr:rowOff>
    </xdr:to>
    <xdr:sp macro="" textlink="">
      <xdr:nvSpPr>
        <xdr:cNvPr id="415" name="Text Box 9200"/>
        <xdr:cNvSpPr txBox="1">
          <a:spLocks noChangeArrowheads="1"/>
        </xdr:cNvSpPr>
      </xdr:nvSpPr>
      <xdr:spPr bwMode="auto">
        <a:xfrm>
          <a:off x="0" y="125349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135</xdr:row>
      <xdr:rowOff>0</xdr:rowOff>
    </xdr:from>
    <xdr:to>
      <xdr:col>0</xdr:col>
      <xdr:colOff>914400</xdr:colOff>
      <xdr:row>135</xdr:row>
      <xdr:rowOff>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914400" y="9334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135</xdr:row>
      <xdr:rowOff>0</xdr:rowOff>
    </xdr:from>
    <xdr:to>
      <xdr:col>0</xdr:col>
      <xdr:colOff>914400</xdr:colOff>
      <xdr:row>135</xdr:row>
      <xdr:rowOff>38100</xdr:rowOff>
    </xdr:to>
    <xdr:sp macro="" textlink="">
      <xdr:nvSpPr>
        <xdr:cNvPr id="417" name="Text Box 9122"/>
        <xdr:cNvSpPr txBox="1">
          <a:spLocks noChangeArrowheads="1"/>
        </xdr:cNvSpPr>
      </xdr:nvSpPr>
      <xdr:spPr bwMode="auto">
        <a:xfrm>
          <a:off x="914400" y="9334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135</xdr:row>
      <xdr:rowOff>0</xdr:rowOff>
    </xdr:from>
    <xdr:to>
      <xdr:col>0</xdr:col>
      <xdr:colOff>914400</xdr:colOff>
      <xdr:row>135</xdr:row>
      <xdr:rowOff>0</xdr:rowOff>
    </xdr:to>
    <xdr:sp macro="" textlink="">
      <xdr:nvSpPr>
        <xdr:cNvPr id="418" name="Text Box 9123"/>
        <xdr:cNvSpPr txBox="1">
          <a:spLocks noChangeArrowheads="1"/>
        </xdr:cNvSpPr>
      </xdr:nvSpPr>
      <xdr:spPr bwMode="auto">
        <a:xfrm>
          <a:off x="914400" y="9334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135</xdr:row>
      <xdr:rowOff>0</xdr:rowOff>
    </xdr:from>
    <xdr:to>
      <xdr:col>0</xdr:col>
      <xdr:colOff>914400</xdr:colOff>
      <xdr:row>135</xdr:row>
      <xdr:rowOff>38100</xdr:rowOff>
    </xdr:to>
    <xdr:sp macro="" textlink="">
      <xdr:nvSpPr>
        <xdr:cNvPr id="419" name="Text Box 9124"/>
        <xdr:cNvSpPr txBox="1">
          <a:spLocks noChangeArrowheads="1"/>
        </xdr:cNvSpPr>
      </xdr:nvSpPr>
      <xdr:spPr bwMode="auto">
        <a:xfrm>
          <a:off x="914400" y="9334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420" name="Text Box 9142"/>
        <xdr:cNvSpPr txBox="1">
          <a:spLocks noChangeArrowheads="1"/>
        </xdr:cNvSpPr>
      </xdr:nvSpPr>
      <xdr:spPr bwMode="auto">
        <a:xfrm>
          <a:off x="0" y="211836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421" name="Text Box 9144"/>
        <xdr:cNvSpPr txBox="1">
          <a:spLocks noChangeArrowheads="1"/>
        </xdr:cNvSpPr>
      </xdr:nvSpPr>
      <xdr:spPr bwMode="auto">
        <a:xfrm>
          <a:off x="0" y="211836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422" name="Text Box 9146"/>
        <xdr:cNvSpPr txBox="1">
          <a:spLocks noChangeArrowheads="1"/>
        </xdr:cNvSpPr>
      </xdr:nvSpPr>
      <xdr:spPr bwMode="auto">
        <a:xfrm>
          <a:off x="0" y="211836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423" name="Text Box 9148"/>
        <xdr:cNvSpPr txBox="1">
          <a:spLocks noChangeArrowheads="1"/>
        </xdr:cNvSpPr>
      </xdr:nvSpPr>
      <xdr:spPr bwMode="auto">
        <a:xfrm>
          <a:off x="0" y="211836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424" name="Text Box 9150"/>
        <xdr:cNvSpPr txBox="1">
          <a:spLocks noChangeArrowheads="1"/>
        </xdr:cNvSpPr>
      </xdr:nvSpPr>
      <xdr:spPr bwMode="auto">
        <a:xfrm>
          <a:off x="0" y="211836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425" name="Text Box 9152"/>
        <xdr:cNvSpPr txBox="1">
          <a:spLocks noChangeArrowheads="1"/>
        </xdr:cNvSpPr>
      </xdr:nvSpPr>
      <xdr:spPr bwMode="auto">
        <a:xfrm>
          <a:off x="0" y="211836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426" name="Text Box 9154"/>
        <xdr:cNvSpPr txBox="1">
          <a:spLocks noChangeArrowheads="1"/>
        </xdr:cNvSpPr>
      </xdr:nvSpPr>
      <xdr:spPr bwMode="auto">
        <a:xfrm>
          <a:off x="0" y="211836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95250</xdr:colOff>
      <xdr:row>142</xdr:row>
      <xdr:rowOff>38100</xdr:rowOff>
    </xdr:to>
    <xdr:sp macro="" textlink="">
      <xdr:nvSpPr>
        <xdr:cNvPr id="427" name="Text Box 9156"/>
        <xdr:cNvSpPr txBox="1">
          <a:spLocks noChangeArrowheads="1"/>
        </xdr:cNvSpPr>
      </xdr:nvSpPr>
      <xdr:spPr bwMode="auto">
        <a:xfrm>
          <a:off x="0" y="211836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143</xdr:row>
      <xdr:rowOff>0</xdr:rowOff>
    </xdr:from>
    <xdr:to>
      <xdr:col>0</xdr:col>
      <xdr:colOff>914400</xdr:colOff>
      <xdr:row>143</xdr:row>
      <xdr:rowOff>38100</xdr:rowOff>
    </xdr:to>
    <xdr:sp macro="" textlink="">
      <xdr:nvSpPr>
        <xdr:cNvPr id="428" name="Text Box 9139"/>
        <xdr:cNvSpPr txBox="1">
          <a:spLocks noChangeArrowheads="1"/>
        </xdr:cNvSpPr>
      </xdr:nvSpPr>
      <xdr:spPr bwMode="auto">
        <a:xfrm>
          <a:off x="914400" y="85372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143</xdr:row>
      <xdr:rowOff>0</xdr:rowOff>
    </xdr:from>
    <xdr:to>
      <xdr:col>0</xdr:col>
      <xdr:colOff>914400</xdr:colOff>
      <xdr:row>143</xdr:row>
      <xdr:rowOff>38100</xdr:rowOff>
    </xdr:to>
    <xdr:sp macro="" textlink="">
      <xdr:nvSpPr>
        <xdr:cNvPr id="429" name="Text Box 9140"/>
        <xdr:cNvSpPr txBox="1">
          <a:spLocks noChangeArrowheads="1"/>
        </xdr:cNvSpPr>
      </xdr:nvSpPr>
      <xdr:spPr bwMode="auto">
        <a:xfrm>
          <a:off x="914400" y="85372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143</xdr:row>
      <xdr:rowOff>0</xdr:rowOff>
    </xdr:from>
    <xdr:to>
      <xdr:col>0</xdr:col>
      <xdr:colOff>914400</xdr:colOff>
      <xdr:row>143</xdr:row>
      <xdr:rowOff>38100</xdr:rowOff>
    </xdr:to>
    <xdr:sp macro="" textlink="">
      <xdr:nvSpPr>
        <xdr:cNvPr id="430" name="Text Box 9122"/>
        <xdr:cNvSpPr txBox="1">
          <a:spLocks noChangeArrowheads="1"/>
        </xdr:cNvSpPr>
      </xdr:nvSpPr>
      <xdr:spPr bwMode="auto">
        <a:xfrm>
          <a:off x="914400" y="85372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143</xdr:row>
      <xdr:rowOff>0</xdr:rowOff>
    </xdr:from>
    <xdr:to>
      <xdr:col>0</xdr:col>
      <xdr:colOff>914400</xdr:colOff>
      <xdr:row>143</xdr:row>
      <xdr:rowOff>38100</xdr:rowOff>
    </xdr:to>
    <xdr:sp macro="" textlink="">
      <xdr:nvSpPr>
        <xdr:cNvPr id="431" name="Text Box 9124"/>
        <xdr:cNvSpPr txBox="1">
          <a:spLocks noChangeArrowheads="1"/>
        </xdr:cNvSpPr>
      </xdr:nvSpPr>
      <xdr:spPr bwMode="auto">
        <a:xfrm>
          <a:off x="914400" y="85372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14400" y="267081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14400" y="267081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77</xdr:row>
      <xdr:rowOff>0</xdr:rowOff>
    </xdr:from>
    <xdr:to>
      <xdr:col>0</xdr:col>
      <xdr:colOff>914400</xdr:colOff>
      <xdr:row>77</xdr:row>
      <xdr:rowOff>28575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914400" y="26708100"/>
          <a:ext cx="333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2" name="Text Box 393222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3" name="Text Box 393224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4" name="Text Box 393226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5" name="Text Box 393228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6" name="Text Box 393230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7" name="Text Box 393232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8" name="Text Box 393234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9" name="Text Box 393236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10" name="Text Box 393606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11" name="Text Box 393608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12" name="Text Box 393610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13" name="Text Box 393612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14" name="Text Box 393614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15" name="Text Box 393616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16" name="Text Box 393618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7</xdr:row>
      <xdr:rowOff>0</xdr:rowOff>
    </xdr:from>
    <xdr:to>
      <xdr:col>0</xdr:col>
      <xdr:colOff>1051560</xdr:colOff>
      <xdr:row>7</xdr:row>
      <xdr:rowOff>57150</xdr:rowOff>
    </xdr:to>
    <xdr:sp macro="" textlink="">
      <xdr:nvSpPr>
        <xdr:cNvPr id="17" name="Text Box 393620"/>
        <xdr:cNvSpPr txBox="1">
          <a:spLocks noChangeArrowheads="1"/>
        </xdr:cNvSpPr>
      </xdr:nvSpPr>
      <xdr:spPr bwMode="auto">
        <a:xfrm>
          <a:off x="914400" y="171450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18" name="Text Box 393222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19" name="Text Box 393224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0" name="Text Box 393226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1" name="Text Box 393228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2" name="Text Box 393230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3" name="Text Box 393232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4" name="Text Box 393234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5" name="Text Box 393236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6" name="Text Box 393606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7" name="Text Box 393608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8" name="Text Box 393610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29" name="Text Box 393612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0" name="Text Box 393614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1" name="Text Box 393616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2" name="Text Box 393618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3" name="Text Box 393620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4" name="Text Box 393222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5" name="Text Box 393224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6" name="Text Box 393226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7" name="Text Box 393228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8" name="Text Box 393230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39" name="Text Box 393232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0" name="Text Box 393234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1" name="Text Box 393236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2" name="Text Box 393606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3" name="Text Box 393608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4" name="Text Box 393610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5" name="Text Box 393612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6" name="Text Box 393614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7" name="Text Box 393616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8" name="Text Box 393618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8</xdr:row>
      <xdr:rowOff>0</xdr:rowOff>
    </xdr:from>
    <xdr:to>
      <xdr:col>0</xdr:col>
      <xdr:colOff>1051560</xdr:colOff>
      <xdr:row>8</xdr:row>
      <xdr:rowOff>57150</xdr:rowOff>
    </xdr:to>
    <xdr:sp macro="" textlink="">
      <xdr:nvSpPr>
        <xdr:cNvPr id="49" name="Text Box 393620"/>
        <xdr:cNvSpPr txBox="1">
          <a:spLocks noChangeArrowheads="1"/>
        </xdr:cNvSpPr>
      </xdr:nvSpPr>
      <xdr:spPr bwMode="auto">
        <a:xfrm>
          <a:off x="914400" y="2381250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0" y="10668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0" y="10668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0" y="106680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38100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0" y="4762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0" y="106680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38100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0" y="4762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" name="Text Box 39436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" name="Text Box 39436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" name="Text Box 39436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" name="Text Box 39436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" name="Text Box 39436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3" name="Text Box 39436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4" name="Text Box 39436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5" name="Text Box 39436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6" name="Text Box 39436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7" name="Text Box 39437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8" name="Text Box 39437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9" name="Text Box 39437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0" name="Text Box 39437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1" name="Text Box 39437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2" name="Text Box 39437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3" name="Text Box 39437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4" name="Text Box 39474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5" name="Text Box 39474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6" name="Text Box 39474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7" name="Text Box 39474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8" name="Text Box 39474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59" name="Text Box 39475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0" name="Text Box 39475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1" name="Text Box 39475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2" name="Text Box 39475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3" name="Text Box 39475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4" name="Text Box 39475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5" name="Text Box 39475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6" name="Text Box 39475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7" name="Text Box 39475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8" name="Text Box 39475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69" name="Text Box 39476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0" name="Text Box 394361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1" name="Text Box 394362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2" name="Text Box 394363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3" name="Text Box 394364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4" name="Text Box 394365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5" name="Text Box 394366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6" name="Text Box 394367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7" name="Text Box 394368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8" name="Text Box 394369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79" name="Text Box 394370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0" name="Text Box 394371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1" name="Text Box 394372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2" name="Text Box 394373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3" name="Text Box 394374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4" name="Text Box 394375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5" name="Text Box 394376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6" name="Text Box 394745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7" name="Text Box 394746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8" name="Text Box 394747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89" name="Text Box 394748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0" name="Text Box 394749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1" name="Text Box 394750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2" name="Text Box 394751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3" name="Text Box 394752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4" name="Text Box 394753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5" name="Text Box 394754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6" name="Text Box 394755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7" name="Text Box 394756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8" name="Text Box 394757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99" name="Text Box 394758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100" name="Text Box 394759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38100</xdr:rowOff>
    </xdr:to>
    <xdr:sp macro="" textlink="">
      <xdr:nvSpPr>
        <xdr:cNvPr id="101" name="Text Box 394760"/>
        <xdr:cNvSpPr txBox="1">
          <a:spLocks noChangeArrowheads="1"/>
        </xdr:cNvSpPr>
      </xdr:nvSpPr>
      <xdr:spPr bwMode="auto">
        <a:xfrm>
          <a:off x="0" y="20288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02" name="Text Box 394345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03" name="Text Box 394346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04" name="Text Box 394347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05" name="Text Box 394348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06" name="Text Box 39434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07" name="Text Box 394350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08" name="Text Box 394351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09" name="Text Box 394352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10" name="Text Box 394353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11" name="Text Box 394354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12" name="Text Box 394355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13" name="Text Box 394356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14" name="Text Box 394357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15" name="Text Box 394358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16" name="Text Box 39435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1990725</xdr:rowOff>
    </xdr:from>
    <xdr:to>
      <xdr:col>0</xdr:col>
      <xdr:colOff>57150</xdr:colOff>
      <xdr:row>64</xdr:row>
      <xdr:rowOff>76200</xdr:rowOff>
    </xdr:to>
    <xdr:sp macro="" textlink="">
      <xdr:nvSpPr>
        <xdr:cNvPr id="117" name="Text Box 394360"/>
        <xdr:cNvSpPr txBox="1">
          <a:spLocks noChangeArrowheads="1"/>
        </xdr:cNvSpPr>
      </xdr:nvSpPr>
      <xdr:spPr bwMode="auto">
        <a:xfrm>
          <a:off x="0" y="36099750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18" name="Text Box 39472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19" name="Text Box 394730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0" name="Text Box 394731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1" name="Text Box 394732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2" name="Text Box 394733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3" name="Text Box 394734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4" name="Text Box 394735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5" name="Text Box 394736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6" name="Text Box 394737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7" name="Text Box 394738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8" name="Text Box 39473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29" name="Text Box 394740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30" name="Text Box 394741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31" name="Text Box 394742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132" name="Text Box 394743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1990725</xdr:rowOff>
    </xdr:from>
    <xdr:to>
      <xdr:col>0</xdr:col>
      <xdr:colOff>57150</xdr:colOff>
      <xdr:row>64</xdr:row>
      <xdr:rowOff>76200</xdr:rowOff>
    </xdr:to>
    <xdr:sp macro="" textlink="">
      <xdr:nvSpPr>
        <xdr:cNvPr id="133" name="Text Box 394744"/>
        <xdr:cNvSpPr txBox="1">
          <a:spLocks noChangeArrowheads="1"/>
        </xdr:cNvSpPr>
      </xdr:nvSpPr>
      <xdr:spPr bwMode="auto">
        <a:xfrm>
          <a:off x="0" y="36099750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34" name="Text Box 394345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35" name="Text Box 394346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36" name="Text Box 394347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37" name="Text Box 394348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38" name="Text Box 394349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39" name="Text Box 394350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0" name="Text Box 394351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1" name="Text Box 394352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2" name="Text Box 394353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3" name="Text Box 394354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4" name="Text Box 394355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5" name="Text Box 394356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6" name="Text Box 394357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7" name="Text Box 394358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8" name="Text Box 394359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49" name="Text Box 394729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0" name="Text Box 394730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1" name="Text Box 394731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2" name="Text Box 394732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3" name="Text Box 394733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4" name="Text Box 394734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5" name="Text Box 394735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6" name="Text Box 394736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7" name="Text Box 394737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8" name="Text Box 394738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59" name="Text Box 394739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60" name="Text Box 394740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61" name="Text Box 394741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62" name="Text Box 394742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64</xdr:row>
      <xdr:rowOff>38100</xdr:rowOff>
    </xdr:to>
    <xdr:sp macro="" textlink="">
      <xdr:nvSpPr>
        <xdr:cNvPr id="163" name="Text Box 394743"/>
        <xdr:cNvSpPr txBox="1">
          <a:spLocks noChangeArrowheads="1"/>
        </xdr:cNvSpPr>
      </xdr:nvSpPr>
      <xdr:spPr bwMode="auto">
        <a:xfrm>
          <a:off x="0" y="36099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0" y="10668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0" y="10668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0" y="106680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38100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0" y="4762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0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0" y="106680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38100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0" y="4762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0" name="Text Box 394361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1" name="Text Box 394362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2" name="Text Box 394363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3" name="Text Box 394364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4" name="Text Box 394365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5" name="Text Box 394366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6" name="Text Box 394367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7" name="Text Box 394368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8" name="Text Box 394369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09" name="Text Box 394370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0" name="Text Box 394371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1" name="Text Box 394372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2" name="Text Box 394373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3" name="Text Box 394374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4" name="Text Box 394375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5" name="Text Box 394376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6" name="Text Box 394745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7" name="Text Box 394746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8" name="Text Box 394747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19" name="Text Box 394748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0" name="Text Box 394749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1" name="Text Box 394750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2" name="Text Box 394751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3" name="Text Box 394752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4" name="Text Box 394753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5" name="Text Box 394754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6" name="Text Box 394755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7" name="Text Box 394756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8" name="Text Box 394757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29" name="Text Box 394758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30" name="Text Box 394759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231" name="Text Box 394760"/>
        <xdr:cNvSpPr txBox="1">
          <a:spLocks noChangeArrowheads="1"/>
        </xdr:cNvSpPr>
      </xdr:nvSpPr>
      <xdr:spPr bwMode="auto">
        <a:xfrm>
          <a:off x="0" y="21621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32" name="Text Box 39436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33" name="Text Box 39436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34" name="Text Box 39436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35" name="Text Box 39436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36" name="Text Box 39436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37" name="Text Box 39436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38" name="Text Box 39436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39" name="Text Box 39436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0" name="Text Box 39436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1" name="Text Box 39437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2" name="Text Box 39437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3" name="Text Box 39437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4" name="Text Box 39437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5" name="Text Box 39437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6" name="Text Box 39437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7" name="Text Box 39437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8" name="Text Box 39474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49" name="Text Box 39474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0" name="Text Box 39474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1" name="Text Box 39474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2" name="Text Box 39474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3" name="Text Box 39475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4" name="Text Box 39475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5" name="Text Box 39475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6" name="Text Box 39475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7" name="Text Box 39475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8" name="Text Box 39475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59" name="Text Box 39475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60" name="Text Box 39475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61" name="Text Box 39475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62" name="Text Box 39475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263" name="Text Box 39476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64" name="Text Box 394345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65" name="Text Box 394346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66" name="Text Box 394347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67" name="Text Box 394348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68" name="Text Box 394349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69" name="Text Box 394350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70" name="Text Box 394351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71" name="Text Box 394352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72" name="Text Box 394353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73" name="Text Box 394354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74" name="Text Box 394355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75" name="Text Box 394356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76" name="Text Box 394357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77" name="Text Box 394358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78" name="Text Box 394359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1990725</xdr:rowOff>
    </xdr:from>
    <xdr:to>
      <xdr:col>0</xdr:col>
      <xdr:colOff>57150</xdr:colOff>
      <xdr:row>65</xdr:row>
      <xdr:rowOff>76200</xdr:rowOff>
    </xdr:to>
    <xdr:sp macro="" textlink="">
      <xdr:nvSpPr>
        <xdr:cNvPr id="279" name="Text Box 394360"/>
        <xdr:cNvSpPr txBox="1">
          <a:spLocks noChangeArrowheads="1"/>
        </xdr:cNvSpPr>
      </xdr:nvSpPr>
      <xdr:spPr bwMode="auto">
        <a:xfrm>
          <a:off x="0" y="37433250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0" name="Text Box 394729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1" name="Text Box 394730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2" name="Text Box 394731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3" name="Text Box 394732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4" name="Text Box 394733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5" name="Text Box 394734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6" name="Text Box 394735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7" name="Text Box 394736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8" name="Text Box 394737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89" name="Text Box 394738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90" name="Text Box 394739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91" name="Text Box 394740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92" name="Text Box 394741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93" name="Text Box 394742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294" name="Text Box 394743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1990725</xdr:rowOff>
    </xdr:from>
    <xdr:to>
      <xdr:col>0</xdr:col>
      <xdr:colOff>57150</xdr:colOff>
      <xdr:row>65</xdr:row>
      <xdr:rowOff>76200</xdr:rowOff>
    </xdr:to>
    <xdr:sp macro="" textlink="">
      <xdr:nvSpPr>
        <xdr:cNvPr id="295" name="Text Box 394744"/>
        <xdr:cNvSpPr txBox="1">
          <a:spLocks noChangeArrowheads="1"/>
        </xdr:cNvSpPr>
      </xdr:nvSpPr>
      <xdr:spPr bwMode="auto">
        <a:xfrm>
          <a:off x="0" y="37433250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296" name="Text Box 394345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297" name="Text Box 394346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298" name="Text Box 394347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299" name="Text Box 394348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0" name="Text Box 39434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1" name="Text Box 394350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2" name="Text Box 394351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3" name="Text Box 394352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4" name="Text Box 394353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5" name="Text Box 394354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6" name="Text Box 394355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7" name="Text Box 394356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8" name="Text Box 394357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09" name="Text Box 394358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0" name="Text Box 39435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1" name="Text Box 39472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2" name="Text Box 394730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3" name="Text Box 394731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4" name="Text Box 394732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5" name="Text Box 394733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6" name="Text Box 394734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7" name="Text Box 394735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8" name="Text Box 394736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19" name="Text Box 394737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20" name="Text Box 394738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21" name="Text Box 39473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22" name="Text Box 394740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23" name="Text Box 394741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24" name="Text Box 394742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325" name="Text Box 394743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0" y="1714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66675</xdr:colOff>
      <xdr:row>12</xdr:row>
      <xdr:rowOff>47625</xdr:rowOff>
    </xdr:to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0" y="30480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66675</xdr:colOff>
      <xdr:row>12</xdr:row>
      <xdr:rowOff>47625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0" y="30480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0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0" y="34290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0" y="30480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0" y="34290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0" y="30480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0" y="55245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0" y="55245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0" y="55245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0" y="55245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0" y="70485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0" y="70485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0" y="70485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57150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0" y="70485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0" name="Text Box 39436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1" name="Text Box 39436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2" name="Text Box 39436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3" name="Text Box 39436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4" name="Text Box 39436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5" name="Text Box 39436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6" name="Text Box 39436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7" name="Text Box 39436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8" name="Text Box 39436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79" name="Text Box 39437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0" name="Text Box 39437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1" name="Text Box 39437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2" name="Text Box 39437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3" name="Text Box 39437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4" name="Text Box 39437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5" name="Text Box 39437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6" name="Text Box 39474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7" name="Text Box 39474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8" name="Text Box 39474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89" name="Text Box 39474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0" name="Text Box 39474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1" name="Text Box 39475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2" name="Text Box 39475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3" name="Text Box 39475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4" name="Text Box 39475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5" name="Text Box 39475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6" name="Text Box 39475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7" name="Text Box 39475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8" name="Text Box 39475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399" name="Text Box 39475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0" name="Text Box 39475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1" name="Text Box 39476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2" name="Text Box 39436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3" name="Text Box 39436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4" name="Text Box 39436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5" name="Text Box 39436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6" name="Text Box 39436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7" name="Text Box 39436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8" name="Text Box 39436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09" name="Text Box 39436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0" name="Text Box 39436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1" name="Text Box 39437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2" name="Text Box 39437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3" name="Text Box 39437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4" name="Text Box 39437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5" name="Text Box 39437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6" name="Text Box 39437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7" name="Text Box 39437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8" name="Text Box 39474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19" name="Text Box 39474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0" name="Text Box 39474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1" name="Text Box 39474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2" name="Text Box 39474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3" name="Text Box 39475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4" name="Text Box 394751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5" name="Text Box 394752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6" name="Text Box 394753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7" name="Text Box 394754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8" name="Text Box 394755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29" name="Text Box 394756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30" name="Text Box 394757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31" name="Text Box 394758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32" name="Text Box 394759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38100</xdr:rowOff>
    </xdr:to>
    <xdr:sp macro="" textlink="">
      <xdr:nvSpPr>
        <xdr:cNvPr id="433" name="Text Box 394760"/>
        <xdr:cNvSpPr txBox="1">
          <a:spLocks noChangeArrowheads="1"/>
        </xdr:cNvSpPr>
      </xdr:nvSpPr>
      <xdr:spPr bwMode="auto">
        <a:xfrm>
          <a:off x="0" y="20478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34" name="Text Box 394345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35" name="Text Box 394346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36" name="Text Box 394347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37" name="Text Box 394348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38" name="Text Box 394349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39" name="Text Box 394350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40" name="Text Box 394351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41" name="Text Box 394352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42" name="Text Box 394353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43" name="Text Box 394354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44" name="Text Box 394355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45" name="Text Box 394356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46" name="Text Box 394357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47" name="Text Box 394358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48" name="Text Box 394359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1990725</xdr:rowOff>
    </xdr:from>
    <xdr:to>
      <xdr:col>0</xdr:col>
      <xdr:colOff>57150</xdr:colOff>
      <xdr:row>65</xdr:row>
      <xdr:rowOff>76200</xdr:rowOff>
    </xdr:to>
    <xdr:sp macro="" textlink="">
      <xdr:nvSpPr>
        <xdr:cNvPr id="449" name="Text Box 394360"/>
        <xdr:cNvSpPr txBox="1">
          <a:spLocks noChangeArrowheads="1"/>
        </xdr:cNvSpPr>
      </xdr:nvSpPr>
      <xdr:spPr bwMode="auto">
        <a:xfrm>
          <a:off x="0" y="37433250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0" name="Text Box 394729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1" name="Text Box 394730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2" name="Text Box 394731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3" name="Text Box 394732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4" name="Text Box 394733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5" name="Text Box 394734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6" name="Text Box 394735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7" name="Text Box 394736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8" name="Text Box 394737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59" name="Text Box 394738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60" name="Text Box 394739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61" name="Text Box 394740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62" name="Text Box 394741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63" name="Text Box 394742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66</xdr:row>
      <xdr:rowOff>38100</xdr:rowOff>
    </xdr:to>
    <xdr:sp macro="" textlink="">
      <xdr:nvSpPr>
        <xdr:cNvPr id="464" name="Text Box 394743"/>
        <xdr:cNvSpPr txBox="1">
          <a:spLocks noChangeArrowheads="1"/>
        </xdr:cNvSpPr>
      </xdr:nvSpPr>
      <xdr:spPr bwMode="auto">
        <a:xfrm>
          <a:off x="0" y="380047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64</xdr:row>
      <xdr:rowOff>1990725</xdr:rowOff>
    </xdr:from>
    <xdr:to>
      <xdr:col>0</xdr:col>
      <xdr:colOff>57150</xdr:colOff>
      <xdr:row>65</xdr:row>
      <xdr:rowOff>76200</xdr:rowOff>
    </xdr:to>
    <xdr:sp macro="" textlink="">
      <xdr:nvSpPr>
        <xdr:cNvPr id="465" name="Text Box 394744"/>
        <xdr:cNvSpPr txBox="1">
          <a:spLocks noChangeArrowheads="1"/>
        </xdr:cNvSpPr>
      </xdr:nvSpPr>
      <xdr:spPr bwMode="auto">
        <a:xfrm>
          <a:off x="0" y="37433250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66" name="Text Box 394345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67" name="Text Box 394346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68" name="Text Box 394347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69" name="Text Box 394348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0" name="Text Box 39434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1" name="Text Box 394350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2" name="Text Box 394351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3" name="Text Box 394352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4" name="Text Box 394353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5" name="Text Box 394354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6" name="Text Box 394355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7" name="Text Box 394356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8" name="Text Box 394357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79" name="Text Box 394358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0" name="Text Box 39435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1" name="Text Box 39472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2" name="Text Box 394730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3" name="Text Box 394731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4" name="Text Box 394732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5" name="Text Box 394733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6" name="Text Box 394734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7" name="Text Box 394735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8" name="Text Box 394736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89" name="Text Box 394737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90" name="Text Box 394738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91" name="Text Box 394739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92" name="Text Box 394740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93" name="Text Box 394741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94" name="Text Box 394742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65</xdr:row>
      <xdr:rowOff>38100</xdr:rowOff>
    </xdr:to>
    <xdr:sp macro="" textlink="">
      <xdr:nvSpPr>
        <xdr:cNvPr id="495" name="Text Box 394743"/>
        <xdr:cNvSpPr txBox="1">
          <a:spLocks noChangeArrowheads="1"/>
        </xdr:cNvSpPr>
      </xdr:nvSpPr>
      <xdr:spPr bwMode="auto">
        <a:xfrm>
          <a:off x="0" y="3743325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0" y="4000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0" y="4000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0" y="4000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0" y="4000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57150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0" y="54673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57150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0" y="54673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38100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0" y="3543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38100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0" y="3543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36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37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38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39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0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1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2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3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4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5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6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7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8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49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0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1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2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3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4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5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6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7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8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59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60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61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62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63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64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65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66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567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68" name="Text Box 394361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69" name="Text Box 394362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0" name="Text Box 394363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1" name="Text Box 394364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2" name="Text Box 394365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3" name="Text Box 394366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4" name="Text Box 394367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5" name="Text Box 394368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6" name="Text Box 394369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7" name="Text Box 394370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8" name="Text Box 394371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79" name="Text Box 394372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0" name="Text Box 394373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1" name="Text Box 394374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2" name="Text Box 394375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3" name="Text Box 394376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4" name="Text Box 394745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5" name="Text Box 394746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6" name="Text Box 394747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7" name="Text Box 394748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8" name="Text Box 394749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89" name="Text Box 394750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0" name="Text Box 394751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1" name="Text Box 394752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2" name="Text Box 394753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3" name="Text Box 394754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4" name="Text Box 394755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5" name="Text Box 394756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6" name="Text Box 394757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7" name="Text Box 394758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8" name="Text Box 394759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38100</xdr:rowOff>
    </xdr:to>
    <xdr:sp macro="" textlink="">
      <xdr:nvSpPr>
        <xdr:cNvPr id="599" name="Text Box 394760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0" name="Text Box 39434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1" name="Text Box 39434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2" name="Text Box 39434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3" name="Text Box 39434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4" name="Text Box 39434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5" name="Text Box 39435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6" name="Text Box 39435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7" name="Text Box 39435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8" name="Text Box 39435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09" name="Text Box 39435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10" name="Text Box 39435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11" name="Text Box 39435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12" name="Text Box 39435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13" name="Text Box 39435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14" name="Text Box 39435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1990725</xdr:rowOff>
    </xdr:from>
    <xdr:to>
      <xdr:col>0</xdr:col>
      <xdr:colOff>57150</xdr:colOff>
      <xdr:row>67</xdr:row>
      <xdr:rowOff>85726</xdr:rowOff>
    </xdr:to>
    <xdr:sp macro="" textlink="">
      <xdr:nvSpPr>
        <xdr:cNvPr id="615" name="Text Box 394360"/>
        <xdr:cNvSpPr txBox="1">
          <a:spLocks noChangeArrowheads="1"/>
        </xdr:cNvSpPr>
      </xdr:nvSpPr>
      <xdr:spPr bwMode="auto">
        <a:xfrm>
          <a:off x="0" y="18268950"/>
          <a:ext cx="57150" cy="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16" name="Text Box 39472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17" name="Text Box 39473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18" name="Text Box 39473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19" name="Text Box 39473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0" name="Text Box 39473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1" name="Text Box 39473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2" name="Text Box 39473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3" name="Text Box 39473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4" name="Text Box 39473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5" name="Text Box 39473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6" name="Text Box 39473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7" name="Text Box 39474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8" name="Text Box 39474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29" name="Text Box 39474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630" name="Text Box 39474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1990725</xdr:rowOff>
    </xdr:from>
    <xdr:to>
      <xdr:col>0</xdr:col>
      <xdr:colOff>57150</xdr:colOff>
      <xdr:row>67</xdr:row>
      <xdr:rowOff>85726</xdr:rowOff>
    </xdr:to>
    <xdr:sp macro="" textlink="">
      <xdr:nvSpPr>
        <xdr:cNvPr id="631" name="Text Box 394744"/>
        <xdr:cNvSpPr txBox="1">
          <a:spLocks noChangeArrowheads="1"/>
        </xdr:cNvSpPr>
      </xdr:nvSpPr>
      <xdr:spPr bwMode="auto">
        <a:xfrm>
          <a:off x="0" y="18268950"/>
          <a:ext cx="57150" cy="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32" name="Text Box 394345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33" name="Text Box 394346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34" name="Text Box 394347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35" name="Text Box 394348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36" name="Text Box 394349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37" name="Text Box 394350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38" name="Text Box 394351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39" name="Text Box 394352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0" name="Text Box 394353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1" name="Text Box 394354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2" name="Text Box 394355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3" name="Text Box 394356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4" name="Text Box 394357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5" name="Text Box 394358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6" name="Text Box 394359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7" name="Text Box 394729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8" name="Text Box 394730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49" name="Text Box 394731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0" name="Text Box 394732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1" name="Text Box 394733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2" name="Text Box 394734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3" name="Text Box 394735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4" name="Text Box 394736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5" name="Text Box 394737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6" name="Text Box 394738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7" name="Text Box 394739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8" name="Text Box 394740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59" name="Text Box 394741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60" name="Text Box 394742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95250</xdr:colOff>
      <xdr:row>67</xdr:row>
      <xdr:rowOff>47625</xdr:rowOff>
    </xdr:to>
    <xdr:sp macro="" textlink="">
      <xdr:nvSpPr>
        <xdr:cNvPr id="661" name="Text Box 394743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57150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0" y="54673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57150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0" y="54673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38100</xdr:rowOff>
    </xdr:to>
    <xdr:sp macro="" textlink="">
      <xdr:nvSpPr>
        <xdr:cNvPr id="695" name="Text Box 4"/>
        <xdr:cNvSpPr txBox="1">
          <a:spLocks noChangeArrowheads="1"/>
        </xdr:cNvSpPr>
      </xdr:nvSpPr>
      <xdr:spPr bwMode="auto">
        <a:xfrm>
          <a:off x="0" y="3543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38100</xdr:rowOff>
    </xdr:to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0" y="3543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698" name="Text Box 39436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699" name="Text Box 39436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0" name="Text Box 39436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1" name="Text Box 39436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2" name="Text Box 39436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3" name="Text Box 39436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4" name="Text Box 39436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5" name="Text Box 39436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6" name="Text Box 39436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7" name="Text Box 39437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8" name="Text Box 39437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09" name="Text Box 39437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0" name="Text Box 39437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1" name="Text Box 39437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2" name="Text Box 39437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3" name="Text Box 39437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4" name="Text Box 39474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5" name="Text Box 39474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6" name="Text Box 39474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7" name="Text Box 39474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8" name="Text Box 39474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19" name="Text Box 39475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0" name="Text Box 39475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1" name="Text Box 39475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2" name="Text Box 39475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3" name="Text Box 39475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4" name="Text Box 39475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5" name="Text Box 39475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6" name="Text Box 39475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7" name="Text Box 39475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8" name="Text Box 39475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729" name="Text Box 39476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0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1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2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3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4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5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6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7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8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39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0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1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2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3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4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5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6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7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8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49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0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1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2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3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4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5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6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7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8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59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60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761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62" name="Text Box 39434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63" name="Text Box 39434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64" name="Text Box 39434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65" name="Text Box 39434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66" name="Text Box 39434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67" name="Text Box 39435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68" name="Text Box 39435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69" name="Text Box 39435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70" name="Text Box 39435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71" name="Text Box 394354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72" name="Text Box 39435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73" name="Text Box 39435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74" name="Text Box 39435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75" name="Text Box 39435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76" name="Text Box 39435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2324100</xdr:rowOff>
    </xdr:from>
    <xdr:to>
      <xdr:col>0</xdr:col>
      <xdr:colOff>57150</xdr:colOff>
      <xdr:row>68</xdr:row>
      <xdr:rowOff>83608</xdr:rowOff>
    </xdr:to>
    <xdr:sp macro="" textlink="">
      <xdr:nvSpPr>
        <xdr:cNvPr id="777" name="Text Box 394360"/>
        <xdr:cNvSpPr txBox="1">
          <a:spLocks noChangeArrowheads="1"/>
        </xdr:cNvSpPr>
      </xdr:nvSpPr>
      <xdr:spPr bwMode="auto">
        <a:xfrm>
          <a:off x="0" y="19030950"/>
          <a:ext cx="57150" cy="8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78" name="Text Box 39472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79" name="Text Box 39473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0" name="Text Box 39473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1" name="Text Box 39473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2" name="Text Box 39473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3" name="Text Box 394734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4" name="Text Box 39473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5" name="Text Box 39473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6" name="Text Box 39473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7" name="Text Box 39473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8" name="Text Box 39473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89" name="Text Box 39474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90" name="Text Box 39474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91" name="Text Box 39474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92" name="Text Box 39474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2324100</xdr:rowOff>
    </xdr:from>
    <xdr:to>
      <xdr:col>0</xdr:col>
      <xdr:colOff>57150</xdr:colOff>
      <xdr:row>68</xdr:row>
      <xdr:rowOff>83608</xdr:rowOff>
    </xdr:to>
    <xdr:sp macro="" textlink="">
      <xdr:nvSpPr>
        <xdr:cNvPr id="793" name="Text Box 394744"/>
        <xdr:cNvSpPr txBox="1">
          <a:spLocks noChangeArrowheads="1"/>
        </xdr:cNvSpPr>
      </xdr:nvSpPr>
      <xdr:spPr bwMode="auto">
        <a:xfrm>
          <a:off x="0" y="19030950"/>
          <a:ext cx="57150" cy="8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94" name="Text Box 39434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95" name="Text Box 39434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96" name="Text Box 39434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97" name="Text Box 39434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98" name="Text Box 39434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799" name="Text Box 39435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0" name="Text Box 39435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1" name="Text Box 39435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2" name="Text Box 39435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3" name="Text Box 39435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4" name="Text Box 39435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5" name="Text Box 39435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6" name="Text Box 39435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7" name="Text Box 39435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8" name="Text Box 39435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09" name="Text Box 39472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0" name="Text Box 39473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1" name="Text Box 39473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2" name="Text Box 39473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3" name="Text Box 39473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4" name="Text Box 39473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5" name="Text Box 39473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6" name="Text Box 39473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7" name="Text Box 39473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8" name="Text Box 39473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19" name="Text Box 39473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20" name="Text Box 39474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21" name="Text Box 39474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22" name="Text Box 39474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823" name="Text Box 39474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2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5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5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66675</xdr:colOff>
      <xdr:row>13</xdr:row>
      <xdr:rowOff>47625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0" y="2781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66675</xdr:colOff>
      <xdr:row>13</xdr:row>
      <xdr:rowOff>47625</xdr:rowOff>
    </xdr:to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0" y="2781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0</xdr:rowOff>
    </xdr:to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0" y="3238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0" y="2781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0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0" y="3238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0" y="2781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0" y="4781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0" y="4781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0" y="4781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863" name="Text Box 4"/>
        <xdr:cNvSpPr txBox="1">
          <a:spLocks noChangeArrowheads="1"/>
        </xdr:cNvSpPr>
      </xdr:nvSpPr>
      <xdr:spPr bwMode="auto">
        <a:xfrm>
          <a:off x="0" y="4781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0" y="5162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0" y="5162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0" y="5162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0" y="5162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68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69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0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1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2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3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4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5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6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7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8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79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0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1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2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3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4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5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6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7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8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89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0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1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2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3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4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5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6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7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8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899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0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1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2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3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4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5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6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7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8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09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0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1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2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3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4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5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6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7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8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19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0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1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2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3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4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5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6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7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8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29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30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31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32" name="Text Box 39434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33" name="Text Box 39434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34" name="Text Box 39434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35" name="Text Box 39434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36" name="Text Box 39434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37" name="Text Box 39435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38" name="Text Box 39435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39" name="Text Box 39435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40" name="Text Box 39435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41" name="Text Box 394354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42" name="Text Box 39435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43" name="Text Box 39435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44" name="Text Box 39435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45" name="Text Box 39435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46" name="Text Box 39435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2324100</xdr:rowOff>
    </xdr:from>
    <xdr:to>
      <xdr:col>0</xdr:col>
      <xdr:colOff>57150</xdr:colOff>
      <xdr:row>68</xdr:row>
      <xdr:rowOff>83608</xdr:rowOff>
    </xdr:to>
    <xdr:sp macro="" textlink="">
      <xdr:nvSpPr>
        <xdr:cNvPr id="947" name="Text Box 394360"/>
        <xdr:cNvSpPr txBox="1">
          <a:spLocks noChangeArrowheads="1"/>
        </xdr:cNvSpPr>
      </xdr:nvSpPr>
      <xdr:spPr bwMode="auto">
        <a:xfrm>
          <a:off x="0" y="19030950"/>
          <a:ext cx="57150" cy="8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48" name="Text Box 39472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49" name="Text Box 39473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0" name="Text Box 39473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1" name="Text Box 39473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2" name="Text Box 39473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3" name="Text Box 394734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4" name="Text Box 39473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5" name="Text Box 39473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6" name="Text Box 39473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7" name="Text Box 39473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8" name="Text Box 39473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59" name="Text Box 39474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60" name="Text Box 39474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61" name="Text Box 39474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62" name="Text Box 39474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2324100</xdr:rowOff>
    </xdr:from>
    <xdr:to>
      <xdr:col>0</xdr:col>
      <xdr:colOff>57150</xdr:colOff>
      <xdr:row>68</xdr:row>
      <xdr:rowOff>83608</xdr:rowOff>
    </xdr:to>
    <xdr:sp macro="" textlink="">
      <xdr:nvSpPr>
        <xdr:cNvPr id="963" name="Text Box 394744"/>
        <xdr:cNvSpPr txBox="1">
          <a:spLocks noChangeArrowheads="1"/>
        </xdr:cNvSpPr>
      </xdr:nvSpPr>
      <xdr:spPr bwMode="auto">
        <a:xfrm>
          <a:off x="0" y="19030950"/>
          <a:ext cx="57150" cy="8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64" name="Text Box 39434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65" name="Text Box 39434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66" name="Text Box 39434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67" name="Text Box 39434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68" name="Text Box 39434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69" name="Text Box 39435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0" name="Text Box 39435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1" name="Text Box 39435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2" name="Text Box 39435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3" name="Text Box 39435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4" name="Text Box 39435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5" name="Text Box 39435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6" name="Text Box 39435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7" name="Text Box 39435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8" name="Text Box 39435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79" name="Text Box 39472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0" name="Text Box 39473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1" name="Text Box 39473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2" name="Text Box 39473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3" name="Text Box 39473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4" name="Text Box 39473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5" name="Text Box 39473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6" name="Text Box 39473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7" name="Text Box 39473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8" name="Text Box 39473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89" name="Text Box 39473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90" name="Text Box 39474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91" name="Text Box 39474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92" name="Text Box 39474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38100</xdr:rowOff>
    </xdr:to>
    <xdr:sp macro="" textlink="">
      <xdr:nvSpPr>
        <xdr:cNvPr id="993" name="Text Box 39474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98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999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0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1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2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3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4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5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6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7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8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09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0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1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2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3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4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5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6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7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8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19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0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1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2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3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4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5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6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7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8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29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0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1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2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3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4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5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6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7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8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39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0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1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2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3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4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5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6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7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8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49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0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1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2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3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4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5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6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7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8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59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0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1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2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3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4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5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6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7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8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69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0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1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2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3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4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5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6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7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8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79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0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1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2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3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4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5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6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7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8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89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0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1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2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3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4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5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6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7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8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099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0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1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2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3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4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5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6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7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8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09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0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1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2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3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4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5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6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7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8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19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20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21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22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23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24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95250</xdr:colOff>
      <xdr:row>35</xdr:row>
      <xdr:rowOff>38100</xdr:rowOff>
    </xdr:to>
    <xdr:sp macro="" textlink="">
      <xdr:nvSpPr>
        <xdr:cNvPr id="1125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26" name="Text Box 39436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27" name="Text Box 39436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28" name="Text Box 39436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29" name="Text Box 39436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0" name="Text Box 39436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1" name="Text Box 39436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2" name="Text Box 39436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3" name="Text Box 39436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4" name="Text Box 39436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5" name="Text Box 39437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6" name="Text Box 39437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7" name="Text Box 39437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8" name="Text Box 39437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39" name="Text Box 39437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0" name="Text Box 39437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1" name="Text Box 39437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2" name="Text Box 39474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3" name="Text Box 39474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4" name="Text Box 39474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5" name="Text Box 39474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6" name="Text Box 39474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7" name="Text Box 39475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8" name="Text Box 39475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49" name="Text Box 39475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50" name="Text Box 39475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51" name="Text Box 39475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52" name="Text Box 39475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53" name="Text Box 39475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54" name="Text Box 39475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55" name="Text Box 39475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56" name="Text Box 39475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157" name="Text Box 39476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66675</xdr:colOff>
      <xdr:row>13</xdr:row>
      <xdr:rowOff>47625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0" y="2781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66675</xdr:colOff>
      <xdr:row>13</xdr:row>
      <xdr:rowOff>47625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0" y="2781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0" y="2781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0" y="2781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266700</xdr:colOff>
      <xdr:row>12</xdr:row>
      <xdr:rowOff>38100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266700</xdr:colOff>
      <xdr:row>17</xdr:row>
      <xdr:rowOff>38100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0" y="4305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266700</xdr:colOff>
      <xdr:row>17</xdr:row>
      <xdr:rowOff>38100</xdr:rowOff>
    </xdr:to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0" y="4305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266700</xdr:colOff>
      <xdr:row>17</xdr:row>
      <xdr:rowOff>38100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0" y="4305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266700</xdr:colOff>
      <xdr:row>17</xdr:row>
      <xdr:rowOff>38100</xdr:rowOff>
    </xdr:to>
    <xdr:sp macro="" textlink="">
      <xdr:nvSpPr>
        <xdr:cNvPr id="1169" name="Text Box 4"/>
        <xdr:cNvSpPr txBox="1">
          <a:spLocks noChangeArrowheads="1"/>
        </xdr:cNvSpPr>
      </xdr:nvSpPr>
      <xdr:spPr bwMode="auto">
        <a:xfrm>
          <a:off x="0" y="4305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8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19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66675</xdr:colOff>
      <xdr:row>21</xdr:row>
      <xdr:rowOff>57150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0" y="54673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66675</xdr:colOff>
      <xdr:row>21</xdr:row>
      <xdr:rowOff>57150</xdr:rowOff>
    </xdr:to>
    <xdr:sp macro="" textlink="">
      <xdr:nvSpPr>
        <xdr:cNvPr id="1201" name="Text Box 4"/>
        <xdr:cNvSpPr txBox="1">
          <a:spLocks noChangeArrowheads="1"/>
        </xdr:cNvSpPr>
      </xdr:nvSpPr>
      <xdr:spPr bwMode="auto">
        <a:xfrm>
          <a:off x="0" y="54673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266700</xdr:colOff>
      <xdr:row>21</xdr:row>
      <xdr:rowOff>0</xdr:rowOff>
    </xdr:to>
    <xdr:sp macro="" textlink="">
      <xdr:nvSpPr>
        <xdr:cNvPr id="1202" name="Text Box 4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266700</xdr:colOff>
      <xdr:row>16</xdr:row>
      <xdr:rowOff>38100</xdr:rowOff>
    </xdr:to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0" y="3543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266700</xdr:colOff>
      <xdr:row>21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266700</xdr:colOff>
      <xdr:row>16</xdr:row>
      <xdr:rowOff>38100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0" y="3543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06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07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08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09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0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1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2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3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4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5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6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7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8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19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0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1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2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3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4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5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6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7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8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29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30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31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32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33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34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35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36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237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38" name="Text Box 394361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39" name="Text Box 394362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0" name="Text Box 394363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1" name="Text Box 394364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2" name="Text Box 394365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3" name="Text Box 394366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4" name="Text Box 394367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5" name="Text Box 394368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6" name="Text Box 394369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7" name="Text Box 394370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8" name="Text Box 394371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49" name="Text Box 394372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0" name="Text Box 394373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1" name="Text Box 394374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2" name="Text Box 394375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3" name="Text Box 394376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4" name="Text Box 394745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5" name="Text Box 394746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6" name="Text Box 394747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7" name="Text Box 394748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8" name="Text Box 394749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59" name="Text Box 394750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0" name="Text Box 394751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1" name="Text Box 394752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2" name="Text Box 394753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3" name="Text Box 394754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4" name="Text Box 394755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5" name="Text Box 394756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6" name="Text Box 394757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7" name="Text Box 394758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8" name="Text Box 394759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</xdr:colOff>
      <xdr:row>36</xdr:row>
      <xdr:rowOff>38100</xdr:rowOff>
    </xdr:to>
    <xdr:sp macro="" textlink="">
      <xdr:nvSpPr>
        <xdr:cNvPr id="1269" name="Text Box 394760"/>
        <xdr:cNvSpPr txBox="1">
          <a:spLocks noChangeArrowheads="1"/>
        </xdr:cNvSpPr>
      </xdr:nvSpPr>
      <xdr:spPr bwMode="auto">
        <a:xfrm>
          <a:off x="0" y="89725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0" name="Text Box 39434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1" name="Text Box 39434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2" name="Text Box 39434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3" name="Text Box 39434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4" name="Text Box 39434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5" name="Text Box 39435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6" name="Text Box 39435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7" name="Text Box 39435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8" name="Text Box 39435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79" name="Text Box 39435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80" name="Text Box 39435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81" name="Text Box 39435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82" name="Text Box 39435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83" name="Text Box 39435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84" name="Text Box 39435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85726</xdr:rowOff>
    </xdr:to>
    <xdr:sp macro="" textlink="">
      <xdr:nvSpPr>
        <xdr:cNvPr id="1285" name="Text Box 394360"/>
        <xdr:cNvSpPr txBox="1">
          <a:spLocks noChangeArrowheads="1"/>
        </xdr:cNvSpPr>
      </xdr:nvSpPr>
      <xdr:spPr bwMode="auto">
        <a:xfrm>
          <a:off x="0" y="18268950"/>
          <a:ext cx="57150" cy="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86" name="Text Box 39472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87" name="Text Box 39473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88" name="Text Box 39473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89" name="Text Box 39473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0" name="Text Box 39473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1" name="Text Box 39473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2" name="Text Box 39473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3" name="Text Box 39473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4" name="Text Box 39473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5" name="Text Box 39473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6" name="Text Box 39473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7" name="Text Box 39474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8" name="Text Box 39474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299" name="Text Box 39474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300" name="Text Box 39474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85726</xdr:rowOff>
    </xdr:to>
    <xdr:sp macro="" textlink="">
      <xdr:nvSpPr>
        <xdr:cNvPr id="1301" name="Text Box 394744"/>
        <xdr:cNvSpPr txBox="1">
          <a:spLocks noChangeArrowheads="1"/>
        </xdr:cNvSpPr>
      </xdr:nvSpPr>
      <xdr:spPr bwMode="auto">
        <a:xfrm>
          <a:off x="0" y="18268950"/>
          <a:ext cx="57150" cy="8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02" name="Text Box 394345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03" name="Text Box 394346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04" name="Text Box 394347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05" name="Text Box 394348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06" name="Text Box 394349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07" name="Text Box 394350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08" name="Text Box 394351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09" name="Text Box 394352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0" name="Text Box 394353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1" name="Text Box 394354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2" name="Text Box 394355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3" name="Text Box 394356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4" name="Text Box 394357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5" name="Text Box 394358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6" name="Text Box 394359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7" name="Text Box 394729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8" name="Text Box 394730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19" name="Text Box 394731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0" name="Text Box 394732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1" name="Text Box 394733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2" name="Text Box 394734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3" name="Text Box 394735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4" name="Text Box 394736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5" name="Text Box 394737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6" name="Text Box 394738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7" name="Text Box 394739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8" name="Text Box 394740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29" name="Text Box 394741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30" name="Text Box 394742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95250</xdr:colOff>
      <xdr:row>68</xdr:row>
      <xdr:rowOff>47625</xdr:rowOff>
    </xdr:to>
    <xdr:sp macro="" textlink="">
      <xdr:nvSpPr>
        <xdr:cNvPr id="1331" name="Text Box 394743"/>
        <xdr:cNvSpPr txBox="1">
          <a:spLocks noChangeArrowheads="1"/>
        </xdr:cNvSpPr>
      </xdr:nvSpPr>
      <xdr:spPr bwMode="auto">
        <a:xfrm>
          <a:off x="0" y="18268950"/>
          <a:ext cx="95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3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3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3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4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5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66675</xdr:colOff>
      <xdr:row>21</xdr:row>
      <xdr:rowOff>57150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0" y="54673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66675</xdr:colOff>
      <xdr:row>21</xdr:row>
      <xdr:rowOff>57150</xdr:rowOff>
    </xdr:to>
    <xdr:sp macro="" textlink="">
      <xdr:nvSpPr>
        <xdr:cNvPr id="1363" name="Text Box 4"/>
        <xdr:cNvSpPr txBox="1">
          <a:spLocks noChangeArrowheads="1"/>
        </xdr:cNvSpPr>
      </xdr:nvSpPr>
      <xdr:spPr bwMode="auto">
        <a:xfrm>
          <a:off x="0" y="54673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266700</xdr:colOff>
      <xdr:row>21</xdr:row>
      <xdr:rowOff>0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266700</xdr:colOff>
      <xdr:row>16</xdr:row>
      <xdr:rowOff>38100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0" y="3543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266700</xdr:colOff>
      <xdr:row>21</xdr:row>
      <xdr:rowOff>0</xdr:rowOff>
    </xdr:to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0" y="54673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266700</xdr:colOff>
      <xdr:row>16</xdr:row>
      <xdr:rowOff>38100</xdr:rowOff>
    </xdr:to>
    <xdr:sp macro="" textlink="">
      <xdr:nvSpPr>
        <xdr:cNvPr id="1367" name="Text Box 4"/>
        <xdr:cNvSpPr txBox="1">
          <a:spLocks noChangeArrowheads="1"/>
        </xdr:cNvSpPr>
      </xdr:nvSpPr>
      <xdr:spPr bwMode="auto">
        <a:xfrm>
          <a:off x="0" y="3543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68" name="Text Box 39436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69" name="Text Box 39436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0" name="Text Box 39436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1" name="Text Box 39436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2" name="Text Box 39436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3" name="Text Box 39436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4" name="Text Box 39436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5" name="Text Box 39436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6" name="Text Box 39436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7" name="Text Box 39437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8" name="Text Box 39437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79" name="Text Box 39437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0" name="Text Box 39437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1" name="Text Box 39437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2" name="Text Box 39437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3" name="Text Box 39437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4" name="Text Box 39474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5" name="Text Box 39474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6" name="Text Box 39474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7" name="Text Box 39474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8" name="Text Box 39474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89" name="Text Box 39475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0" name="Text Box 39475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1" name="Text Box 39475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2" name="Text Box 39475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3" name="Text Box 39475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4" name="Text Box 39475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5" name="Text Box 39475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6" name="Text Box 39475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7" name="Text Box 39475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8" name="Text Box 39475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399" name="Text Box 39476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0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1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2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3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4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5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6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7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8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09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0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1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2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3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4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5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6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7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8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19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0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1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2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3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4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5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6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7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8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29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30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431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32" name="Text Box 39434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33" name="Text Box 39434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34" name="Text Box 39434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35" name="Text Box 39434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36" name="Text Box 39434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37" name="Text Box 39435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38" name="Text Box 39435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39" name="Text Box 39435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40" name="Text Box 39435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41" name="Text Box 394354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42" name="Text Box 39435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43" name="Text Box 39435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44" name="Text Box 39435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45" name="Text Box 39435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46" name="Text Box 39435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2324100</xdr:rowOff>
    </xdr:from>
    <xdr:to>
      <xdr:col>0</xdr:col>
      <xdr:colOff>57150</xdr:colOff>
      <xdr:row>69</xdr:row>
      <xdr:rowOff>83608</xdr:rowOff>
    </xdr:to>
    <xdr:sp macro="" textlink="">
      <xdr:nvSpPr>
        <xdr:cNvPr id="1447" name="Text Box 394360"/>
        <xdr:cNvSpPr txBox="1">
          <a:spLocks noChangeArrowheads="1"/>
        </xdr:cNvSpPr>
      </xdr:nvSpPr>
      <xdr:spPr bwMode="auto">
        <a:xfrm>
          <a:off x="0" y="19030950"/>
          <a:ext cx="57150" cy="8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48" name="Text Box 39472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49" name="Text Box 39473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0" name="Text Box 39473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1" name="Text Box 39473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2" name="Text Box 39473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3" name="Text Box 394734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4" name="Text Box 39473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5" name="Text Box 39473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6" name="Text Box 39473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7" name="Text Box 39473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8" name="Text Box 39473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59" name="Text Box 39474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60" name="Text Box 39474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61" name="Text Box 39474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462" name="Text Box 39474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2324100</xdr:rowOff>
    </xdr:from>
    <xdr:to>
      <xdr:col>0</xdr:col>
      <xdr:colOff>57150</xdr:colOff>
      <xdr:row>69</xdr:row>
      <xdr:rowOff>83608</xdr:rowOff>
    </xdr:to>
    <xdr:sp macro="" textlink="">
      <xdr:nvSpPr>
        <xdr:cNvPr id="1463" name="Text Box 394744"/>
        <xdr:cNvSpPr txBox="1">
          <a:spLocks noChangeArrowheads="1"/>
        </xdr:cNvSpPr>
      </xdr:nvSpPr>
      <xdr:spPr bwMode="auto">
        <a:xfrm>
          <a:off x="0" y="19030950"/>
          <a:ext cx="57150" cy="8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64" name="Text Box 39434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65" name="Text Box 39434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66" name="Text Box 39434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67" name="Text Box 39434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68" name="Text Box 39434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69" name="Text Box 39435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0" name="Text Box 39435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1" name="Text Box 39435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2" name="Text Box 39435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3" name="Text Box 39435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4" name="Text Box 39435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5" name="Text Box 39435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6" name="Text Box 39435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7" name="Text Box 39435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8" name="Text Box 39435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79" name="Text Box 39472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0" name="Text Box 39473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1" name="Text Box 39473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2" name="Text Box 39473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3" name="Text Box 39473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4" name="Text Box 39473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5" name="Text Box 39473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6" name="Text Box 39473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7" name="Text Box 39473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8" name="Text Box 39473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89" name="Text Box 39473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90" name="Text Box 39474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91" name="Text Box 39474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92" name="Text Box 39474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493" name="Text Box 39474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49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57150</xdr:rowOff>
    </xdr:to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0" y="1409700"/>
          <a:ext cx="95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66675</xdr:colOff>
      <xdr:row>14</xdr:row>
      <xdr:rowOff>47625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0" y="2781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66675</xdr:colOff>
      <xdr:row>14</xdr:row>
      <xdr:rowOff>47625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0" y="2781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0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0" y="3238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38100</xdr:rowOff>
    </xdr:to>
    <xdr:sp macro="" textlink="">
      <xdr:nvSpPr>
        <xdr:cNvPr id="1527" name="Text Box 4"/>
        <xdr:cNvSpPr txBox="1">
          <a:spLocks noChangeArrowheads="1"/>
        </xdr:cNvSpPr>
      </xdr:nvSpPr>
      <xdr:spPr bwMode="auto">
        <a:xfrm>
          <a:off x="0" y="2781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266700</xdr:colOff>
      <xdr:row>15</xdr:row>
      <xdr:rowOff>0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0" y="3238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38100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0" y="2781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0" y="4781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0" y="4781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0" y="4781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66675</xdr:colOff>
      <xdr:row>18</xdr:row>
      <xdr:rowOff>57150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0" y="4781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66675</xdr:colOff>
      <xdr:row>20</xdr:row>
      <xdr:rowOff>57150</xdr:rowOff>
    </xdr:to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0" y="5162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66675</xdr:colOff>
      <xdr:row>20</xdr:row>
      <xdr:rowOff>57150</xdr:rowOff>
    </xdr:to>
    <xdr:sp macro="" textlink="">
      <xdr:nvSpPr>
        <xdr:cNvPr id="1535" name="Text Box 4"/>
        <xdr:cNvSpPr txBox="1">
          <a:spLocks noChangeArrowheads="1"/>
        </xdr:cNvSpPr>
      </xdr:nvSpPr>
      <xdr:spPr bwMode="auto">
        <a:xfrm>
          <a:off x="0" y="5162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66675</xdr:colOff>
      <xdr:row>20</xdr:row>
      <xdr:rowOff>57150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0" y="5162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66675</xdr:colOff>
      <xdr:row>20</xdr:row>
      <xdr:rowOff>57150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0" y="51625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38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39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0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1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2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3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4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5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6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7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8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49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0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1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2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3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4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5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6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7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8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59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0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1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2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3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4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5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6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7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8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69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0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1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2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3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4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5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6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7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8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79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0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1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2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3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4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5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6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7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8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89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0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1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2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3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4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5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6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7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8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599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00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01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02" name="Text Box 39434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03" name="Text Box 39434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04" name="Text Box 39434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05" name="Text Box 39434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06" name="Text Box 39434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07" name="Text Box 39435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08" name="Text Box 39435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09" name="Text Box 39435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10" name="Text Box 39435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11" name="Text Box 394354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12" name="Text Box 39435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13" name="Text Box 39435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14" name="Text Box 39435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15" name="Text Box 39435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16" name="Text Box 39435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2324100</xdr:rowOff>
    </xdr:from>
    <xdr:to>
      <xdr:col>0</xdr:col>
      <xdr:colOff>57150</xdr:colOff>
      <xdr:row>69</xdr:row>
      <xdr:rowOff>83608</xdr:rowOff>
    </xdr:to>
    <xdr:sp macro="" textlink="">
      <xdr:nvSpPr>
        <xdr:cNvPr id="1617" name="Text Box 394360"/>
        <xdr:cNvSpPr txBox="1">
          <a:spLocks noChangeArrowheads="1"/>
        </xdr:cNvSpPr>
      </xdr:nvSpPr>
      <xdr:spPr bwMode="auto">
        <a:xfrm>
          <a:off x="0" y="19030950"/>
          <a:ext cx="57150" cy="8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18" name="Text Box 39472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19" name="Text Box 39473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0" name="Text Box 39473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1" name="Text Box 39473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2" name="Text Box 39473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3" name="Text Box 394734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4" name="Text Box 394735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5" name="Text Box 394736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6" name="Text Box 394737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7" name="Text Box 394738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8" name="Text Box 394739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29" name="Text Box 394740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30" name="Text Box 394741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31" name="Text Box 394742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95250</xdr:colOff>
      <xdr:row>70</xdr:row>
      <xdr:rowOff>38100</xdr:rowOff>
    </xdr:to>
    <xdr:sp macro="" textlink="">
      <xdr:nvSpPr>
        <xdr:cNvPr id="1632" name="Text Box 394743"/>
        <xdr:cNvSpPr txBox="1">
          <a:spLocks noChangeArrowheads="1"/>
        </xdr:cNvSpPr>
      </xdr:nvSpPr>
      <xdr:spPr bwMode="auto">
        <a:xfrm>
          <a:off x="0" y="19335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2324100</xdr:rowOff>
    </xdr:from>
    <xdr:to>
      <xdr:col>0</xdr:col>
      <xdr:colOff>57150</xdr:colOff>
      <xdr:row>69</xdr:row>
      <xdr:rowOff>83608</xdr:rowOff>
    </xdr:to>
    <xdr:sp macro="" textlink="">
      <xdr:nvSpPr>
        <xdr:cNvPr id="1633" name="Text Box 394744"/>
        <xdr:cNvSpPr txBox="1">
          <a:spLocks noChangeArrowheads="1"/>
        </xdr:cNvSpPr>
      </xdr:nvSpPr>
      <xdr:spPr bwMode="auto">
        <a:xfrm>
          <a:off x="0" y="19030950"/>
          <a:ext cx="57150" cy="8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34" name="Text Box 39434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35" name="Text Box 39434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36" name="Text Box 39434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37" name="Text Box 39434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38" name="Text Box 39434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39" name="Text Box 39435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0" name="Text Box 39435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1" name="Text Box 39435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2" name="Text Box 39435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3" name="Text Box 39435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4" name="Text Box 39435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5" name="Text Box 39435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6" name="Text Box 39435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7" name="Text Box 39435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8" name="Text Box 39435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49" name="Text Box 39472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0" name="Text Box 39473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1" name="Text Box 39473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2" name="Text Box 39473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3" name="Text Box 39473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4" name="Text Box 394734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5" name="Text Box 394735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6" name="Text Box 394736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7" name="Text Box 394737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8" name="Text Box 394738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59" name="Text Box 394739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60" name="Text Box 394740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61" name="Text Box 394741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62" name="Text Box 394742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95250</xdr:colOff>
      <xdr:row>69</xdr:row>
      <xdr:rowOff>38100</xdr:rowOff>
    </xdr:to>
    <xdr:sp macro="" textlink="">
      <xdr:nvSpPr>
        <xdr:cNvPr id="1663" name="Text Box 394743"/>
        <xdr:cNvSpPr txBox="1">
          <a:spLocks noChangeArrowheads="1"/>
        </xdr:cNvSpPr>
      </xdr:nvSpPr>
      <xdr:spPr bwMode="auto">
        <a:xfrm>
          <a:off x="0" y="19030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68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69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0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1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2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3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4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5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6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7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8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79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0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1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2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3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4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5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6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7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8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89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0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1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2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3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4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5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6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7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8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699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0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1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2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3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4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5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6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7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8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09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0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1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2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3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4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5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6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7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8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19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0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1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2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3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4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5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6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7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8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29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0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1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2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3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4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5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6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7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8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39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0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1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2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3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4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5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6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7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8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49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0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1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2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3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4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5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6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7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8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59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0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1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2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3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4" name="Text Box 39436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5" name="Text Box 39436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6" name="Text Box 39436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7" name="Text Box 39436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8" name="Text Box 39436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69" name="Text Box 39436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0" name="Text Box 39436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1" name="Text Box 39436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2" name="Text Box 39436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3" name="Text Box 39437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4" name="Text Box 39437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5" name="Text Box 39437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6" name="Text Box 39437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7" name="Text Box 39437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8" name="Text Box 39437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79" name="Text Box 39437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0" name="Text Box 39474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1" name="Text Box 39474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2" name="Text Box 39474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3" name="Text Box 39474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4" name="Text Box 39474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5" name="Text Box 39475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6" name="Text Box 394751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7" name="Text Box 394752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8" name="Text Box 394753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89" name="Text Box 394754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90" name="Text Box 394755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91" name="Text Box 394756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92" name="Text Box 394757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93" name="Text Box 394758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94" name="Text Box 394759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95250</xdr:colOff>
      <xdr:row>37</xdr:row>
      <xdr:rowOff>38100</xdr:rowOff>
    </xdr:to>
    <xdr:sp macro="" textlink="">
      <xdr:nvSpPr>
        <xdr:cNvPr id="1795" name="Text Box 394760"/>
        <xdr:cNvSpPr txBox="1">
          <a:spLocks noChangeArrowheads="1"/>
        </xdr:cNvSpPr>
      </xdr:nvSpPr>
      <xdr:spPr bwMode="auto">
        <a:xfrm>
          <a:off x="0" y="91249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796" name="Text Box 39436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797" name="Text Box 39436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798" name="Text Box 39436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799" name="Text Box 39436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0" name="Text Box 39436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1" name="Text Box 39436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2" name="Text Box 39436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3" name="Text Box 39436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4" name="Text Box 39436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5" name="Text Box 39437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6" name="Text Box 39437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7" name="Text Box 39437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8" name="Text Box 39437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09" name="Text Box 39437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0" name="Text Box 39437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1" name="Text Box 39437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2" name="Text Box 39474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3" name="Text Box 39474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4" name="Text Box 39474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5" name="Text Box 39474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6" name="Text Box 39474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7" name="Text Box 39475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8" name="Text Box 394751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19" name="Text Box 394752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20" name="Text Box 394753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21" name="Text Box 394754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22" name="Text Box 394755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23" name="Text Box 394756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24" name="Text Box 394757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25" name="Text Box 394758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26" name="Text Box 394759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38100</xdr:rowOff>
    </xdr:to>
    <xdr:sp macro="" textlink="">
      <xdr:nvSpPr>
        <xdr:cNvPr id="1827" name="Text Box 394760"/>
        <xdr:cNvSpPr txBox="1">
          <a:spLocks noChangeArrowheads="1"/>
        </xdr:cNvSpPr>
      </xdr:nvSpPr>
      <xdr:spPr bwMode="auto">
        <a:xfrm>
          <a:off x="0" y="942975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66675</xdr:colOff>
      <xdr:row>14</xdr:row>
      <xdr:rowOff>47625</xdr:rowOff>
    </xdr:to>
    <xdr:sp macro="" textlink="">
      <xdr:nvSpPr>
        <xdr:cNvPr id="1828" name="Text Box 4"/>
        <xdr:cNvSpPr txBox="1">
          <a:spLocks noChangeArrowheads="1"/>
        </xdr:cNvSpPr>
      </xdr:nvSpPr>
      <xdr:spPr bwMode="auto">
        <a:xfrm>
          <a:off x="0" y="2781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66675</xdr:colOff>
      <xdr:row>14</xdr:row>
      <xdr:rowOff>47625</xdr:rowOff>
    </xdr:to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0" y="2781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38100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0" y="2781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266700</xdr:colOff>
      <xdr:row>14</xdr:row>
      <xdr:rowOff>38100</xdr:rowOff>
    </xdr:to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0" y="2781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832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13</xdr:row>
      <xdr:rowOff>38100</xdr:rowOff>
    </xdr:to>
    <xdr:sp macro="" textlink="">
      <xdr:nvSpPr>
        <xdr:cNvPr id="1835" name="Text Box 4"/>
        <xdr:cNvSpPr txBox="1">
          <a:spLocks noChangeArrowheads="1"/>
        </xdr:cNvSpPr>
      </xdr:nvSpPr>
      <xdr:spPr bwMode="auto">
        <a:xfrm>
          <a:off x="0" y="2476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266700</xdr:colOff>
      <xdr:row>18</xdr:row>
      <xdr:rowOff>38100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0" y="4305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266700</xdr:colOff>
      <xdr:row>18</xdr:row>
      <xdr:rowOff>38100</xdr:rowOff>
    </xdr:to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0" y="4305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266700</xdr:colOff>
      <xdr:row>18</xdr:row>
      <xdr:rowOff>38100</xdr:rowOff>
    </xdr:to>
    <xdr:sp macro="" textlink="">
      <xdr:nvSpPr>
        <xdr:cNvPr id="1838" name="Text Box 4"/>
        <xdr:cNvSpPr txBox="1">
          <a:spLocks noChangeArrowheads="1"/>
        </xdr:cNvSpPr>
      </xdr:nvSpPr>
      <xdr:spPr bwMode="auto">
        <a:xfrm>
          <a:off x="0" y="4305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266700</xdr:colOff>
      <xdr:row>18</xdr:row>
      <xdr:rowOff>38100</xdr:rowOff>
    </xdr:to>
    <xdr:sp macro="" textlink="">
      <xdr:nvSpPr>
        <xdr:cNvPr id="1839" name="Text Box 4"/>
        <xdr:cNvSpPr txBox="1">
          <a:spLocks noChangeArrowheads="1"/>
        </xdr:cNvSpPr>
      </xdr:nvSpPr>
      <xdr:spPr bwMode="auto">
        <a:xfrm>
          <a:off x="0" y="43053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2" name="Text Box 394009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3" name="Text Box 394010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" name="Text Box 394011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5" name="Text Box 394012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6" name="Text Box 394013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7" name="Text Box 394014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8" name="Text Box 394015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9" name="Text Box 394016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10" name="Text Box 394049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11" name="Text Box 394050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12" name="Text Box 394051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13" name="Text Box 394052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14" name="Text Box 394053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15" name="Text Box 394054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16" name="Text Box 394055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17" name="Text Box 394056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18" name="Text Box 394329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19" name="Text Box 394330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0" name="Text Box 394331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1" name="Text Box 394332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2" name="Text Box 394333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3" name="Text Box 394334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4" name="Text Box 394335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5" name="Text Box 394336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6" name="Text Box 394337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7" name="Text Box 394338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8" name="Text Box 394339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29" name="Text Box 394340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30" name="Text Box 394341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31" name="Text Box 394342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32" name="Text Box 394343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33" name="Text Box 394344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34" name="Text Box 394393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35" name="Text Box 394394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36" name="Text Box 394395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37" name="Text Box 394396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38" name="Text Box 394397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39" name="Text Box 394398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0" name="Text Box 394399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1" name="Text Box 394400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2" name="Text Box 394433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3" name="Text Box 394434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4" name="Text Box 394435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5" name="Text Box 394436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6" name="Text Box 394437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7" name="Text Box 394438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8" name="Text Box 394439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15</xdr:row>
      <xdr:rowOff>0</xdr:rowOff>
    </xdr:from>
    <xdr:to>
      <xdr:col>0</xdr:col>
      <xdr:colOff>914400</xdr:colOff>
      <xdr:row>15</xdr:row>
      <xdr:rowOff>38100</xdr:rowOff>
    </xdr:to>
    <xdr:sp macro="" textlink="">
      <xdr:nvSpPr>
        <xdr:cNvPr id="49" name="Text Box 394440"/>
        <xdr:cNvSpPr txBox="1">
          <a:spLocks noChangeArrowheads="1"/>
        </xdr:cNvSpPr>
      </xdr:nvSpPr>
      <xdr:spPr bwMode="auto">
        <a:xfrm>
          <a:off x="914400" y="6467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0" name="Text Box 394713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1" name="Text Box 394714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2" name="Text Box 394715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3" name="Text Box 394716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4" name="Text Box 394717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5" name="Text Box 394718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6" name="Text Box 394719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7" name="Text Box 394720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8" name="Text Box 394721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59" name="Text Box 394722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60" name="Text Box 394723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61" name="Text Box 394724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62" name="Text Box 394725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63" name="Text Box 394726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64" name="Text Box 394727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95250</xdr:colOff>
      <xdr:row>15</xdr:row>
      <xdr:rowOff>38100</xdr:rowOff>
    </xdr:to>
    <xdr:sp macro="" textlink="">
      <xdr:nvSpPr>
        <xdr:cNvPr id="65" name="Text Box 394728"/>
        <xdr:cNvSpPr txBox="1">
          <a:spLocks noChangeArrowheads="1"/>
        </xdr:cNvSpPr>
      </xdr:nvSpPr>
      <xdr:spPr bwMode="auto">
        <a:xfrm>
          <a:off x="0" y="646747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2" name="Text Box 394009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3" name="Text Box 394010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" name="Text Box 394011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5" name="Text Box 394012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6" name="Text Box 394013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7" name="Text Box 394014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8" name="Text Box 394015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9" name="Text Box 394016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10" name="Text Box 394049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11" name="Text Box 394050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12" name="Text Box 394051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13" name="Text Box 394052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14" name="Text Box 394053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15" name="Text Box 394054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16" name="Text Box 394055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17" name="Text Box 394056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18" name="Text Box 394329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19" name="Text Box 394330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0" name="Text Box 394331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" name="Text Box 394332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" name="Text Box 394333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3" name="Text Box 394334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4" name="Text Box 394335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5" name="Text Box 394336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6" name="Text Box 394337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7" name="Text Box 394338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" name="Text Box 394339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" name="Text Box 394340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" name="Text Box 394341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1" name="Text Box 394342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2" name="Text Box 394343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3" name="Text Box 394344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34" name="Text Box 394393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35" name="Text Box 394394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36" name="Text Box 394395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37" name="Text Box 394396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38" name="Text Box 394397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39" name="Text Box 394398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0" name="Text Box 394399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1" name="Text Box 394400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2" name="Text Box 394433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3" name="Text Box 394434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4" name="Text Box 394435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5" name="Text Box 394436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6" name="Text Box 394437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7" name="Text Box 394438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8" name="Text Box 394439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16</xdr:row>
      <xdr:rowOff>0</xdr:rowOff>
    </xdr:from>
    <xdr:to>
      <xdr:col>0</xdr:col>
      <xdr:colOff>914400</xdr:colOff>
      <xdr:row>16</xdr:row>
      <xdr:rowOff>38100</xdr:rowOff>
    </xdr:to>
    <xdr:sp macro="" textlink="">
      <xdr:nvSpPr>
        <xdr:cNvPr id="49" name="Text Box 394440"/>
        <xdr:cNvSpPr txBox="1">
          <a:spLocks noChangeArrowheads="1"/>
        </xdr:cNvSpPr>
      </xdr:nvSpPr>
      <xdr:spPr bwMode="auto">
        <a:xfrm>
          <a:off x="914400" y="41148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0" name="Text Box 394713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1" name="Text Box 394714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" name="Text Box 394715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" name="Text Box 394716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" name="Text Box 394717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5" name="Text Box 394718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6" name="Text Box 394719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7" name="Text Box 394720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8" name="Text Box 394721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9" name="Text Box 394722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" name="Text Box 394723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" name="Text Box 394724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2" name="Text Box 394725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3" name="Text Box 394726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4" name="Text Box 394727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5" name="Text Box 394728"/>
        <xdr:cNvSpPr txBox="1">
          <a:spLocks noChangeArrowheads="1"/>
        </xdr:cNvSpPr>
      </xdr:nvSpPr>
      <xdr:spPr bwMode="auto">
        <a:xfrm>
          <a:off x="0" y="41148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4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6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2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3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4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5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6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7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8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9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0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1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2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3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4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5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6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7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0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2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3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8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9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0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1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2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3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4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5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6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7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8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9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0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1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2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3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9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0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3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4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6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7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529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0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1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4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5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6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7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8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9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0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1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2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3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4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0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1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2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3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4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5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6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7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8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9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0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1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2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3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4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5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6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7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8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9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0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1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2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3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4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5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6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7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8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9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0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1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2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3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4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5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6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7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8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9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0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1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2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3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4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5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6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657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8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9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0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1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2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3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4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5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6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7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8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9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0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1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2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673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4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5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6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7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8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79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0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1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2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3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4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5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6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7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8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689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4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5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6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8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0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1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2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3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4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705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6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8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9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0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1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2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3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4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5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6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8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9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0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721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783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6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7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8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9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0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1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2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3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4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5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6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7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8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9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0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1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2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3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4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5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6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7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8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9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0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1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2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3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4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5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6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7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8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9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0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1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2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3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4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5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6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7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8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9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0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1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2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833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4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5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6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7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8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9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0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1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2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3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4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5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6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7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8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849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0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1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2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3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4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5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6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7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8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59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0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1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2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3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4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865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0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2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3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4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5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6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7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8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9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041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2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3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4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5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6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8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9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0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1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2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3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4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5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6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057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2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3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4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5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6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7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8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9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0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1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2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3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4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5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6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7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8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9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0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1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2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3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4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5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6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7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8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9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0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1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2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3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4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5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6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7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8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9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0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1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2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3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4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5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6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7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8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169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0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1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2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3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4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5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6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7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8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9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0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1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2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3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4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185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86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87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88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89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0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1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2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3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4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5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6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7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8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99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00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01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29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29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34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36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62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63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64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65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66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67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68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69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70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71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72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73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74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75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76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377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3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55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56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68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69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698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699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0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1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2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3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4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5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6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7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8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09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10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11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12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713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8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9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0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1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2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3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4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5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6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7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8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729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0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1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2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3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4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5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6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7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8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9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0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1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2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3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4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807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0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1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2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3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4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5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6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7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8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9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0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1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2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3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4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5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6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7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8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9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0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1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2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3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4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5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6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7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8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9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0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1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2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3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4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5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6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7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8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9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0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1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2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3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4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5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6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857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8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9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0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1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2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3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4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5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6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7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8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9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0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1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2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873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74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75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76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77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78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79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0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1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2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3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4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5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6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7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8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1889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89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0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1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0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5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6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7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8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9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0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1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2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3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4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065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6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7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8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9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0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1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2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3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4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5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6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7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8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9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0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081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142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143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6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7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8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9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0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1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2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3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4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5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6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7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8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9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0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1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2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3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4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5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6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7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8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9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0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1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2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3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4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5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6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7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8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9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0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1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2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3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4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5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6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7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8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9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0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1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2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193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4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5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6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7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8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9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0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1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2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3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4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5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6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7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8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209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0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1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2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3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4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5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6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7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8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19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20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21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22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23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24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225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0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1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2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3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4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5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6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7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8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9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0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2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3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4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5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6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7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8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9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0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1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2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3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4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5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6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257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320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321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2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3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4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5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6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7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8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9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0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1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2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3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4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5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6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7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8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9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0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1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2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3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4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5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6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7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8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9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0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1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2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3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4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5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6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7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8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9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0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1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2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3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4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5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6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7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8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369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0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1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2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3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4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5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6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7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8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9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0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1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2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3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4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385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86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87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88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89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0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1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2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3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4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5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6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7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8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399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400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401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0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0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0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1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7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8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0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1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5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65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65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65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0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0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0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0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0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70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0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0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0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0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1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2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72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22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23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24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25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26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27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28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29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30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31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32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33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34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35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36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737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76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83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83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83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88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89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898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899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0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1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2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3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4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5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6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7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8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09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10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11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12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38100</xdr:rowOff>
    </xdr:to>
    <xdr:sp macro="" textlink="">
      <xdr:nvSpPr>
        <xdr:cNvPr id="2913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1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1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1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1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1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7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0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1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1619250</xdr:colOff>
      <xdr:row>6</xdr:row>
      <xdr:rowOff>28575</xdr:rowOff>
    </xdr:to>
    <xdr:sp macro="" textlink="">
      <xdr:nvSpPr>
        <xdr:cNvPr id="30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0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1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2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4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5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6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7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8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089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0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2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3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4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5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6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7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8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9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0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1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2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3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4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105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166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168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0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1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2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3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4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5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6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7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8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9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0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1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2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3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4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5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6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7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8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9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0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1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2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3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4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5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6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7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8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9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0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1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2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3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4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5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6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7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8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9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0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1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2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3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4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5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6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217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8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9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0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1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2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3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4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5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6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7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8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9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0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1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2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233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34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35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36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37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38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39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0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1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2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3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4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5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6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7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8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249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4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5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6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8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9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0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1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2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3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4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265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6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8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9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0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1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2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3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4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5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6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7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8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9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0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281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342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343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6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7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8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9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0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1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2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3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4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5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6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7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8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9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0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1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2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3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4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5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6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7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8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9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0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1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2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3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4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5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6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7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8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9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0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1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2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3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4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5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6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7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8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9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0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1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2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393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4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5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6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7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8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9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0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1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2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3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4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5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6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7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8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409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0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1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2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3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4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5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6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7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8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19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20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21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22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23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24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25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8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49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0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1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2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3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4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5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6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7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8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99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00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601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02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03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04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05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06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07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08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09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10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11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12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13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14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15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16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617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679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82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83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84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85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86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87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88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89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0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1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2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3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4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5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6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7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8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99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0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1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2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3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4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5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6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7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8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09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0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1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2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3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4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5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6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7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8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19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20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21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22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23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24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25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26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27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28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729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0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1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2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3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4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5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6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7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8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39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40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41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42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43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44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745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46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47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48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49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0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1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2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3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4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5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6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7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8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59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60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761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85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85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85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85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5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5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6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7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8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9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0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0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0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0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0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90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0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0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0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0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1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2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92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22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23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24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25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26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27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28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29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30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31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32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33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34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35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36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937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7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1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9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9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9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9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9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0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12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19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19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19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19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24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25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58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59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0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1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2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3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4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5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6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7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8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69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0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1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2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3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78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79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80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81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82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83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84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85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86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87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88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289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0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1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2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3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4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5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6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8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99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00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01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02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03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04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305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369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0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1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2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3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4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5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6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7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8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79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0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1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2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3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4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5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6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7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8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89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0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1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2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3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4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5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6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7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8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99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0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1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2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3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4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5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6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7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8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09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10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11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12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13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14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15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16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417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18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19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0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1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2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3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4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5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6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7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8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29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30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31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32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433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34" name="Text Box 39322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35" name="Text Box 39322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36" name="Text Box 39322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37" name="Text Box 39322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38" name="Text Box 39323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39" name="Text Box 39323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0" name="Text Box 39323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1" name="Text Box 39323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2" name="Text Box 39360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3" name="Text Box 39360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4" name="Text Box 39361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5" name="Text Box 393612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6" name="Text Box 393614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7" name="Text Box 393616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8" name="Text Box 393618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449" name="Text Box 393620"/>
        <xdr:cNvSpPr txBox="1">
          <a:spLocks noChangeArrowheads="1"/>
        </xdr:cNvSpPr>
      </xdr:nvSpPr>
      <xdr:spPr bwMode="auto">
        <a:xfrm>
          <a:off x="914400" y="1333500"/>
          <a:ext cx="1552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7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9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0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1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2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5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8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59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1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3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4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7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609" name="Text Box 4"/>
        <xdr:cNvSpPr txBox="1">
          <a:spLocks noChangeArrowheads="1"/>
        </xdr:cNvSpPr>
      </xdr:nvSpPr>
      <xdr:spPr bwMode="auto">
        <a:xfrm>
          <a:off x="914400" y="1333500"/>
          <a:ext cx="1552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4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6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2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3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4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5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6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7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8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9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0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1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2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3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4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5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6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7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0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2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3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8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9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0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1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2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3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4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5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6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7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8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9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0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1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2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3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19" name="Text Box 6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20" name="Text Box 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23" name="Text Box 1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24" name="Text Box 1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26" name="Text Box 1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27" name="Text Box 1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1990725</xdr:rowOff>
    </xdr:from>
    <xdr:to>
      <xdr:col>0</xdr:col>
      <xdr:colOff>57150</xdr:colOff>
      <xdr:row>25</xdr:row>
      <xdr:rowOff>28575</xdr:rowOff>
    </xdr:to>
    <xdr:sp macro="" textlink="">
      <xdr:nvSpPr>
        <xdr:cNvPr id="529" name="Text Box 16"/>
        <xdr:cNvSpPr txBox="1">
          <a:spLocks noChangeArrowheads="1"/>
        </xdr:cNvSpPr>
      </xdr:nvSpPr>
      <xdr:spPr bwMode="auto">
        <a:xfrm>
          <a:off x="0" y="1147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0" name="Text Box 1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1" name="Text Box 1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4" name="Text Box 2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5" name="Text Box 2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6" name="Text Box 2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7" name="Text Box 2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8" name="Text Box 2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39" name="Text Box 26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40" name="Text Box 2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41" name="Text Box 2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42" name="Text Box 2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43" name="Text Box 3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44" name="Text Box 3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1990725</xdr:rowOff>
    </xdr:from>
    <xdr:to>
      <xdr:col>0</xdr:col>
      <xdr:colOff>57150</xdr:colOff>
      <xdr:row>25</xdr:row>
      <xdr:rowOff>28575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0" y="1147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2" name="Text Box 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4" name="Text Box 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6" name="Text Box 1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8" name="Text Box 1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59" name="Text Box 1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60" name="Text Box 1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1990725</xdr:rowOff>
    </xdr:from>
    <xdr:to>
      <xdr:col>0</xdr:col>
      <xdr:colOff>57150</xdr:colOff>
      <xdr:row>26</xdr:row>
      <xdr:rowOff>57150</xdr:rowOff>
    </xdr:to>
    <xdr:sp macro="" textlink="">
      <xdr:nvSpPr>
        <xdr:cNvPr id="561" name="Text Box 16"/>
        <xdr:cNvSpPr txBox="1">
          <a:spLocks noChangeArrowheads="1"/>
        </xdr:cNvSpPr>
      </xdr:nvSpPr>
      <xdr:spPr bwMode="auto">
        <a:xfrm>
          <a:off x="0" y="11477625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62" name="Text Box 1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63" name="Text Box 1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64" name="Text Box 1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65" name="Text Box 2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66" name="Text Box 2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67" name="Text Box 2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68" name="Text Box 2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69" name="Text Box 2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70" name="Text Box 2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71" name="Text Box 26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72" name="Text Box 2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74" name="Text Box 2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75" name="Text Box 3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576" name="Text Box 3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1990725</xdr:rowOff>
    </xdr:from>
    <xdr:to>
      <xdr:col>0</xdr:col>
      <xdr:colOff>57150</xdr:colOff>
      <xdr:row>26</xdr:row>
      <xdr:rowOff>57150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0" y="11477625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2" name="Text Box 5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7" name="Text Box 10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8" name="Text Box 11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90" name="Text Box 13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91" name="Text Box 14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92" name="Text Box 15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593" name="Text Box 16"/>
        <xdr:cNvSpPr txBox="1">
          <a:spLocks noChangeArrowheads="1"/>
        </xdr:cNvSpPr>
      </xdr:nvSpPr>
      <xdr:spPr bwMode="auto">
        <a:xfrm>
          <a:off x="0" y="3048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94" name="Text Box 17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96" name="Text Box 19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97" name="Text Box 20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98" name="Text Box 21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99" name="Text Box 22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0" name="Text Box 23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1" name="Text Box 24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2" name="Text Box 25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3" name="Text Box 26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4" name="Text Box 27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5" name="Text Box 28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6" name="Text Box 29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7" name="Text Box 30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8" name="Text Box 31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0" y="3048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" name="Text Box 5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5" name="Text Box 6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9" name="Text Box 10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0" name="Text Box 11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1" name="Text Box 12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" name="Text Box 13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" name="Text Box 14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625" name="Text Box 16"/>
        <xdr:cNvSpPr txBox="1">
          <a:spLocks noChangeArrowheads="1"/>
        </xdr:cNvSpPr>
      </xdr:nvSpPr>
      <xdr:spPr bwMode="auto">
        <a:xfrm>
          <a:off x="0" y="4191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6" name="Text Box 17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7" name="Text Box 18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9" name="Text Box 20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0" name="Text Box 21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1" name="Text Box 22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2" name="Text Box 23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3" name="Text Box 24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4" name="Text Box 25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6" name="Text Box 27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7" name="Text Box 28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8" name="Text Box 29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39" name="Text Box 30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40" name="Text Box 31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641" name="Text Box 32"/>
        <xdr:cNvSpPr txBox="1">
          <a:spLocks noChangeArrowheads="1"/>
        </xdr:cNvSpPr>
      </xdr:nvSpPr>
      <xdr:spPr bwMode="auto">
        <a:xfrm>
          <a:off x="0" y="4191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190500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0" y="7477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190500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0" y="7477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83" name="Text Box 10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84" name="Text Box 11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85" name="Text Box 12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86" name="Text Box 13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25</xdr:row>
      <xdr:rowOff>28575</xdr:rowOff>
    </xdr:to>
    <xdr:sp macro="" textlink="">
      <xdr:nvSpPr>
        <xdr:cNvPr id="689" name="Text Box 16"/>
        <xdr:cNvSpPr txBox="1">
          <a:spLocks noChangeArrowheads="1"/>
        </xdr:cNvSpPr>
      </xdr:nvSpPr>
      <xdr:spPr bwMode="auto">
        <a:xfrm>
          <a:off x="0" y="1147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0" name="Text Box 17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1" name="Text Box 18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2" name="Text Box 19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3" name="Text Box 20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4" name="Text Box 21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5" name="Text Box 22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6" name="Text Box 23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7" name="Text Box 24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8" name="Text Box 25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699" name="Text Box 26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700" name="Text Box 27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701" name="Text Box 28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702" name="Text Box 29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703" name="Text Box 30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704" name="Text Box 31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25</xdr:row>
      <xdr:rowOff>28575</xdr:rowOff>
    </xdr:to>
    <xdr:sp macro="" textlink="">
      <xdr:nvSpPr>
        <xdr:cNvPr id="705" name="Text Box 32"/>
        <xdr:cNvSpPr txBox="1">
          <a:spLocks noChangeArrowheads="1"/>
        </xdr:cNvSpPr>
      </xdr:nvSpPr>
      <xdr:spPr bwMode="auto">
        <a:xfrm>
          <a:off x="0" y="1147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29</xdr:row>
      <xdr:rowOff>28575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0" y="12811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29</xdr:row>
      <xdr:rowOff>28575</xdr:rowOff>
    </xdr:to>
    <xdr:sp macro="" textlink="">
      <xdr:nvSpPr>
        <xdr:cNvPr id="707" name="Text Box 32"/>
        <xdr:cNvSpPr txBox="1">
          <a:spLocks noChangeArrowheads="1"/>
        </xdr:cNvSpPr>
      </xdr:nvSpPr>
      <xdr:spPr bwMode="auto">
        <a:xfrm>
          <a:off x="0" y="12811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2" name="Text Box 5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3" name="Text Box 6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5" name="Text Box 8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6" name="Text Box 9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7" name="Text Box 10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8" name="Text Box 11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19" name="Text Box 12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20" name="Text Box 13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21" name="Text Box 14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22" name="Text Box 15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29</xdr:row>
      <xdr:rowOff>28575</xdr:rowOff>
    </xdr:to>
    <xdr:sp macro="" textlink="">
      <xdr:nvSpPr>
        <xdr:cNvPr id="723" name="Text Box 16"/>
        <xdr:cNvSpPr txBox="1">
          <a:spLocks noChangeArrowheads="1"/>
        </xdr:cNvSpPr>
      </xdr:nvSpPr>
      <xdr:spPr bwMode="auto">
        <a:xfrm>
          <a:off x="0" y="12811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24" name="Text Box 17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25" name="Text Box 18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26" name="Text Box 19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27" name="Text Box 20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28" name="Text Box 21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29" name="Text Box 22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30" name="Text Box 23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31" name="Text Box 24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32" name="Text Box 25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33" name="Text Box 26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34" name="Text Box 27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36" name="Text Box 29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37" name="Text Box 30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738" name="Text Box 31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29</xdr:row>
      <xdr:rowOff>28575</xdr:rowOff>
    </xdr:to>
    <xdr:sp macro="" textlink="">
      <xdr:nvSpPr>
        <xdr:cNvPr id="739" name="Text Box 32"/>
        <xdr:cNvSpPr txBox="1">
          <a:spLocks noChangeArrowheads="1"/>
        </xdr:cNvSpPr>
      </xdr:nvSpPr>
      <xdr:spPr bwMode="auto">
        <a:xfrm>
          <a:off x="0" y="12811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30</xdr:row>
      <xdr:rowOff>28575</xdr:rowOff>
    </xdr:to>
    <xdr:sp macro="" textlink="">
      <xdr:nvSpPr>
        <xdr:cNvPr id="740" name="Text Box 16"/>
        <xdr:cNvSpPr txBox="1">
          <a:spLocks noChangeArrowheads="1"/>
        </xdr:cNvSpPr>
      </xdr:nvSpPr>
      <xdr:spPr bwMode="auto">
        <a:xfrm>
          <a:off x="0" y="13001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30</xdr:row>
      <xdr:rowOff>28575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0" y="13001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742" name="Text Box 16"/>
        <xdr:cNvSpPr txBox="1">
          <a:spLocks noChangeArrowheads="1"/>
        </xdr:cNvSpPr>
      </xdr:nvSpPr>
      <xdr:spPr bwMode="auto">
        <a:xfrm>
          <a:off x="0" y="13001625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743" name="Text Box 32"/>
        <xdr:cNvSpPr txBox="1">
          <a:spLocks noChangeArrowheads="1"/>
        </xdr:cNvSpPr>
      </xdr:nvSpPr>
      <xdr:spPr bwMode="auto">
        <a:xfrm>
          <a:off x="0" y="13001625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48" name="Text Box 5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49" name="Text Box 6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50" name="Text Box 7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51" name="Text Box 8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52" name="Text Box 9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54" name="Text Box 11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55" name="Text Box 12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56" name="Text Box 13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57" name="Text Box 14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58" name="Text Box 15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30</xdr:row>
      <xdr:rowOff>28575</xdr:rowOff>
    </xdr:to>
    <xdr:sp macro="" textlink="">
      <xdr:nvSpPr>
        <xdr:cNvPr id="759" name="Text Box 16"/>
        <xdr:cNvSpPr txBox="1">
          <a:spLocks noChangeArrowheads="1"/>
        </xdr:cNvSpPr>
      </xdr:nvSpPr>
      <xdr:spPr bwMode="auto">
        <a:xfrm>
          <a:off x="0" y="13001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0" name="Text Box 17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2" name="Text Box 19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3" name="Text Box 20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4" name="Text Box 21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5" name="Text Box 22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6" name="Text Box 23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7" name="Text Box 24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8" name="Text Box 25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69" name="Text Box 26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70" name="Text Box 27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72" name="Text Box 29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73" name="Text Box 30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774" name="Text Box 31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30</xdr:row>
      <xdr:rowOff>28575</xdr:rowOff>
    </xdr:to>
    <xdr:sp macro="" textlink="">
      <xdr:nvSpPr>
        <xdr:cNvPr id="775" name="Text Box 32"/>
        <xdr:cNvSpPr txBox="1">
          <a:spLocks noChangeArrowheads="1"/>
        </xdr:cNvSpPr>
      </xdr:nvSpPr>
      <xdr:spPr bwMode="auto">
        <a:xfrm>
          <a:off x="0" y="13001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0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2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4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5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6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7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8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9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791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2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3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4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5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6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7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8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9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0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1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2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3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4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5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6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807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870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2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3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4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5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6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7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8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9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0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1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2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3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4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5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6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7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8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9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0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1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2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3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4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5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6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7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8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9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0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1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2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3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4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5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6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7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8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9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0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1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2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3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4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5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6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7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8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919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0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1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2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3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4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5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6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7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8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9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0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1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2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3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4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935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6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7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8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9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0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1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2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3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4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5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6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7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8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9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0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51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5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5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6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6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6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6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6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6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96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6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6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7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98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09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11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12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13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14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15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16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17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18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19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20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21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22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23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24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25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26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127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1" name="Text Box 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2" name="Text Box 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3" name="Text Box 6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4" name="Text Box 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5" name="Text Box 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6" name="Text Box 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8" name="Text Box 1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299" name="Text Box 1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00" name="Text Box 1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01" name="Text Box 1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02" name="Text Box 1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1990725</xdr:rowOff>
    </xdr:from>
    <xdr:to>
      <xdr:col>0</xdr:col>
      <xdr:colOff>57150</xdr:colOff>
      <xdr:row>25</xdr:row>
      <xdr:rowOff>28575</xdr:rowOff>
    </xdr:to>
    <xdr:sp macro="" textlink="">
      <xdr:nvSpPr>
        <xdr:cNvPr id="1303" name="Text Box 16"/>
        <xdr:cNvSpPr txBox="1">
          <a:spLocks noChangeArrowheads="1"/>
        </xdr:cNvSpPr>
      </xdr:nvSpPr>
      <xdr:spPr bwMode="auto">
        <a:xfrm>
          <a:off x="0" y="1147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04" name="Text Box 1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05" name="Text Box 1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06" name="Text Box 1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08" name="Text Box 2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09" name="Text Box 2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10" name="Text Box 2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11" name="Text Box 2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12" name="Text Box 2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13" name="Text Box 26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14" name="Text Box 2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15" name="Text Box 2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16" name="Text Box 2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17" name="Text Box 3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18" name="Text Box 3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1990725</xdr:rowOff>
    </xdr:from>
    <xdr:to>
      <xdr:col>0</xdr:col>
      <xdr:colOff>57150</xdr:colOff>
      <xdr:row>25</xdr:row>
      <xdr:rowOff>28575</xdr:rowOff>
    </xdr:to>
    <xdr:sp macro="" textlink="">
      <xdr:nvSpPr>
        <xdr:cNvPr id="1319" name="Text Box 32"/>
        <xdr:cNvSpPr txBox="1">
          <a:spLocks noChangeArrowheads="1"/>
        </xdr:cNvSpPr>
      </xdr:nvSpPr>
      <xdr:spPr bwMode="auto">
        <a:xfrm>
          <a:off x="0" y="1147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3" name="Text Box 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4" name="Text Box 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6" name="Text Box 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7" name="Text Box 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8" name="Text Box 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30" name="Text Box 1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31" name="Text Box 1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32" name="Text Box 1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33" name="Text Box 1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34" name="Text Box 1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1990725</xdr:rowOff>
    </xdr:from>
    <xdr:to>
      <xdr:col>0</xdr:col>
      <xdr:colOff>57150</xdr:colOff>
      <xdr:row>26</xdr:row>
      <xdr:rowOff>57150</xdr:rowOff>
    </xdr:to>
    <xdr:sp macro="" textlink="">
      <xdr:nvSpPr>
        <xdr:cNvPr id="1335" name="Text Box 16"/>
        <xdr:cNvSpPr txBox="1">
          <a:spLocks noChangeArrowheads="1"/>
        </xdr:cNvSpPr>
      </xdr:nvSpPr>
      <xdr:spPr bwMode="auto">
        <a:xfrm>
          <a:off x="0" y="11477625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36" name="Text Box 1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37" name="Text Box 1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38" name="Text Box 1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39" name="Text Box 2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0" name="Text Box 2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1" name="Text Box 22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2" name="Text Box 23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3" name="Text Box 24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4" name="Text Box 25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5" name="Text Box 26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6" name="Text Box 27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7" name="Text Box 28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8" name="Text Box 29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49" name="Text Box 30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95250</xdr:colOff>
      <xdr:row>25</xdr:row>
      <xdr:rowOff>38100</xdr:rowOff>
    </xdr:to>
    <xdr:sp macro="" textlink="">
      <xdr:nvSpPr>
        <xdr:cNvPr id="1350" name="Text Box 31"/>
        <xdr:cNvSpPr txBox="1">
          <a:spLocks noChangeArrowheads="1"/>
        </xdr:cNvSpPr>
      </xdr:nvSpPr>
      <xdr:spPr bwMode="auto">
        <a:xfrm>
          <a:off x="0" y="11668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1990725</xdr:rowOff>
    </xdr:from>
    <xdr:to>
      <xdr:col>0</xdr:col>
      <xdr:colOff>57150</xdr:colOff>
      <xdr:row>26</xdr:row>
      <xdr:rowOff>57150</xdr:rowOff>
    </xdr:to>
    <xdr:sp macro="" textlink="">
      <xdr:nvSpPr>
        <xdr:cNvPr id="1351" name="Text Box 32"/>
        <xdr:cNvSpPr txBox="1">
          <a:spLocks noChangeArrowheads="1"/>
        </xdr:cNvSpPr>
      </xdr:nvSpPr>
      <xdr:spPr bwMode="auto">
        <a:xfrm>
          <a:off x="0" y="11477625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55" name="Text Box 4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56" name="Text Box 5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57" name="Text Box 6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58" name="Text Box 7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59" name="Text Box 8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60" name="Text Box 9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61" name="Text Box 10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62" name="Text Box 11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63" name="Text Box 12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64" name="Text Box 13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65" name="Text Box 14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66" name="Text Box 15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1367" name="Text Box 16"/>
        <xdr:cNvSpPr txBox="1">
          <a:spLocks noChangeArrowheads="1"/>
        </xdr:cNvSpPr>
      </xdr:nvSpPr>
      <xdr:spPr bwMode="auto">
        <a:xfrm>
          <a:off x="0" y="3048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68" name="Text Box 17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0" name="Text Box 19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1" name="Text Box 20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2" name="Text Box 21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3" name="Text Box 22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4" name="Text Box 23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5" name="Text Box 24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6" name="Text Box 25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7" name="Text Box 26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8" name="Text Box 27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79" name="Text Box 28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80" name="Text Box 29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81" name="Text Box 30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1382" name="Text Box 31"/>
        <xdr:cNvSpPr txBox="1">
          <a:spLocks noChangeArrowheads="1"/>
        </xdr:cNvSpPr>
      </xdr:nvSpPr>
      <xdr:spPr bwMode="auto">
        <a:xfrm>
          <a:off x="0" y="3048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1383" name="Text Box 32"/>
        <xdr:cNvSpPr txBox="1">
          <a:spLocks noChangeArrowheads="1"/>
        </xdr:cNvSpPr>
      </xdr:nvSpPr>
      <xdr:spPr bwMode="auto">
        <a:xfrm>
          <a:off x="0" y="3048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87" name="Text Box 4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88" name="Text Box 5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90" name="Text Box 7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92" name="Text Box 9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93" name="Text Box 10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94" name="Text Box 11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95" name="Text Box 12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96" name="Text Box 13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97" name="Text Box 14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398" name="Text Box 15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1399" name="Text Box 16"/>
        <xdr:cNvSpPr txBox="1">
          <a:spLocks noChangeArrowheads="1"/>
        </xdr:cNvSpPr>
      </xdr:nvSpPr>
      <xdr:spPr bwMode="auto">
        <a:xfrm>
          <a:off x="0" y="4191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0" name="Text Box 17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1" name="Text Box 18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2" name="Text Box 19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3" name="Text Box 20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4" name="Text Box 21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5" name="Text Box 22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6" name="Text Box 23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7" name="Text Box 24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8" name="Text Box 25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10" name="Text Box 27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11" name="Text Box 28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12" name="Text Box 29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13" name="Text Box 30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1414" name="Text Box 31"/>
        <xdr:cNvSpPr txBox="1">
          <a:spLocks noChangeArrowheads="1"/>
        </xdr:cNvSpPr>
      </xdr:nvSpPr>
      <xdr:spPr bwMode="auto">
        <a:xfrm>
          <a:off x="0" y="4191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1415" name="Text Box 32"/>
        <xdr:cNvSpPr txBox="1">
          <a:spLocks noChangeArrowheads="1"/>
        </xdr:cNvSpPr>
      </xdr:nvSpPr>
      <xdr:spPr bwMode="auto">
        <a:xfrm>
          <a:off x="0" y="4191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19" name="Text Box 4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0" name="Text Box 5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2" name="Text Box 7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3" name="Text Box 8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4" name="Text Box 9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5" name="Text Box 10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6" name="Text Box 11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7" name="Text Box 12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8" name="Text Box 13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29" name="Text Box 14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30" name="Text Box 15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190500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0" y="7477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32" name="Text Box 17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33" name="Text Box 18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34" name="Text Box 19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35" name="Text Box 20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36" name="Text Box 21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37" name="Text Box 22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38" name="Text Box 23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39" name="Text Box 24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40" name="Text Box 25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41" name="Text Box 26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42" name="Text Box 27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43" name="Text Box 28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44" name="Text Box 29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45" name="Text Box 30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446" name="Text Box 31"/>
        <xdr:cNvSpPr txBox="1">
          <a:spLocks noChangeArrowheads="1"/>
        </xdr:cNvSpPr>
      </xdr:nvSpPr>
      <xdr:spPr bwMode="auto">
        <a:xfrm>
          <a:off x="0" y="7477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190500</xdr:rowOff>
    </xdr:to>
    <xdr:sp macro="" textlink="">
      <xdr:nvSpPr>
        <xdr:cNvPr id="1447" name="Text Box 32"/>
        <xdr:cNvSpPr txBox="1">
          <a:spLocks noChangeArrowheads="1"/>
        </xdr:cNvSpPr>
      </xdr:nvSpPr>
      <xdr:spPr bwMode="auto">
        <a:xfrm>
          <a:off x="0" y="7477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1" name="Text Box 4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2" name="Text Box 5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4" name="Text Box 7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5" name="Text Box 8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6" name="Text Box 9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7" name="Text Box 10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8" name="Text Box 11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59" name="Text Box 12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60" name="Text Box 13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61" name="Text Box 14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62" name="Text Box 15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25</xdr:row>
      <xdr:rowOff>28575</xdr:rowOff>
    </xdr:to>
    <xdr:sp macro="" textlink="">
      <xdr:nvSpPr>
        <xdr:cNvPr id="1463" name="Text Box 16"/>
        <xdr:cNvSpPr txBox="1">
          <a:spLocks noChangeArrowheads="1"/>
        </xdr:cNvSpPr>
      </xdr:nvSpPr>
      <xdr:spPr bwMode="auto">
        <a:xfrm>
          <a:off x="0" y="1147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64" name="Text Box 17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65" name="Text Box 18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66" name="Text Box 19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67" name="Text Box 20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68" name="Text Box 21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69" name="Text Box 22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70" name="Text Box 23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72" name="Text Box 25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73" name="Text Box 26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74" name="Text Box 27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75" name="Text Box 28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76" name="Text Box 29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77" name="Text Box 30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95250</xdr:colOff>
      <xdr:row>24</xdr:row>
      <xdr:rowOff>38100</xdr:rowOff>
    </xdr:to>
    <xdr:sp macro="" textlink="">
      <xdr:nvSpPr>
        <xdr:cNvPr id="1478" name="Text Box 31"/>
        <xdr:cNvSpPr txBox="1">
          <a:spLocks noChangeArrowheads="1"/>
        </xdr:cNvSpPr>
      </xdr:nvSpPr>
      <xdr:spPr bwMode="auto">
        <a:xfrm>
          <a:off x="0" y="1147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25</xdr:row>
      <xdr:rowOff>28575</xdr:rowOff>
    </xdr:to>
    <xdr:sp macro="" textlink="">
      <xdr:nvSpPr>
        <xdr:cNvPr id="1479" name="Text Box 32"/>
        <xdr:cNvSpPr txBox="1">
          <a:spLocks noChangeArrowheads="1"/>
        </xdr:cNvSpPr>
      </xdr:nvSpPr>
      <xdr:spPr bwMode="auto">
        <a:xfrm>
          <a:off x="0" y="1147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29</xdr:row>
      <xdr:rowOff>28575</xdr:rowOff>
    </xdr:to>
    <xdr:sp macro="" textlink="">
      <xdr:nvSpPr>
        <xdr:cNvPr id="1480" name="Text Box 16"/>
        <xdr:cNvSpPr txBox="1">
          <a:spLocks noChangeArrowheads="1"/>
        </xdr:cNvSpPr>
      </xdr:nvSpPr>
      <xdr:spPr bwMode="auto">
        <a:xfrm>
          <a:off x="0" y="12811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29</xdr:row>
      <xdr:rowOff>28575</xdr:rowOff>
    </xdr:to>
    <xdr:sp macro="" textlink="">
      <xdr:nvSpPr>
        <xdr:cNvPr id="1481" name="Text Box 32"/>
        <xdr:cNvSpPr txBox="1">
          <a:spLocks noChangeArrowheads="1"/>
        </xdr:cNvSpPr>
      </xdr:nvSpPr>
      <xdr:spPr bwMode="auto">
        <a:xfrm>
          <a:off x="0" y="12811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29</xdr:row>
      <xdr:rowOff>28575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0" y="12811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95250</xdr:colOff>
      <xdr:row>28</xdr:row>
      <xdr:rowOff>38100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0" y="128111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29</xdr:row>
      <xdr:rowOff>28575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0" y="128111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30</xdr:row>
      <xdr:rowOff>28575</xdr:rowOff>
    </xdr:to>
    <xdr:sp macro="" textlink="">
      <xdr:nvSpPr>
        <xdr:cNvPr id="1514" name="Text Box 16"/>
        <xdr:cNvSpPr txBox="1">
          <a:spLocks noChangeArrowheads="1"/>
        </xdr:cNvSpPr>
      </xdr:nvSpPr>
      <xdr:spPr bwMode="auto">
        <a:xfrm>
          <a:off x="0" y="13001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30</xdr:row>
      <xdr:rowOff>28575</xdr:rowOff>
    </xdr:to>
    <xdr:sp macro="" textlink="">
      <xdr:nvSpPr>
        <xdr:cNvPr id="1515" name="Text Box 32"/>
        <xdr:cNvSpPr txBox="1">
          <a:spLocks noChangeArrowheads="1"/>
        </xdr:cNvSpPr>
      </xdr:nvSpPr>
      <xdr:spPr bwMode="auto">
        <a:xfrm>
          <a:off x="0" y="13001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1516" name="Text Box 16"/>
        <xdr:cNvSpPr txBox="1">
          <a:spLocks noChangeArrowheads="1"/>
        </xdr:cNvSpPr>
      </xdr:nvSpPr>
      <xdr:spPr bwMode="auto">
        <a:xfrm>
          <a:off x="0" y="13001625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31</xdr:row>
      <xdr:rowOff>57150</xdr:rowOff>
    </xdr:to>
    <xdr:sp macro="" textlink="">
      <xdr:nvSpPr>
        <xdr:cNvPr id="1517" name="Text Box 32"/>
        <xdr:cNvSpPr txBox="1">
          <a:spLocks noChangeArrowheads="1"/>
        </xdr:cNvSpPr>
      </xdr:nvSpPr>
      <xdr:spPr bwMode="auto">
        <a:xfrm>
          <a:off x="0" y="13001625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2" name="Text Box 5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3" name="Text Box 6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4" name="Text Box 7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5" name="Text Box 8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6" name="Text Box 9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8" name="Text Box 11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29" name="Text Box 12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30" name="Text Box 13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31" name="Text Box 14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32" name="Text Box 15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30</xdr:row>
      <xdr:rowOff>28575</xdr:rowOff>
    </xdr:to>
    <xdr:sp macro="" textlink="">
      <xdr:nvSpPr>
        <xdr:cNvPr id="1533" name="Text Box 16"/>
        <xdr:cNvSpPr txBox="1">
          <a:spLocks noChangeArrowheads="1"/>
        </xdr:cNvSpPr>
      </xdr:nvSpPr>
      <xdr:spPr bwMode="auto">
        <a:xfrm>
          <a:off x="0" y="13001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34" name="Text Box 17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35" name="Text Box 18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36" name="Text Box 19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37" name="Text Box 20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38" name="Text Box 21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39" name="Text Box 22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40" name="Text Box 23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41" name="Text Box 24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42" name="Text Box 25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43" name="Text Box 26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44" name="Text Box 27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46" name="Text Box 29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47" name="Text Box 30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29</xdr:row>
      <xdr:rowOff>38100</xdr:rowOff>
    </xdr:to>
    <xdr:sp macro="" textlink="">
      <xdr:nvSpPr>
        <xdr:cNvPr id="1548" name="Text Box 31"/>
        <xdr:cNvSpPr txBox="1">
          <a:spLocks noChangeArrowheads="1"/>
        </xdr:cNvSpPr>
      </xdr:nvSpPr>
      <xdr:spPr bwMode="auto">
        <a:xfrm>
          <a:off x="0" y="13001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30</xdr:row>
      <xdr:rowOff>28575</xdr:rowOff>
    </xdr:to>
    <xdr:sp macro="" textlink="">
      <xdr:nvSpPr>
        <xdr:cNvPr id="1549" name="Text Box 32"/>
        <xdr:cNvSpPr txBox="1">
          <a:spLocks noChangeArrowheads="1"/>
        </xdr:cNvSpPr>
      </xdr:nvSpPr>
      <xdr:spPr bwMode="auto">
        <a:xfrm>
          <a:off x="0" y="13001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4" name="Text Box 5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5" name="Text Box 6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6" name="Text Box 7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7" name="Text Box 8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8" name="Text Box 9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59" name="Text Box 10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60" name="Text Box 11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61" name="Text Box 12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62" name="Text Box 13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63" name="Text Box 14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64" name="Text Box 15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190500</xdr:rowOff>
    </xdr:to>
    <xdr:sp macro="" textlink="">
      <xdr:nvSpPr>
        <xdr:cNvPr id="1565" name="Text Box 16"/>
        <xdr:cNvSpPr txBox="1">
          <a:spLocks noChangeArrowheads="1"/>
        </xdr:cNvSpPr>
      </xdr:nvSpPr>
      <xdr:spPr bwMode="auto">
        <a:xfrm>
          <a:off x="0" y="766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66" name="Text Box 17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68" name="Text Box 19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69" name="Text Box 20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0" name="Text Box 21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1" name="Text Box 22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2" name="Text Box 23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3" name="Text Box 24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4" name="Text Box 25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5" name="Text Box 26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6" name="Text Box 27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7" name="Text Box 28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8" name="Text Box 29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79" name="Text Box 30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95250</xdr:colOff>
      <xdr:row>17</xdr:row>
      <xdr:rowOff>38100</xdr:rowOff>
    </xdr:to>
    <xdr:sp macro="" textlink="">
      <xdr:nvSpPr>
        <xdr:cNvPr id="1580" name="Text Box 31"/>
        <xdr:cNvSpPr txBox="1">
          <a:spLocks noChangeArrowheads="1"/>
        </xdr:cNvSpPr>
      </xdr:nvSpPr>
      <xdr:spPr bwMode="auto">
        <a:xfrm>
          <a:off x="0" y="76676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190500</xdr:rowOff>
    </xdr:to>
    <xdr:sp macro="" textlink="">
      <xdr:nvSpPr>
        <xdr:cNvPr id="1581" name="Text Box 32"/>
        <xdr:cNvSpPr txBox="1">
          <a:spLocks noChangeArrowheads="1"/>
        </xdr:cNvSpPr>
      </xdr:nvSpPr>
      <xdr:spPr bwMode="auto">
        <a:xfrm>
          <a:off x="0" y="7667625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59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61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67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67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7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8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9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0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1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72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2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3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4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74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42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43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44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45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46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47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48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49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50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51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52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53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54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55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56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757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6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7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78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85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90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91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18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19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0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1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2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3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4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5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6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7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8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29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30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31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32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1933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0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6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9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098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099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00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01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02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04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05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06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07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08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0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1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2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3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4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5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6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7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8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19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20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22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23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24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2125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0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2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3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4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5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6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7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8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39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40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209550</xdr:rowOff>
    </xdr:to>
    <xdr:sp macro="" textlink="">
      <xdr:nvSpPr>
        <xdr:cNvPr id="2141" name="Text Box 16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42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44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45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46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47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48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49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50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51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52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53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54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55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156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209550</xdr:rowOff>
    </xdr:to>
    <xdr:sp macro="" textlink="">
      <xdr:nvSpPr>
        <xdr:cNvPr id="2157" name="Text Box 32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1" name="Text Box 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2" name="Text Box 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3" name="Text Box 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4" name="Text Box 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6" name="Text Box 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7" name="Text Box 1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8" name="Text Box 1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69" name="Text Box 1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70" name="Text Box 1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72" name="Text Box 1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161925</xdr:rowOff>
    </xdr:to>
    <xdr:sp macro="" textlink="">
      <xdr:nvSpPr>
        <xdr:cNvPr id="2173" name="Text Box 16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74" name="Text Box 1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75" name="Text Box 1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76" name="Text Box 1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77" name="Text Box 2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78" name="Text Box 2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79" name="Text Box 2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80" name="Text Box 2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81" name="Text Box 2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82" name="Text Box 2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83" name="Text Box 2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84" name="Text Box 2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85" name="Text Box 2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86" name="Text Box 2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87" name="Text Box 3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188" name="Text Box 3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161925</xdr:rowOff>
    </xdr:to>
    <xdr:sp macro="" textlink="">
      <xdr:nvSpPr>
        <xdr:cNvPr id="2189" name="Text Box 32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4" name="Text Box 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5" name="Text Box 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6" name="Text Box 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7" name="Text Box 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8" name="Text Box 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199" name="Text Box 1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00" name="Text Box 1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01" name="Text Box 1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02" name="Text Box 1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03" name="Text Box 1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04" name="Text Box 1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161925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06" name="Text Box 1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07" name="Text Box 1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08" name="Text Box 1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09" name="Text Box 2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0" name="Text Box 2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1" name="Text Box 2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2" name="Text Box 2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3" name="Text Box 2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4" name="Text Box 2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5" name="Text Box 2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6" name="Text Box 2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7" name="Text Box 2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8" name="Text Box 2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19" name="Text Box 3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220" name="Text Box 3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161925</xdr:rowOff>
    </xdr:to>
    <xdr:sp macro="" textlink="">
      <xdr:nvSpPr>
        <xdr:cNvPr id="2221" name="Text Box 32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25" name="Text Box 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26" name="Text Box 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28" name="Text Box 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29" name="Text Box 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30" name="Text Box 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31" name="Text Box 1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32" name="Text Box 1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33" name="Text Box 1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34" name="Text Box 1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35" name="Text Box 1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36" name="Text Box 1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161925</xdr:rowOff>
    </xdr:to>
    <xdr:sp macro="" textlink="">
      <xdr:nvSpPr>
        <xdr:cNvPr id="2237" name="Text Box 16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38" name="Text Box 1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39" name="Text Box 1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0" name="Text Box 1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1" name="Text Box 2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2" name="Text Box 2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3" name="Text Box 2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4" name="Text Box 2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6" name="Text Box 2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7" name="Text Box 2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8" name="Text Box 2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49" name="Text Box 2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50" name="Text Box 2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51" name="Text Box 3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252" name="Text Box 3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161925</xdr:rowOff>
    </xdr:to>
    <xdr:sp macro="" textlink="">
      <xdr:nvSpPr>
        <xdr:cNvPr id="2253" name="Text Box 32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57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58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59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60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61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62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63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64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65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66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68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2269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0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1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2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4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5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6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7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8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79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80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81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82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83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284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2285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0</xdr:rowOff>
    </xdr:to>
    <xdr:sp macro="" textlink="">
      <xdr:nvSpPr>
        <xdr:cNvPr id="2287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1" name="Text Box 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2" name="Text Box 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4" name="Text Box 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5" name="Text Box 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6" name="Text Box 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7" name="Text Box 1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8" name="Text Box 1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299" name="Text Box 1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00" name="Text Box 1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01" name="Text Box 1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02" name="Text Box 1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0</xdr:rowOff>
    </xdr:to>
    <xdr:sp macro="" textlink="">
      <xdr:nvSpPr>
        <xdr:cNvPr id="2303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04" name="Text Box 1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06" name="Text Box 1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07" name="Text Box 2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08" name="Text Box 2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09" name="Text Box 2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10" name="Text Box 2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11" name="Text Box 2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12" name="Text Box 2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13" name="Text Box 2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14" name="Text Box 2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15" name="Text Box 2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16" name="Text Box 2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17" name="Text Box 3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2318" name="Text Box 3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0</xdr:rowOff>
    </xdr:to>
    <xdr:sp macro="" textlink="">
      <xdr:nvSpPr>
        <xdr:cNvPr id="2319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0</xdr:rowOff>
    </xdr:to>
    <xdr:sp macro="" textlink="">
      <xdr:nvSpPr>
        <xdr:cNvPr id="2320" name="Text Box 16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0</xdr:rowOff>
    </xdr:to>
    <xdr:sp macro="" textlink="">
      <xdr:nvSpPr>
        <xdr:cNvPr id="2321" name="Text Box 32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23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0" y="10144125"/>
          <a:ext cx="57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23</xdr:row>
      <xdr:rowOff>0</xdr:rowOff>
    </xdr:to>
    <xdr:sp macro="" textlink="">
      <xdr:nvSpPr>
        <xdr:cNvPr id="2323" name="Text Box 32"/>
        <xdr:cNvSpPr txBox="1">
          <a:spLocks noChangeArrowheads="1"/>
        </xdr:cNvSpPr>
      </xdr:nvSpPr>
      <xdr:spPr bwMode="auto">
        <a:xfrm>
          <a:off x="0" y="10144125"/>
          <a:ext cx="57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27" name="Text Box 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28" name="Text Box 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29" name="Text Box 6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30" name="Text Box 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31" name="Text Box 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32" name="Text Box 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33" name="Text Box 1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34" name="Text Box 1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35" name="Text Box 1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36" name="Text Box 1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37" name="Text Box 1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38" name="Text Box 1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0</xdr:rowOff>
    </xdr:to>
    <xdr:sp macro="" textlink="">
      <xdr:nvSpPr>
        <xdr:cNvPr id="2339" name="Text Box 16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0" name="Text Box 1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2" name="Text Box 1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3" name="Text Box 2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4" name="Text Box 2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5" name="Text Box 2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6" name="Text Box 2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7" name="Text Box 2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8" name="Text Box 2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49" name="Text Box 26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50" name="Text Box 2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51" name="Text Box 2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52" name="Text Box 2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53" name="Text Box 3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2354" name="Text Box 3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0</xdr:rowOff>
    </xdr:to>
    <xdr:sp macro="" textlink="">
      <xdr:nvSpPr>
        <xdr:cNvPr id="2355" name="Text Box 32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0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1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2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4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5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6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7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8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0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371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2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3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4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5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6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7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8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9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0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2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3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4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5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6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387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450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2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3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4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5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6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7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8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9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0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1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2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3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4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5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6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7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8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9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0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1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2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3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4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5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6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7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8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9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0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1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2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3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4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5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6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7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8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9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0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1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2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3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4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5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6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7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8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499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0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1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2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3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4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5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6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7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8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9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0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1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2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3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4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515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16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17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18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19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0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1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2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3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4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5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6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7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8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29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30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531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54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56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62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67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269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692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693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694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695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696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697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698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699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700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701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702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703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704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705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706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38100</xdr:rowOff>
    </xdr:to>
    <xdr:sp macro="" textlink="">
      <xdr:nvSpPr>
        <xdr:cNvPr id="2707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0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6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7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79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0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1933575</xdr:colOff>
      <xdr:row>6</xdr:row>
      <xdr:rowOff>28575</xdr:rowOff>
    </xdr:to>
    <xdr:sp macro="" textlink="">
      <xdr:nvSpPr>
        <xdr:cNvPr id="28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1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2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3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4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5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6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7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8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79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80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81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82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2883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84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85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86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87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88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89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90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91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92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94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95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96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97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898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2899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3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4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5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6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7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8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09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10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11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12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13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14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209550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16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17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18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19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0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1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2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3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4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5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6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7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8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29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2930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209550</xdr:rowOff>
    </xdr:to>
    <xdr:sp macro="" textlink="">
      <xdr:nvSpPr>
        <xdr:cNvPr id="2931" name="Text Box 32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35" name="Text Box 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36" name="Text Box 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38" name="Text Box 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39" name="Text Box 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40" name="Text Box 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41" name="Text Box 1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42" name="Text Box 1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43" name="Text Box 1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44" name="Text Box 1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46" name="Text Box 1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161925</xdr:rowOff>
    </xdr:to>
    <xdr:sp macro="" textlink="">
      <xdr:nvSpPr>
        <xdr:cNvPr id="2947" name="Text Box 16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48" name="Text Box 1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49" name="Text Box 1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0" name="Text Box 1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1" name="Text Box 2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2" name="Text Box 2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3" name="Text Box 2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4" name="Text Box 2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5" name="Text Box 2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6" name="Text Box 2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7" name="Text Box 2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8" name="Text Box 2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59" name="Text Box 2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60" name="Text Box 2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61" name="Text Box 3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2962" name="Text Box 3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161925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68" name="Text Box 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69" name="Text Box 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70" name="Text Box 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71" name="Text Box 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72" name="Text Box 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73" name="Text Box 1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74" name="Text Box 1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75" name="Text Box 1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76" name="Text Box 1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77" name="Text Box 1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78" name="Text Box 1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161925</xdr:rowOff>
    </xdr:to>
    <xdr:sp macro="" textlink="">
      <xdr:nvSpPr>
        <xdr:cNvPr id="2979" name="Text Box 16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0" name="Text Box 1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1" name="Text Box 1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2" name="Text Box 1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3" name="Text Box 2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4" name="Text Box 2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5" name="Text Box 2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6" name="Text Box 2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7" name="Text Box 2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8" name="Text Box 2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89" name="Text Box 2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90" name="Text Box 2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91" name="Text Box 2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92" name="Text Box 2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93" name="Text Box 3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2994" name="Text Box 3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161925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0" name="Text Box 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1" name="Text Box 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2" name="Text Box 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3" name="Text Box 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4" name="Text Box 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5" name="Text Box 1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6" name="Text Box 1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7" name="Text Box 1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8" name="Text Box 1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09" name="Text Box 1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10" name="Text Box 1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161925</xdr:rowOff>
    </xdr:to>
    <xdr:sp macro="" textlink="">
      <xdr:nvSpPr>
        <xdr:cNvPr id="3011" name="Text Box 16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12" name="Text Box 1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13" name="Text Box 1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14" name="Text Box 1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15" name="Text Box 2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16" name="Text Box 2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18" name="Text Box 2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19" name="Text Box 2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20" name="Text Box 2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21" name="Text Box 2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22" name="Text Box 2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23" name="Text Box 2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24" name="Text Box 2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25" name="Text Box 3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026" name="Text Box 3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161925</xdr:rowOff>
    </xdr:to>
    <xdr:sp macro="" textlink="">
      <xdr:nvSpPr>
        <xdr:cNvPr id="3027" name="Text Box 32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1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2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3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4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5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6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7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8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39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40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41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42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3043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44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45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46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47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48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49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50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51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52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53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54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55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56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57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058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3059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0</xdr:rowOff>
    </xdr:to>
    <xdr:sp macro="" textlink="">
      <xdr:nvSpPr>
        <xdr:cNvPr id="3060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0</xdr:rowOff>
    </xdr:to>
    <xdr:sp macro="" textlink="">
      <xdr:nvSpPr>
        <xdr:cNvPr id="3061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65" name="Text Box 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66" name="Text Box 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68" name="Text Box 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69" name="Text Box 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70" name="Text Box 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71" name="Text Box 1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72" name="Text Box 1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73" name="Text Box 1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74" name="Text Box 1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75" name="Text Box 1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76" name="Text Box 1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78" name="Text Box 1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79" name="Text Box 1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0" name="Text Box 1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1" name="Text Box 2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2" name="Text Box 2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3" name="Text Box 2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4" name="Text Box 2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5" name="Text Box 2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6" name="Text Box 2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7" name="Text Box 2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8" name="Text Box 2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89" name="Text Box 2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90" name="Text Box 2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91" name="Text Box 3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092" name="Text Box 3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0</xdr:rowOff>
    </xdr:to>
    <xdr:sp macro="" textlink="">
      <xdr:nvSpPr>
        <xdr:cNvPr id="3093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0</xdr:rowOff>
    </xdr:to>
    <xdr:sp macro="" textlink="">
      <xdr:nvSpPr>
        <xdr:cNvPr id="3094" name="Text Box 16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0</xdr:rowOff>
    </xdr:to>
    <xdr:sp macro="" textlink="">
      <xdr:nvSpPr>
        <xdr:cNvPr id="3095" name="Text Box 32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23</xdr:row>
      <xdr:rowOff>0</xdr:rowOff>
    </xdr:to>
    <xdr:sp macro="" textlink="">
      <xdr:nvSpPr>
        <xdr:cNvPr id="3096" name="Text Box 16"/>
        <xdr:cNvSpPr txBox="1">
          <a:spLocks noChangeArrowheads="1"/>
        </xdr:cNvSpPr>
      </xdr:nvSpPr>
      <xdr:spPr bwMode="auto">
        <a:xfrm>
          <a:off x="0" y="10144125"/>
          <a:ext cx="57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23</xdr:row>
      <xdr:rowOff>0</xdr:rowOff>
    </xdr:to>
    <xdr:sp macro="" textlink="">
      <xdr:nvSpPr>
        <xdr:cNvPr id="3097" name="Text Box 32"/>
        <xdr:cNvSpPr txBox="1">
          <a:spLocks noChangeArrowheads="1"/>
        </xdr:cNvSpPr>
      </xdr:nvSpPr>
      <xdr:spPr bwMode="auto">
        <a:xfrm>
          <a:off x="0" y="10144125"/>
          <a:ext cx="57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2" name="Text Box 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3" name="Text Box 6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4" name="Text Box 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5" name="Text Box 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6" name="Text Box 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7" name="Text Box 1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8" name="Text Box 1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09" name="Text Box 1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10" name="Text Box 1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11" name="Text Box 1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12" name="Text Box 1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0</xdr:rowOff>
    </xdr:to>
    <xdr:sp macro="" textlink="">
      <xdr:nvSpPr>
        <xdr:cNvPr id="3113" name="Text Box 16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14" name="Text Box 1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15" name="Text Box 1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16" name="Text Box 1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17" name="Text Box 2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18" name="Text Box 2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19" name="Text Box 2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20" name="Text Box 2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21" name="Text Box 2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22" name="Text Box 2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23" name="Text Box 26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24" name="Text Box 2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25" name="Text Box 2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26" name="Text Box 2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27" name="Text Box 3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128" name="Text Box 3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0</xdr:rowOff>
    </xdr:to>
    <xdr:sp macro="" textlink="">
      <xdr:nvSpPr>
        <xdr:cNvPr id="3129" name="Text Box 32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3" name="Text Box 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4" name="Text Box 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5" name="Text Box 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6" name="Text Box 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7" name="Text Box 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8" name="Text Box 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39" name="Text Box 1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40" name="Text Box 1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41" name="Text Box 1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42" name="Text Box 1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43" name="Text Box 1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44" name="Text Box 1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352425</xdr:rowOff>
    </xdr:to>
    <xdr:sp macro="" textlink="">
      <xdr:nvSpPr>
        <xdr:cNvPr id="3145" name="Text Box 16"/>
        <xdr:cNvSpPr txBox="1">
          <a:spLocks noChangeArrowheads="1"/>
        </xdr:cNvSpPr>
      </xdr:nvSpPr>
      <xdr:spPr bwMode="auto">
        <a:xfrm>
          <a:off x="0" y="61436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46" name="Text Box 1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47" name="Text Box 1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48" name="Text Box 1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49" name="Text Box 2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0" name="Text Box 2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1" name="Text Box 2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2" name="Text Box 2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3" name="Text Box 2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4" name="Text Box 2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5" name="Text Box 2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6" name="Text Box 2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7" name="Text Box 2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8" name="Text Box 2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59" name="Text Box 3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160" name="Text Box 3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352425</xdr:rowOff>
    </xdr:to>
    <xdr:sp macro="" textlink="">
      <xdr:nvSpPr>
        <xdr:cNvPr id="3161" name="Text Box 32"/>
        <xdr:cNvSpPr txBox="1">
          <a:spLocks noChangeArrowheads="1"/>
        </xdr:cNvSpPr>
      </xdr:nvSpPr>
      <xdr:spPr bwMode="auto">
        <a:xfrm>
          <a:off x="0" y="61436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25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30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32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22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23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24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25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26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27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28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29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30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31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32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33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34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35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36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337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35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36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343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3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3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3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3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3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3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4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5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6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7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8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48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8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8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8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8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8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8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8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8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9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9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9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9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9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9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9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49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98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499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0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1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2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3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4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5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6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7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8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09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10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11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12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3513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6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7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59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0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7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7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367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78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80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81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82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83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84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85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86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87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88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3689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0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2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3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4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5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6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7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8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699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00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01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02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03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04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3705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09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0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1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2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3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4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5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6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7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8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19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20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238125</xdr:rowOff>
    </xdr:to>
    <xdr:sp macro="" textlink="">
      <xdr:nvSpPr>
        <xdr:cNvPr id="3721" name="Text Box 16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22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23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24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25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26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27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28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29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30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31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32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33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34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35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736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238125</xdr:rowOff>
    </xdr:to>
    <xdr:sp macro="" textlink="">
      <xdr:nvSpPr>
        <xdr:cNvPr id="3737" name="Text Box 32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1" name="Text Box 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2" name="Text Box 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3" name="Text Box 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4" name="Text Box 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5" name="Text Box 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6" name="Text Box 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7" name="Text Box 1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8" name="Text Box 1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49" name="Text Box 1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50" name="Text Box 1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52" name="Text Box 1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190500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54" name="Text Box 1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55" name="Text Box 1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56" name="Text Box 1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57" name="Text Box 2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58" name="Text Box 2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59" name="Text Box 2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60" name="Text Box 2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61" name="Text Box 2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62" name="Text Box 2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63" name="Text Box 2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64" name="Text Box 2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65" name="Text Box 2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66" name="Text Box 2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67" name="Text Box 3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3768" name="Text Box 3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190500</xdr:rowOff>
    </xdr:to>
    <xdr:sp macro="" textlink="">
      <xdr:nvSpPr>
        <xdr:cNvPr id="3769" name="Text Box 32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4" name="Text Box 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6" name="Text Box 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7" name="Text Box 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8" name="Text Box 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79" name="Text Box 1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80" name="Text Box 1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81" name="Text Box 1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82" name="Text Box 1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83" name="Text Box 1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84" name="Text Box 1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3785" name="Text Box 16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86" name="Text Box 1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87" name="Text Box 1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88" name="Text Box 1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89" name="Text Box 2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0" name="Text Box 2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1" name="Text Box 2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2" name="Text Box 2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3" name="Text Box 2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4" name="Text Box 2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5" name="Text Box 2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6" name="Text Box 2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7" name="Text Box 2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8" name="Text Box 2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799" name="Text Box 3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3800" name="Text Box 3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3801" name="Text Box 32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38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39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40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41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42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43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44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45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46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47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48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3849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0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1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2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4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6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7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8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59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60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61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62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63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3864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3865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21</xdr:row>
      <xdr:rowOff>123825</xdr:rowOff>
    </xdr:to>
    <xdr:sp macro="" textlink="">
      <xdr:nvSpPr>
        <xdr:cNvPr id="3866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21</xdr:row>
      <xdr:rowOff>123825</xdr:rowOff>
    </xdr:to>
    <xdr:sp macro="" textlink="">
      <xdr:nvSpPr>
        <xdr:cNvPr id="3867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1" name="Text Box 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2" name="Text Box 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4" name="Text Box 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6" name="Text Box 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7" name="Text Box 1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8" name="Text Box 1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79" name="Text Box 1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80" name="Text Box 1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81" name="Text Box 1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82" name="Text Box 1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21</xdr:row>
      <xdr:rowOff>123825</xdr:rowOff>
    </xdr:to>
    <xdr:sp macro="" textlink="">
      <xdr:nvSpPr>
        <xdr:cNvPr id="3883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84" name="Text Box 1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85" name="Text Box 1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86" name="Text Box 1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87" name="Text Box 2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88" name="Text Box 2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89" name="Text Box 2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90" name="Text Box 2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91" name="Text Box 2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92" name="Text Box 2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93" name="Text Box 2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94" name="Text Box 2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95" name="Text Box 2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96" name="Text Box 2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97" name="Text Box 3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3898" name="Text Box 3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21</xdr:row>
      <xdr:rowOff>123825</xdr:rowOff>
    </xdr:to>
    <xdr:sp macro="" textlink="">
      <xdr:nvSpPr>
        <xdr:cNvPr id="3899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28575</xdr:rowOff>
    </xdr:to>
    <xdr:sp macro="" textlink="">
      <xdr:nvSpPr>
        <xdr:cNvPr id="3900" name="Text Box 16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28575</xdr:rowOff>
    </xdr:to>
    <xdr:sp macro="" textlink="">
      <xdr:nvSpPr>
        <xdr:cNvPr id="3901" name="Text Box 32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02" name="Text Box 16"/>
        <xdr:cNvSpPr txBox="1">
          <a:spLocks noChangeArrowheads="1"/>
        </xdr:cNvSpPr>
      </xdr:nvSpPr>
      <xdr:spPr bwMode="auto">
        <a:xfrm>
          <a:off x="0" y="10144125"/>
          <a:ext cx="57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3903" name="Text Box 32"/>
        <xdr:cNvSpPr txBox="1">
          <a:spLocks noChangeArrowheads="1"/>
        </xdr:cNvSpPr>
      </xdr:nvSpPr>
      <xdr:spPr bwMode="auto">
        <a:xfrm>
          <a:off x="0" y="10144125"/>
          <a:ext cx="57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07" name="Text Box 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08" name="Text Box 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10" name="Text Box 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11" name="Text Box 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12" name="Text Box 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13" name="Text Box 1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14" name="Text Box 1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15" name="Text Box 1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16" name="Text Box 1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17" name="Text Box 1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18" name="Text Box 1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28575</xdr:rowOff>
    </xdr:to>
    <xdr:sp macro="" textlink="">
      <xdr:nvSpPr>
        <xdr:cNvPr id="3919" name="Text Box 16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0" name="Text Box 1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1" name="Text Box 1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2" name="Text Box 1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3" name="Text Box 2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4" name="Text Box 2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5" name="Text Box 2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6" name="Text Box 2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8" name="Text Box 2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30" name="Text Box 2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31" name="Text Box 2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32" name="Text Box 2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33" name="Text Box 3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3934" name="Text Box 3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28575</xdr:rowOff>
    </xdr:to>
    <xdr:sp macro="" textlink="">
      <xdr:nvSpPr>
        <xdr:cNvPr id="3935" name="Text Box 32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0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1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2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3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4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5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6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7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8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50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951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52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53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54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55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56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57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58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59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60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61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62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63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64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65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66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967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030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031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32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33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34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35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36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37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38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39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0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1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2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3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4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5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6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7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8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49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0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1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2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3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4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5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6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7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8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59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0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1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2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3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4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5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6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7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8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69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70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71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72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73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74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75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76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77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78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079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0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1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2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3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4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5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6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7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8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89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90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91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92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93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94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095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096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097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098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099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0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1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2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3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4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5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6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7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8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09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10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111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1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12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2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3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14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20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0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1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2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3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4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25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5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6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7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27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2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3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4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5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6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7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8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79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80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81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82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83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84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85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86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287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8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29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0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6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39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0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44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1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2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4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5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6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7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8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59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60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61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62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4463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64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65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66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67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68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69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70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71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72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73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74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75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76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77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78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4479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4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5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6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7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8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89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90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91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92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93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94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238125</xdr:rowOff>
    </xdr:to>
    <xdr:sp macro="" textlink="">
      <xdr:nvSpPr>
        <xdr:cNvPr id="4495" name="Text Box 16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96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97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98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499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0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1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2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4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5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6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7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8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09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510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238125</xdr:rowOff>
    </xdr:to>
    <xdr:sp macro="" textlink="">
      <xdr:nvSpPr>
        <xdr:cNvPr id="4511" name="Text Box 32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16" name="Text Box 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17" name="Text Box 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18" name="Text Box 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19" name="Text Box 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20" name="Text Box 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21" name="Text Box 1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22" name="Text Box 1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23" name="Text Box 1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24" name="Text Box 1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26" name="Text Box 1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190500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28" name="Text Box 1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29" name="Text Box 1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0" name="Text Box 1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1" name="Text Box 2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2" name="Text Box 2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3" name="Text Box 2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4" name="Text Box 2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5" name="Text Box 2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6" name="Text Box 2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7" name="Text Box 2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8" name="Text Box 2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39" name="Text Box 2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40" name="Text Box 2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41" name="Text Box 3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4542" name="Text Box 3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190500</xdr:rowOff>
    </xdr:to>
    <xdr:sp macro="" textlink="">
      <xdr:nvSpPr>
        <xdr:cNvPr id="4543" name="Text Box 32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46" name="Text Box 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47" name="Text Box 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48" name="Text Box 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50" name="Text Box 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51" name="Text Box 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52" name="Text Box 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53" name="Text Box 1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54" name="Text Box 1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55" name="Text Box 1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56" name="Text Box 1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57" name="Text Box 1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58" name="Text Box 1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4559" name="Text Box 16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0" name="Text Box 1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1" name="Text Box 1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2" name="Text Box 1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3" name="Text Box 2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4" name="Text Box 2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5" name="Text Box 2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6" name="Text Box 2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7" name="Text Box 2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8" name="Text Box 2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69" name="Text Box 2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70" name="Text Box 2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71" name="Text Box 2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72" name="Text Box 2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73" name="Text Box 3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4574" name="Text Box 3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4575" name="Text Box 32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0" name="Text Box 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1" name="Text Box 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2" name="Text Box 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3" name="Text Box 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4" name="Text Box 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5" name="Text Box 1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6" name="Text Box 1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8" name="Text Box 1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89" name="Text Box 1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90" name="Text Box 1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4591" name="Text Box 16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92" name="Text Box 1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93" name="Text Box 1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94" name="Text Box 1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95" name="Text Box 2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96" name="Text Box 2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97" name="Text Box 2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98" name="Text Box 2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599" name="Text Box 2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600" name="Text Box 2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601" name="Text Box 2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602" name="Text Box 2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603" name="Text Box 2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604" name="Text Box 2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606" name="Text Box 3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4607" name="Text Box 32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1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2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3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4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5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6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7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8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19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20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21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22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4623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24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25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26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27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28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30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31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32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33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34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35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36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37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4638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4639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21</xdr:row>
      <xdr:rowOff>123825</xdr:rowOff>
    </xdr:to>
    <xdr:sp macro="" textlink="">
      <xdr:nvSpPr>
        <xdr:cNvPr id="4640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21</xdr:row>
      <xdr:rowOff>123825</xdr:rowOff>
    </xdr:to>
    <xdr:sp macro="" textlink="">
      <xdr:nvSpPr>
        <xdr:cNvPr id="4641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21</xdr:row>
      <xdr:rowOff>123825</xdr:rowOff>
    </xdr:to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21</xdr:row>
      <xdr:rowOff>123825</xdr:rowOff>
    </xdr:to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28575</xdr:rowOff>
    </xdr:to>
    <xdr:sp macro="" textlink="">
      <xdr:nvSpPr>
        <xdr:cNvPr id="4674" name="Text Box 16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28575</xdr:rowOff>
    </xdr:to>
    <xdr:sp macro="" textlink="">
      <xdr:nvSpPr>
        <xdr:cNvPr id="4675" name="Text Box 32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676" name="Text Box 16"/>
        <xdr:cNvSpPr txBox="1">
          <a:spLocks noChangeArrowheads="1"/>
        </xdr:cNvSpPr>
      </xdr:nvSpPr>
      <xdr:spPr bwMode="auto">
        <a:xfrm>
          <a:off x="0" y="10144125"/>
          <a:ext cx="57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23</xdr:row>
      <xdr:rowOff>57150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0" y="10144125"/>
          <a:ext cx="57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1" name="Text Box 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2" name="Text Box 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4" name="Text Box 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6" name="Text Box 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7" name="Text Box 1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8" name="Text Box 1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89" name="Text Box 1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90" name="Text Box 1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91" name="Text Box 1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92" name="Text Box 1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28575</xdr:rowOff>
    </xdr:to>
    <xdr:sp macro="" textlink="">
      <xdr:nvSpPr>
        <xdr:cNvPr id="4693" name="Text Box 16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94" name="Text Box 1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95" name="Text Box 1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96" name="Text Box 1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97" name="Text Box 2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98" name="Text Box 2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699" name="Text Box 22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700" name="Text Box 23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702" name="Text Box 25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703" name="Text Box 26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704" name="Text Box 27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705" name="Text Box 28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706" name="Text Box 29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707" name="Text Box 30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38100</xdr:rowOff>
    </xdr:to>
    <xdr:sp macro="" textlink="">
      <xdr:nvSpPr>
        <xdr:cNvPr id="4708" name="Text Box 31"/>
        <xdr:cNvSpPr txBox="1">
          <a:spLocks noChangeArrowheads="1"/>
        </xdr:cNvSpPr>
      </xdr:nvSpPr>
      <xdr:spPr bwMode="auto">
        <a:xfrm>
          <a:off x="0" y="10144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22</xdr:row>
      <xdr:rowOff>28575</xdr:rowOff>
    </xdr:to>
    <xdr:sp macro="" textlink="">
      <xdr:nvSpPr>
        <xdr:cNvPr id="4709" name="Text Box 32"/>
        <xdr:cNvSpPr txBox="1">
          <a:spLocks noChangeArrowheads="1"/>
        </xdr:cNvSpPr>
      </xdr:nvSpPr>
      <xdr:spPr bwMode="auto">
        <a:xfrm>
          <a:off x="0" y="10144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4" name="Text Box 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5" name="Text Box 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6" name="Text Box 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7" name="Text Box 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8" name="Text Box 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19" name="Text Box 1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20" name="Text Box 1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21" name="Text Box 1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22" name="Text Box 1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23" name="Text Box 1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24" name="Text Box 1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571500</xdr:rowOff>
    </xdr:to>
    <xdr:sp macro="" textlink="">
      <xdr:nvSpPr>
        <xdr:cNvPr id="4725" name="Text Box 16"/>
        <xdr:cNvSpPr txBox="1">
          <a:spLocks noChangeArrowheads="1"/>
        </xdr:cNvSpPr>
      </xdr:nvSpPr>
      <xdr:spPr bwMode="auto">
        <a:xfrm>
          <a:off x="0" y="61436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26" name="Text Box 1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27" name="Text Box 1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28" name="Text Box 1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29" name="Text Box 2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0" name="Text Box 2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1" name="Text Box 2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2" name="Text Box 2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3" name="Text Box 2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4" name="Text Box 2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5" name="Text Box 2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6" name="Text Box 2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7" name="Text Box 2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8" name="Text Box 2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39" name="Text Box 3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4740" name="Text Box 3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571500</xdr:rowOff>
    </xdr:to>
    <xdr:sp macro="" textlink="">
      <xdr:nvSpPr>
        <xdr:cNvPr id="4741" name="Text Box 32"/>
        <xdr:cNvSpPr txBox="1">
          <a:spLocks noChangeArrowheads="1"/>
        </xdr:cNvSpPr>
      </xdr:nvSpPr>
      <xdr:spPr bwMode="auto">
        <a:xfrm>
          <a:off x="0" y="61436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4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4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4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4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5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5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5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5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5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5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5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75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5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5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6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7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7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7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77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83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483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483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3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3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4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5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6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7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8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8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8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8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8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88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8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8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8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8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9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0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490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02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03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04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05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06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07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08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09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10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11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12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13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14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15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16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4917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3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3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3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93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3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3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3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3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3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3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4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4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4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4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4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4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4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4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4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494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501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501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501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1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1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1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1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1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1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2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3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4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5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6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506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6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6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6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6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6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6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6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6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7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7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7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7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7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7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7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507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78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79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0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1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2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3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4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5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6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7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8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89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90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91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92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093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09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09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09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09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09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7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8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19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0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57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58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59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60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61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62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63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64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65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66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67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68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5269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0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1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2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3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4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5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6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7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8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79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80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81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82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83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84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5285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89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0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1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2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3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4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5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6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7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8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299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00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238125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02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03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04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05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06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07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08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09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10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11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12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13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14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15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316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238125</xdr:rowOff>
    </xdr:to>
    <xdr:sp macro="" textlink="">
      <xdr:nvSpPr>
        <xdr:cNvPr id="5317" name="Text Box 32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1" name="Text Box 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2" name="Text Box 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4" name="Text Box 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5" name="Text Box 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6" name="Text Box 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7" name="Text Box 1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8" name="Text Box 1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29" name="Text Box 1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30" name="Text Box 1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31" name="Text Box 1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32" name="Text Box 1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190500</xdr:rowOff>
    </xdr:to>
    <xdr:sp macro="" textlink="">
      <xdr:nvSpPr>
        <xdr:cNvPr id="5333" name="Text Box 16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34" name="Text Box 1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35" name="Text Box 1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36" name="Text Box 1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37" name="Text Box 2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38" name="Text Box 2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39" name="Text Box 2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40" name="Text Box 2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41" name="Text Box 2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42" name="Text Box 2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43" name="Text Box 2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44" name="Text Box 2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45" name="Text Box 2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46" name="Text Box 2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47" name="Text Box 3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5348" name="Text Box 3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190500</xdr:rowOff>
    </xdr:to>
    <xdr:sp macro="" textlink="">
      <xdr:nvSpPr>
        <xdr:cNvPr id="5349" name="Text Box 32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2" name="Text Box 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3" name="Text Box 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4" name="Text Box 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5" name="Text Box 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6" name="Text Box 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7" name="Text Box 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8" name="Text Box 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59" name="Text Box 1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60" name="Text Box 1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61" name="Text Box 1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62" name="Text Box 1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63" name="Text Box 1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64" name="Text Box 1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5365" name="Text Box 16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66" name="Text Box 1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67" name="Text Box 1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68" name="Text Box 1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69" name="Text Box 2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0" name="Text Box 2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1" name="Text Box 2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2" name="Text Box 2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3" name="Text Box 2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4" name="Text Box 2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5" name="Text Box 2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6" name="Text Box 2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7" name="Text Box 2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8" name="Text Box 2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79" name="Text Box 3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5380" name="Text Box 3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5381" name="Text Box 32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86" name="Text Box 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87" name="Text Box 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88" name="Text Box 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89" name="Text Box 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90" name="Text Box 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91" name="Text Box 1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92" name="Text Box 1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93" name="Text Box 1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94" name="Text Box 1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95" name="Text Box 1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96" name="Text Box 1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5397" name="Text Box 16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98" name="Text Box 1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399" name="Text Box 1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0" name="Text Box 1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1" name="Text Box 2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2" name="Text Box 2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3" name="Text Box 2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4" name="Text Box 2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5" name="Text Box 2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6" name="Text Box 2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7" name="Text Box 2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8" name="Text Box 2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09" name="Text Box 2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10" name="Text Box 2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11" name="Text Box 3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5412" name="Text Box 3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5413" name="Text Box 32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16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17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18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19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20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21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22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23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24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25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26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27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28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5429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0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1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2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3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4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5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6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7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8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39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40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41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42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43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444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5445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28575</xdr:rowOff>
    </xdr:to>
    <xdr:sp macro="" textlink="">
      <xdr:nvSpPr>
        <xdr:cNvPr id="5446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28575</xdr:rowOff>
    </xdr:to>
    <xdr:sp macro="" textlink="">
      <xdr:nvSpPr>
        <xdr:cNvPr id="5447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1" name="Text Box 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2" name="Text Box 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3" name="Text Box 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4" name="Text Box 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5" name="Text Box 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6" name="Text Box 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7" name="Text Box 1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8" name="Text Box 1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59" name="Text Box 1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60" name="Text Box 1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61" name="Text Box 1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62" name="Text Box 1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28575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64" name="Text Box 1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65" name="Text Box 1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66" name="Text Box 1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67" name="Text Box 2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68" name="Text Box 2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69" name="Text Box 2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70" name="Text Box 2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71" name="Text Box 2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72" name="Text Box 2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73" name="Text Box 2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74" name="Text Box 2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75" name="Text Box 2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76" name="Text Box 2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77" name="Text Box 3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5478" name="Text Box 3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28575</xdr:rowOff>
    </xdr:to>
    <xdr:sp macro="" textlink="">
      <xdr:nvSpPr>
        <xdr:cNvPr id="5479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2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4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6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7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8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89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0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1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2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3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4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5495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6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7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8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99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0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1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2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3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4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5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6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7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8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09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0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5511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5573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5575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76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77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78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79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0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1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2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3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4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5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6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7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8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89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0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1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2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3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4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5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6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7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8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99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0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1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2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3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4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5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6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7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8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09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0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1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2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3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4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5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6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7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8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19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0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1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2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5623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4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5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6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7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8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29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0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1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2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3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4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5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6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7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38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5639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0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1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2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3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4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5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6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7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8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49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50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51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52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53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54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655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58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0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1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2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3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4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5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6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7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8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0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5671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2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3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4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5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6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7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8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79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0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1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2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3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4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5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6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5748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5749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5750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5751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2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3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4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5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6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7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8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59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0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1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2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3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4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5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6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7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8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69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0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1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2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3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4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5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6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7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8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79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0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1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2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3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4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5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6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7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8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89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0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1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2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3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4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5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6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7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98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5799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0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1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2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3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4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5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6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7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8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09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10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11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12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13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14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5815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16" name="Text Box 39322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17" name="Text Box 39322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18" name="Text Box 39322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19" name="Text Box 39322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0" name="Text Box 39323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1" name="Text Box 39323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2" name="Text Box 39323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3" name="Text Box 39323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4" name="Text Box 39360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5" name="Text Box 39360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6" name="Text Box 39361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7" name="Text Box 393612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8" name="Text Box 393614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29" name="Text Box 393616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30" name="Text Box 393618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5831" name="Text Box 393620"/>
        <xdr:cNvSpPr txBox="1">
          <a:spLocks noChangeArrowheads="1"/>
        </xdr:cNvSpPr>
      </xdr:nvSpPr>
      <xdr:spPr bwMode="auto">
        <a:xfrm>
          <a:off x="914400" y="13335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6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7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8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89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0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1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2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3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4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5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6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2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3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5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6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7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89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90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1</xdr:col>
      <xdr:colOff>0</xdr:colOff>
      <xdr:row>6</xdr:row>
      <xdr:rowOff>28575</xdr:rowOff>
    </xdr:to>
    <xdr:sp macro="" textlink="">
      <xdr:nvSpPr>
        <xdr:cNvPr id="5991" name="Text Box 4"/>
        <xdr:cNvSpPr txBox="1">
          <a:spLocks noChangeArrowheads="1"/>
        </xdr:cNvSpPr>
      </xdr:nvSpPr>
      <xdr:spPr bwMode="auto">
        <a:xfrm>
          <a:off x="914400" y="1333500"/>
          <a:ext cx="1371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994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995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996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997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998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00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01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02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03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04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05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06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6007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08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09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0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1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2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3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4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5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6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8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19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20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21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22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16</xdr:row>
      <xdr:rowOff>190500</xdr:rowOff>
    </xdr:to>
    <xdr:sp macro="" textlink="">
      <xdr:nvSpPr>
        <xdr:cNvPr id="6023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26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27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28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29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30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31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32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33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34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35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36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37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38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238125</xdr:rowOff>
    </xdr:to>
    <xdr:sp macro="" textlink="">
      <xdr:nvSpPr>
        <xdr:cNvPr id="6039" name="Text Box 16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0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1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2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3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4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5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6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7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8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49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50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51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52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53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054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1990725</xdr:rowOff>
    </xdr:from>
    <xdr:to>
      <xdr:col>0</xdr:col>
      <xdr:colOff>57150</xdr:colOff>
      <xdr:row>17</xdr:row>
      <xdr:rowOff>238125</xdr:rowOff>
    </xdr:to>
    <xdr:sp macro="" textlink="">
      <xdr:nvSpPr>
        <xdr:cNvPr id="6055" name="Text Box 32"/>
        <xdr:cNvSpPr txBox="1">
          <a:spLocks noChangeArrowheads="1"/>
        </xdr:cNvSpPr>
      </xdr:nvSpPr>
      <xdr:spPr bwMode="auto">
        <a:xfrm>
          <a:off x="0" y="86201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58" name="Text Box 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59" name="Text Box 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0" name="Text Box 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1" name="Text Box 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2" name="Text Box 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3" name="Text Box 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4" name="Text Box 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5" name="Text Box 1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6" name="Text Box 1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7" name="Text Box 1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8" name="Text Box 1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69" name="Text Box 1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70" name="Text Box 1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190500</xdr:rowOff>
    </xdr:to>
    <xdr:sp macro="" textlink="">
      <xdr:nvSpPr>
        <xdr:cNvPr id="6071" name="Text Box 16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72" name="Text Box 1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73" name="Text Box 1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74" name="Text Box 1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75" name="Text Box 2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76" name="Text Box 2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77" name="Text Box 22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78" name="Text Box 23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79" name="Text Box 24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80" name="Text Box 25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81" name="Text Box 26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82" name="Text Box 27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83" name="Text Box 28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84" name="Text Box 29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85" name="Text Box 30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95250</xdr:colOff>
      <xdr:row>8</xdr:row>
      <xdr:rowOff>38100</xdr:rowOff>
    </xdr:to>
    <xdr:sp macro="" textlink="">
      <xdr:nvSpPr>
        <xdr:cNvPr id="6086" name="Text Box 31"/>
        <xdr:cNvSpPr txBox="1">
          <a:spLocks noChangeArrowheads="1"/>
        </xdr:cNvSpPr>
      </xdr:nvSpPr>
      <xdr:spPr bwMode="auto">
        <a:xfrm>
          <a:off x="0" y="2857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57150</xdr:colOff>
      <xdr:row>8</xdr:row>
      <xdr:rowOff>190500</xdr:rowOff>
    </xdr:to>
    <xdr:sp macro="" textlink="">
      <xdr:nvSpPr>
        <xdr:cNvPr id="6087" name="Text Box 32"/>
        <xdr:cNvSpPr txBox="1">
          <a:spLocks noChangeArrowheads="1"/>
        </xdr:cNvSpPr>
      </xdr:nvSpPr>
      <xdr:spPr bwMode="auto">
        <a:xfrm>
          <a:off x="0" y="2857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1" name="Text Box 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2" name="Text Box 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3" name="Text Box 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4" name="Text Box 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5" name="Text Box 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6" name="Text Box 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7" name="Text Box 1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8" name="Text Box 1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099" name="Text Box 1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00" name="Text Box 1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01" name="Text Box 1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02" name="Text Box 1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6103" name="Text Box 16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04" name="Text Box 1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05" name="Text Box 1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06" name="Text Box 1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07" name="Text Box 2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08" name="Text Box 2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09" name="Text Box 22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10" name="Text Box 23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11" name="Text Box 24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12" name="Text Box 25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13" name="Text Box 26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14" name="Text Box 27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15" name="Text Box 28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16" name="Text Box 29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17" name="Text Box 30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95250</xdr:colOff>
      <xdr:row>9</xdr:row>
      <xdr:rowOff>38100</xdr:rowOff>
    </xdr:to>
    <xdr:sp macro="" textlink="">
      <xdr:nvSpPr>
        <xdr:cNvPr id="6118" name="Text Box 31"/>
        <xdr:cNvSpPr txBox="1">
          <a:spLocks noChangeArrowheads="1"/>
        </xdr:cNvSpPr>
      </xdr:nvSpPr>
      <xdr:spPr bwMode="auto">
        <a:xfrm>
          <a:off x="0" y="361950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57150</xdr:colOff>
      <xdr:row>9</xdr:row>
      <xdr:rowOff>190500</xdr:rowOff>
    </xdr:to>
    <xdr:sp macro="" textlink="">
      <xdr:nvSpPr>
        <xdr:cNvPr id="6119" name="Text Box 32"/>
        <xdr:cNvSpPr txBox="1">
          <a:spLocks noChangeArrowheads="1"/>
        </xdr:cNvSpPr>
      </xdr:nvSpPr>
      <xdr:spPr bwMode="auto">
        <a:xfrm>
          <a:off x="0" y="3619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2" name="Text Box 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3" name="Text Box 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4" name="Text Box 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5" name="Text Box 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6" name="Text Box 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7" name="Text Box 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8" name="Text Box 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29" name="Text Box 1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0" name="Text Box 1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1" name="Text Box 1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2" name="Text Box 1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3" name="Text Box 1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4" name="Text Box 1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6135" name="Text Box 16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6" name="Text Box 1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7" name="Text Box 1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8" name="Text Box 1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39" name="Text Box 2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0" name="Text Box 2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1" name="Text Box 2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2" name="Text Box 2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3" name="Text Box 2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4" name="Text Box 2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5" name="Text Box 2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6" name="Text Box 2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7" name="Text Box 2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8" name="Text Box 2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49" name="Text Box 3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150" name="Text Box 3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190500</xdr:rowOff>
    </xdr:to>
    <xdr:sp macro="" textlink="">
      <xdr:nvSpPr>
        <xdr:cNvPr id="6151" name="Text Box 32"/>
        <xdr:cNvSpPr txBox="1">
          <a:spLocks noChangeArrowheads="1"/>
        </xdr:cNvSpPr>
      </xdr:nvSpPr>
      <xdr:spPr bwMode="auto">
        <a:xfrm>
          <a:off x="0" y="614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55" name="Text Box 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56" name="Text Box 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57" name="Text Box 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58" name="Text Box 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59" name="Text Box 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60" name="Text Box 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61" name="Text Box 1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62" name="Text Box 1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64" name="Text Box 1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65" name="Text Box 1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66" name="Text Box 1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6167" name="Text Box 16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68" name="Text Box 1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69" name="Text Box 1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0" name="Text Box 1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1" name="Text Box 2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2" name="Text Box 2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3" name="Text Box 22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4" name="Text Box 23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5" name="Text Box 24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6" name="Text Box 25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7" name="Text Box 26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8" name="Text Box 27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79" name="Text Box 28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80" name="Text Box 29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81" name="Text Box 30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95250</xdr:colOff>
      <xdr:row>16</xdr:row>
      <xdr:rowOff>38100</xdr:rowOff>
    </xdr:to>
    <xdr:sp macro="" textlink="">
      <xdr:nvSpPr>
        <xdr:cNvPr id="6182" name="Text Box 31"/>
        <xdr:cNvSpPr txBox="1">
          <a:spLocks noChangeArrowheads="1"/>
        </xdr:cNvSpPr>
      </xdr:nvSpPr>
      <xdr:spPr bwMode="auto">
        <a:xfrm>
          <a:off x="0" y="86201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190500</xdr:rowOff>
    </xdr:to>
    <xdr:sp macro="" textlink="">
      <xdr:nvSpPr>
        <xdr:cNvPr id="6183" name="Text Box 32"/>
        <xdr:cNvSpPr txBox="1">
          <a:spLocks noChangeArrowheads="1"/>
        </xdr:cNvSpPr>
      </xdr:nvSpPr>
      <xdr:spPr bwMode="auto">
        <a:xfrm>
          <a:off x="0" y="86201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28575</xdr:rowOff>
    </xdr:to>
    <xdr:sp macro="" textlink="">
      <xdr:nvSpPr>
        <xdr:cNvPr id="6184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28575</xdr:rowOff>
    </xdr:to>
    <xdr:sp macro="" textlink="">
      <xdr:nvSpPr>
        <xdr:cNvPr id="6185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88" name="Text Box 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89" name="Text Box 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0" name="Text Box 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1" name="Text Box 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2" name="Text Box 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3" name="Text Box 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4" name="Text Box 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5" name="Text Box 1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6" name="Text Box 1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7" name="Text Box 1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8" name="Text Box 1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199" name="Text Box 1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00" name="Text Box 1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28575</xdr:rowOff>
    </xdr:to>
    <xdr:sp macro="" textlink="">
      <xdr:nvSpPr>
        <xdr:cNvPr id="6201" name="Text Box 16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02" name="Text Box 1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03" name="Text Box 1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04" name="Text Box 1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05" name="Text Box 2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06" name="Text Box 2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07" name="Text Box 22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08" name="Text Box 23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09" name="Text Box 24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10" name="Text Box 25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11" name="Text Box 26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12" name="Text Box 27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13" name="Text Box 28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14" name="Text Box 29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15" name="Text Box 30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38100</xdr:rowOff>
    </xdr:to>
    <xdr:sp macro="" textlink="">
      <xdr:nvSpPr>
        <xdr:cNvPr id="6216" name="Text Box 31"/>
        <xdr:cNvSpPr txBox="1">
          <a:spLocks noChangeArrowheads="1"/>
        </xdr:cNvSpPr>
      </xdr:nvSpPr>
      <xdr:spPr bwMode="auto">
        <a:xfrm>
          <a:off x="0" y="995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28575</xdr:rowOff>
    </xdr:to>
    <xdr:sp macro="" textlink="">
      <xdr:nvSpPr>
        <xdr:cNvPr id="6217" name="Text Box 32"/>
        <xdr:cNvSpPr txBox="1">
          <a:spLocks noChangeArrowheads="1"/>
        </xdr:cNvSpPr>
      </xdr:nvSpPr>
      <xdr:spPr bwMode="auto">
        <a:xfrm>
          <a:off x="0" y="99536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0" name="Text Box 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1" name="Text Box 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2" name="Text Box 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3" name="Text Box 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4" name="Text Box 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5" name="Text Box 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6" name="Text Box 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7" name="Text Box 1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8" name="Text Box 1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29" name="Text Box 1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0" name="Text Box 1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1" name="Text Box 1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2" name="Text Box 1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571500</xdr:rowOff>
    </xdr:to>
    <xdr:sp macro="" textlink="">
      <xdr:nvSpPr>
        <xdr:cNvPr id="6233" name="Text Box 16"/>
        <xdr:cNvSpPr txBox="1">
          <a:spLocks noChangeArrowheads="1"/>
        </xdr:cNvSpPr>
      </xdr:nvSpPr>
      <xdr:spPr bwMode="auto">
        <a:xfrm>
          <a:off x="0" y="61436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4" name="Text Box 1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5" name="Text Box 1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6" name="Text Box 1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7" name="Text Box 2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8" name="Text Box 2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39" name="Text Box 22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0" name="Text Box 23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1" name="Text Box 24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2" name="Text Box 25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3" name="Text Box 26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4" name="Text Box 27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5" name="Text Box 28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6" name="Text Box 29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7" name="Text Box 30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95250</xdr:colOff>
      <xdr:row>12</xdr:row>
      <xdr:rowOff>38100</xdr:rowOff>
    </xdr:to>
    <xdr:sp macro="" textlink="">
      <xdr:nvSpPr>
        <xdr:cNvPr id="6248" name="Text Box 31"/>
        <xdr:cNvSpPr txBox="1">
          <a:spLocks noChangeArrowheads="1"/>
        </xdr:cNvSpPr>
      </xdr:nvSpPr>
      <xdr:spPr bwMode="auto">
        <a:xfrm>
          <a:off x="0" y="6143625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571500</xdr:rowOff>
    </xdr:to>
    <xdr:sp macro="" textlink="">
      <xdr:nvSpPr>
        <xdr:cNvPr id="6249" name="Text Box 32"/>
        <xdr:cNvSpPr txBox="1">
          <a:spLocks noChangeArrowheads="1"/>
        </xdr:cNvSpPr>
      </xdr:nvSpPr>
      <xdr:spPr bwMode="auto">
        <a:xfrm>
          <a:off x="0" y="6143625"/>
          <a:ext cx="57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0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4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5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6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6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2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3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4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5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6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7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8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69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0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1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2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3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4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5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6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77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9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0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20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7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8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29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0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1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2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2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33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33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8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39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0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1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2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3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4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5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6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7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8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49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0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1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2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353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190500</xdr:rowOff>
    </xdr:to>
    <xdr:sp macro="" textlink="">
      <xdr:nvSpPr>
        <xdr:cNvPr id="514" name="Text Box 16"/>
        <xdr:cNvSpPr txBox="1">
          <a:spLocks noChangeArrowheads="1"/>
        </xdr:cNvSpPr>
      </xdr:nvSpPr>
      <xdr:spPr bwMode="auto">
        <a:xfrm>
          <a:off x="0" y="13716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190500</xdr:rowOff>
    </xdr:to>
    <xdr:sp macro="" textlink="">
      <xdr:nvSpPr>
        <xdr:cNvPr id="515" name="Text Box 32"/>
        <xdr:cNvSpPr txBox="1">
          <a:spLocks noChangeArrowheads="1"/>
        </xdr:cNvSpPr>
      </xdr:nvSpPr>
      <xdr:spPr bwMode="auto">
        <a:xfrm>
          <a:off x="0" y="13716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19</xdr:row>
      <xdr:rowOff>104775</xdr:rowOff>
    </xdr:to>
    <xdr:sp macro="" textlink="">
      <xdr:nvSpPr>
        <xdr:cNvPr id="516" name="Text Box 16"/>
        <xdr:cNvSpPr txBox="1">
          <a:spLocks noChangeArrowheads="1"/>
        </xdr:cNvSpPr>
      </xdr:nvSpPr>
      <xdr:spPr bwMode="auto">
        <a:xfrm>
          <a:off x="0" y="137160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19</xdr:row>
      <xdr:rowOff>104775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0" y="137160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3" name="Text Box 6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4" name="Text Box 7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6" name="Text Box 9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7" name="Text Box 10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8" name="Text Box 11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30" name="Text Box 13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31" name="Text Box 14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32" name="Text Box 15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190500</xdr:rowOff>
    </xdr:to>
    <xdr:sp macro="" textlink="">
      <xdr:nvSpPr>
        <xdr:cNvPr id="533" name="Text Box 16"/>
        <xdr:cNvSpPr txBox="1">
          <a:spLocks noChangeArrowheads="1"/>
        </xdr:cNvSpPr>
      </xdr:nvSpPr>
      <xdr:spPr bwMode="auto">
        <a:xfrm>
          <a:off x="0" y="13716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34" name="Text Box 17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35" name="Text Box 18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36" name="Text Box 19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37" name="Text Box 20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38" name="Text Box 21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39" name="Text Box 22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40" name="Text Box 23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41" name="Text Box 24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42" name="Text Box 25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43" name="Text Box 26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44" name="Text Box 27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45" name="Text Box 28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46" name="Text Box 29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48" name="Text Box 31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190500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0" y="13716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190500</xdr:rowOff>
    </xdr:to>
    <xdr:sp macro="" textlink="">
      <xdr:nvSpPr>
        <xdr:cNvPr id="550" name="Text Box 16"/>
        <xdr:cNvSpPr txBox="1">
          <a:spLocks noChangeArrowheads="1"/>
        </xdr:cNvSpPr>
      </xdr:nvSpPr>
      <xdr:spPr bwMode="auto">
        <a:xfrm>
          <a:off x="0" y="13716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190500</xdr:rowOff>
    </xdr:to>
    <xdr:sp macro="" textlink="">
      <xdr:nvSpPr>
        <xdr:cNvPr id="551" name="Text Box 32"/>
        <xdr:cNvSpPr txBox="1">
          <a:spLocks noChangeArrowheads="1"/>
        </xdr:cNvSpPr>
      </xdr:nvSpPr>
      <xdr:spPr bwMode="auto">
        <a:xfrm>
          <a:off x="0" y="13716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19</xdr:row>
      <xdr:rowOff>104775</xdr:rowOff>
    </xdr:to>
    <xdr:sp macro="" textlink="">
      <xdr:nvSpPr>
        <xdr:cNvPr id="552" name="Text Box 16"/>
        <xdr:cNvSpPr txBox="1">
          <a:spLocks noChangeArrowheads="1"/>
        </xdr:cNvSpPr>
      </xdr:nvSpPr>
      <xdr:spPr bwMode="auto">
        <a:xfrm>
          <a:off x="0" y="137160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19</xdr:row>
      <xdr:rowOff>104775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0" y="137160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63" name="Text Box 10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64" name="Text Box 11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66" name="Text Box 13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67" name="Text Box 14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68" name="Text Box 15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190500</xdr:rowOff>
    </xdr:to>
    <xdr:sp macro="" textlink="">
      <xdr:nvSpPr>
        <xdr:cNvPr id="569" name="Text Box 16"/>
        <xdr:cNvSpPr txBox="1">
          <a:spLocks noChangeArrowheads="1"/>
        </xdr:cNvSpPr>
      </xdr:nvSpPr>
      <xdr:spPr bwMode="auto">
        <a:xfrm>
          <a:off x="0" y="13716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0" name="Text Box 17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1" name="Text Box 18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2" name="Text Box 19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3" name="Text Box 20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4" name="Text Box 21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5" name="Text Box 22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6" name="Text Box 23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7" name="Text Box 24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8" name="Text Box 25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79" name="Text Box 26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80" name="Text Box 27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81" name="Text Box 28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82" name="Text Box 29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38100</xdr:rowOff>
    </xdr:to>
    <xdr:sp macro="" textlink="">
      <xdr:nvSpPr>
        <xdr:cNvPr id="584" name="Text Box 31"/>
        <xdr:cNvSpPr txBox="1">
          <a:spLocks noChangeArrowheads="1"/>
        </xdr:cNvSpPr>
      </xdr:nvSpPr>
      <xdr:spPr bwMode="auto">
        <a:xfrm>
          <a:off x="0" y="137160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190500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0" y="1371600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19</xdr:row>
      <xdr:rowOff>104775</xdr:rowOff>
    </xdr:to>
    <xdr:sp macro="" textlink="">
      <xdr:nvSpPr>
        <xdr:cNvPr id="586" name="Text Box 16"/>
        <xdr:cNvSpPr txBox="1">
          <a:spLocks noChangeArrowheads="1"/>
        </xdr:cNvSpPr>
      </xdr:nvSpPr>
      <xdr:spPr bwMode="auto">
        <a:xfrm>
          <a:off x="0" y="137160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19</xdr:row>
      <xdr:rowOff>104775</xdr:rowOff>
    </xdr:to>
    <xdr:sp macro="" textlink="">
      <xdr:nvSpPr>
        <xdr:cNvPr id="587" name="Text Box 32"/>
        <xdr:cNvSpPr txBox="1">
          <a:spLocks noChangeArrowheads="1"/>
        </xdr:cNvSpPr>
      </xdr:nvSpPr>
      <xdr:spPr bwMode="auto">
        <a:xfrm>
          <a:off x="0" y="137160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19</xdr:row>
      <xdr:rowOff>104775</xdr:rowOff>
    </xdr:to>
    <xdr:sp macro="" textlink="">
      <xdr:nvSpPr>
        <xdr:cNvPr id="588" name="Text Box 16"/>
        <xdr:cNvSpPr txBox="1">
          <a:spLocks noChangeArrowheads="1"/>
        </xdr:cNvSpPr>
      </xdr:nvSpPr>
      <xdr:spPr bwMode="auto">
        <a:xfrm>
          <a:off x="0" y="137160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19</xdr:row>
      <xdr:rowOff>104775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0" y="137160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8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599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0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2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3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4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605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6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7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8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09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0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1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2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3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4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5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6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7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8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0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6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7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8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89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0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1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2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3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4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5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6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7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8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699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0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1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2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3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4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5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6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7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8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09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0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1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2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3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4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5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6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7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8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19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0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1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2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3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4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5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6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7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8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29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0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1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2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733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4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5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6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7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8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39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0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1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2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3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4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5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6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7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48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749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0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1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2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3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4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5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6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7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8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59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60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61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62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63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64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765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0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2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3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4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6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7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8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79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0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781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2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3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4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6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7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8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89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0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1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2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4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5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6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797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2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3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4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5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6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7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8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69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0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1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2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3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4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5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6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7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8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79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0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1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2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3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4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5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6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7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8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89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0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1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2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3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4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5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6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7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8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899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0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1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2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3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4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5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6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7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08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909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0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1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2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3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4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5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6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7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8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19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0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1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2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3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924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925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6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7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8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29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0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1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2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3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4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5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6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7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8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39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0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941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6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7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8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09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0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1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2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3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4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6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117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8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19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0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1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2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3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4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5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6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7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8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29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0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1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2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133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8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8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199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0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1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2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3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4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5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6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7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8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09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0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1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2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3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4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5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6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7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8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19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0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1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2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3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4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5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6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7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8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29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0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1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2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3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4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5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6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7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8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39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0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1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2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3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4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245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6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7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8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49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0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1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2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3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4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5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6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7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8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59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60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261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62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63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64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65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66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67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68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69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70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71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72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73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74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75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76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277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2" name="Text Box 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3" name="Text Box 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4" name="Text Box 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5" name="Text Box 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6" name="Text Box 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7" name="Text Box 1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8" name="Text Box 1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89" name="Text Box 1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0" name="Text Box 1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1" name="Text Box 1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2" name="Text Box 1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293" name="Text Box 16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4" name="Text Box 1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5" name="Text Box 1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6" name="Text Box 1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7" name="Text Box 2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8" name="Text Box 2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299" name="Text Box 2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0" name="Text Box 2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1" name="Text Box 2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2" name="Text Box 2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3" name="Text Box 2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4" name="Text Box 2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5" name="Text Box 2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6" name="Text Box 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7" name="Text Box 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08" name="Text Box 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47625</xdr:rowOff>
    </xdr:to>
    <xdr:sp macro="" textlink="">
      <xdr:nvSpPr>
        <xdr:cNvPr id="1309" name="Text Box 32"/>
        <xdr:cNvSpPr txBox="1">
          <a:spLocks noChangeArrowheads="1"/>
        </xdr:cNvSpPr>
      </xdr:nvSpPr>
      <xdr:spPr bwMode="auto">
        <a:xfrm>
          <a:off x="0" y="1333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1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2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3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4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5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3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7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69" name="Text Box 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66675</xdr:colOff>
      <xdr:row>6</xdr:row>
      <xdr:rowOff>47625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0" y="13335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266700</xdr:colOff>
      <xdr:row>6</xdr:row>
      <xdr:rowOff>38100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0" y="1333500"/>
          <a:ext cx="2667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4" name="Text Box 39436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5" name="Text Box 39436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6" name="Text Box 39436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7" name="Text Box 39436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8" name="Text Box 39436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79" name="Text Box 39436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0" name="Text Box 39436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1" name="Text Box 39436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2" name="Text Box 39436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3" name="Text Box 39437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4" name="Text Box 39437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5" name="Text Box 39437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6" name="Text Box 39437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7" name="Text Box 39437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8" name="Text Box 39437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89" name="Text Box 39437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0" name="Text Box 3947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1" name="Text Box 3947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2" name="Text Box 3947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3" name="Text Box 3947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4" name="Text Box 3947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5" name="Text Box 3947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6" name="Text Box 3947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7" name="Text Box 3947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8" name="Text Box 3947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399" name="Text Box 3947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0" name="Text Box 3947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1" name="Text Box 3947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2" name="Text Box 3947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3" name="Text Box 3947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4" name="Text Box 3947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5" name="Text Box 39476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6" name="Text Box 39434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7" name="Text Box 39434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8" name="Text Box 39434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09" name="Text Box 39434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0" name="Text Box 39434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1" name="Text Box 39435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2" name="Text Box 39435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3" name="Text Box 39435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4" name="Text Box 39435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5" name="Text Box 39435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6" name="Text Box 39435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7" name="Text Box 39435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8" name="Text Box 39435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19" name="Text Box 39435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0" name="Text Box 39435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421" name="Text Box 394360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2" name="Text Box 39472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3" name="Text Box 39473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4" name="Text Box 39473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5" name="Text Box 39473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6" name="Text Box 39473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7" name="Text Box 394734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8" name="Text Box 394735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29" name="Text Box 394736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0" name="Text Box 394737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1" name="Text Box 394738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2" name="Text Box 394739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3" name="Text Box 394740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4" name="Text Box 394741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5" name="Text Box 394742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95250</xdr:colOff>
      <xdr:row>6</xdr:row>
      <xdr:rowOff>38100</xdr:rowOff>
    </xdr:to>
    <xdr:sp macro="" textlink="">
      <xdr:nvSpPr>
        <xdr:cNvPr id="1436" name="Text Box 394743"/>
        <xdr:cNvSpPr txBox="1">
          <a:spLocks noChangeArrowheads="1"/>
        </xdr:cNvSpPr>
      </xdr:nvSpPr>
      <xdr:spPr bwMode="auto">
        <a:xfrm>
          <a:off x="0" y="13335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57150</xdr:colOff>
      <xdr:row>6</xdr:row>
      <xdr:rowOff>57150</xdr:rowOff>
    </xdr:to>
    <xdr:sp macro="" textlink="">
      <xdr:nvSpPr>
        <xdr:cNvPr id="1437" name="Text Box 394744"/>
        <xdr:cNvSpPr txBox="1">
          <a:spLocks noChangeArrowheads="1"/>
        </xdr:cNvSpPr>
      </xdr:nvSpPr>
      <xdr:spPr bwMode="auto">
        <a:xfrm>
          <a:off x="0" y="1333500"/>
          <a:ext cx="571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38" name="Text Box 39322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39" name="Text Box 39322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0" name="Text Box 39322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1" name="Text Box 39322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2" name="Text Box 39323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3" name="Text Box 39323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4" name="Text Box 39323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5" name="Text Box 39323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6" name="Text Box 39360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7" name="Text Box 39360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8" name="Text Box 39361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49" name="Text Box 393612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50" name="Text Box 393614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51" name="Text Box 393616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52" name="Text Box 393618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38100</xdr:rowOff>
    </xdr:to>
    <xdr:sp macro="" textlink="">
      <xdr:nvSpPr>
        <xdr:cNvPr id="1453" name="Text Box 393620"/>
        <xdr:cNvSpPr txBox="1">
          <a:spLocks noChangeArrowheads="1"/>
        </xdr:cNvSpPr>
      </xdr:nvSpPr>
      <xdr:spPr bwMode="auto">
        <a:xfrm>
          <a:off x="914400" y="13335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3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4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5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09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914400</xdr:colOff>
      <xdr:row>6</xdr:row>
      <xdr:rowOff>0</xdr:rowOff>
    </xdr:from>
    <xdr:to>
      <xdr:col>0</xdr:col>
      <xdr:colOff>914400</xdr:colOff>
      <xdr:row>6</xdr:row>
      <xdr:rowOff>28575</xdr:rowOff>
    </xdr:to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914400" y="133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16</xdr:row>
      <xdr:rowOff>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0" y="28575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16</xdr:row>
      <xdr:rowOff>0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0" y="28575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16</xdr:row>
      <xdr:rowOff>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0" y="28575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16</xdr:row>
      <xdr:rowOff>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0" y="28575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16</xdr:row>
      <xdr:rowOff>0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0" y="28575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16</xdr:row>
      <xdr:rowOff>0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0" y="28575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16</xdr:row>
      <xdr:rowOff>0</xdr:rowOff>
    </xdr:to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0" y="28575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16</xdr:row>
      <xdr:rowOff>0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0" y="2857500"/>
          <a:ext cx="57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workbookViewId="0">
      <selection activeCell="AJ10" sqref="AJ10"/>
    </sheetView>
  </sheetViews>
  <sheetFormatPr baseColWidth="10" defaultRowHeight="12.75"/>
  <cols>
    <col min="1" max="1" width="26.7109375" style="344" customWidth="1"/>
    <col min="2" max="2" width="12.42578125" style="344" hidden="1" customWidth="1"/>
    <col min="3" max="3" width="11.28515625" style="344" customWidth="1"/>
    <col min="4" max="11" width="4" style="344" hidden="1" customWidth="1"/>
    <col min="12" max="13" width="4.140625" style="344" hidden="1" customWidth="1"/>
    <col min="14" max="20" width="4" style="344" hidden="1" customWidth="1"/>
    <col min="21" max="21" width="3.5703125" style="344" hidden="1" customWidth="1"/>
    <col min="22" max="22" width="4" style="344" hidden="1" customWidth="1"/>
    <col min="23" max="23" width="3.5703125" style="344" hidden="1" customWidth="1"/>
    <col min="24" max="27" width="4" style="344" hidden="1" customWidth="1"/>
    <col min="28" max="28" width="14.7109375" style="344" bestFit="1" customWidth="1"/>
    <col min="29" max="30" width="11.42578125" style="344" hidden="1" customWidth="1"/>
    <col min="31" max="31" width="12.140625" style="344" customWidth="1"/>
    <col min="32" max="32" width="13.7109375" style="344" customWidth="1"/>
    <col min="33" max="33" width="17.42578125" style="344" customWidth="1"/>
    <col min="34" max="35" width="11.42578125" style="344" hidden="1" customWidth="1"/>
    <col min="36" max="36" width="30.85546875" style="344" customWidth="1"/>
    <col min="37" max="16384" width="11.42578125" style="344"/>
  </cols>
  <sheetData>
    <row r="1" spans="1:36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</row>
    <row r="2" spans="1:36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</row>
    <row r="3" spans="1:36">
      <c r="A3" s="730" t="s">
        <v>1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</row>
    <row r="4" spans="1:36" ht="17.25" customHeight="1">
      <c r="A4" s="734" t="s">
        <v>2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</row>
    <row r="5" spans="1:36" ht="15" customHeight="1">
      <c r="A5" s="736" t="s">
        <v>3</v>
      </c>
      <c r="B5" s="736" t="s">
        <v>832</v>
      </c>
      <c r="C5" s="736" t="s">
        <v>5</v>
      </c>
      <c r="D5" s="737" t="s">
        <v>6</v>
      </c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9"/>
      <c r="AB5" s="728" t="s">
        <v>489</v>
      </c>
      <c r="AC5" s="728" t="s">
        <v>8</v>
      </c>
      <c r="AD5" s="728" t="s">
        <v>9</v>
      </c>
      <c r="AE5" s="728" t="s">
        <v>10</v>
      </c>
      <c r="AF5" s="728" t="s">
        <v>11</v>
      </c>
      <c r="AG5" s="729" t="s">
        <v>12</v>
      </c>
      <c r="AH5" s="742" t="s">
        <v>13</v>
      </c>
      <c r="AI5" s="742"/>
      <c r="AJ5" s="740" t="s">
        <v>15</v>
      </c>
    </row>
    <row r="6" spans="1:36" ht="51">
      <c r="A6" s="736"/>
      <c r="B6" s="736"/>
      <c r="C6" s="736"/>
      <c r="D6" s="338" t="s">
        <v>16</v>
      </c>
      <c r="E6" s="338" t="s">
        <v>17</v>
      </c>
      <c r="F6" s="338" t="s">
        <v>18</v>
      </c>
      <c r="G6" s="338" t="s">
        <v>19</v>
      </c>
      <c r="H6" s="338" t="s">
        <v>20</v>
      </c>
      <c r="I6" s="338" t="s">
        <v>21</v>
      </c>
      <c r="J6" s="338" t="s">
        <v>22</v>
      </c>
      <c r="K6" s="338" t="s">
        <v>23</v>
      </c>
      <c r="L6" s="338" t="s">
        <v>24</v>
      </c>
      <c r="M6" s="338" t="s">
        <v>25</v>
      </c>
      <c r="N6" s="338" t="s">
        <v>26</v>
      </c>
      <c r="O6" s="338" t="s">
        <v>27</v>
      </c>
      <c r="P6" s="338" t="s">
        <v>28</v>
      </c>
      <c r="Q6" s="338" t="s">
        <v>29</v>
      </c>
      <c r="R6" s="338" t="s">
        <v>30</v>
      </c>
      <c r="S6" s="338" t="s">
        <v>31</v>
      </c>
      <c r="T6" s="338" t="s">
        <v>32</v>
      </c>
      <c r="U6" s="338" t="s">
        <v>33</v>
      </c>
      <c r="V6" s="338" t="s">
        <v>34</v>
      </c>
      <c r="W6" s="338" t="s">
        <v>35</v>
      </c>
      <c r="X6" s="338" t="s">
        <v>36</v>
      </c>
      <c r="Y6" s="338" t="s">
        <v>37</v>
      </c>
      <c r="Z6" s="346" t="s">
        <v>38</v>
      </c>
      <c r="AA6" s="347" t="s">
        <v>39</v>
      </c>
      <c r="AB6" s="728"/>
      <c r="AC6" s="728"/>
      <c r="AD6" s="728"/>
      <c r="AE6" s="728"/>
      <c r="AF6" s="728"/>
      <c r="AG6" s="729"/>
      <c r="AH6" s="348" t="s">
        <v>40</v>
      </c>
      <c r="AI6" s="338" t="s">
        <v>41</v>
      </c>
      <c r="AJ6" s="741"/>
    </row>
    <row r="7" spans="1:36" ht="38.25">
      <c r="A7" s="265" t="s">
        <v>463</v>
      </c>
      <c r="B7" s="265"/>
      <c r="C7" s="271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50"/>
      <c r="Y7" s="350"/>
      <c r="Z7" s="350"/>
      <c r="AA7" s="350"/>
      <c r="AB7" s="351">
        <v>0</v>
      </c>
      <c r="AC7" s="351">
        <v>0</v>
      </c>
      <c r="AD7" s="352"/>
      <c r="AE7" s="273">
        <v>42370</v>
      </c>
      <c r="AF7" s="273">
        <v>42735</v>
      </c>
      <c r="AG7" s="353" t="s">
        <v>54</v>
      </c>
      <c r="AH7" s="354"/>
      <c r="AI7" s="354"/>
      <c r="AJ7" s="354"/>
    </row>
    <row r="8" spans="1:36" ht="38.25">
      <c r="A8" s="266" t="s">
        <v>464</v>
      </c>
      <c r="B8" s="266"/>
      <c r="C8" s="272">
        <v>1920</v>
      </c>
      <c r="D8" s="349">
        <v>160</v>
      </c>
      <c r="E8" s="355"/>
      <c r="F8" s="349">
        <v>160</v>
      </c>
      <c r="G8" s="355"/>
      <c r="H8" s="349">
        <v>160</v>
      </c>
      <c r="I8" s="356"/>
      <c r="J8" s="349">
        <v>160</v>
      </c>
      <c r="K8" s="356"/>
      <c r="L8" s="349">
        <v>160</v>
      </c>
      <c r="M8" s="144"/>
      <c r="N8" s="349">
        <v>160</v>
      </c>
      <c r="O8" s="356"/>
      <c r="P8" s="349">
        <v>160</v>
      </c>
      <c r="Q8" s="356"/>
      <c r="R8" s="349">
        <v>160</v>
      </c>
      <c r="S8" s="356"/>
      <c r="T8" s="349">
        <v>160</v>
      </c>
      <c r="U8" s="356"/>
      <c r="V8" s="349">
        <v>160</v>
      </c>
      <c r="W8" s="357"/>
      <c r="X8" s="349">
        <v>160</v>
      </c>
      <c r="Y8" s="357"/>
      <c r="Z8" s="349">
        <v>160</v>
      </c>
      <c r="AA8" s="357"/>
      <c r="AB8" s="358"/>
      <c r="AC8" s="160"/>
      <c r="AD8" s="359"/>
      <c r="AE8" s="274">
        <v>41275</v>
      </c>
      <c r="AF8" s="274">
        <v>41639</v>
      </c>
      <c r="AG8" s="360" t="s">
        <v>54</v>
      </c>
      <c r="AH8" s="361">
        <f>E8+G8+I8+K8+M8+O8+Q8+S8+U8+W8+Y8+AA8</f>
        <v>0</v>
      </c>
      <c r="AI8" s="362">
        <f>AH8/C8</f>
        <v>0</v>
      </c>
      <c r="AJ8" s="363"/>
    </row>
    <row r="9" spans="1:36" ht="38.25">
      <c r="A9" s="266" t="s">
        <v>465</v>
      </c>
      <c r="B9" s="266"/>
      <c r="C9" s="272">
        <v>1920</v>
      </c>
      <c r="D9" s="349"/>
      <c r="E9" s="355"/>
      <c r="F9" s="349"/>
      <c r="G9" s="355"/>
      <c r="H9" s="349"/>
      <c r="I9" s="356"/>
      <c r="J9" s="349"/>
      <c r="K9" s="356"/>
      <c r="L9" s="349"/>
      <c r="M9" s="144"/>
      <c r="N9" s="349"/>
      <c r="O9" s="356"/>
      <c r="P9" s="349"/>
      <c r="Q9" s="356"/>
      <c r="R9" s="349"/>
      <c r="S9" s="356"/>
      <c r="T9" s="349"/>
      <c r="U9" s="356"/>
      <c r="V9" s="349"/>
      <c r="W9" s="357"/>
      <c r="X9" s="349"/>
      <c r="Y9" s="357"/>
      <c r="Z9" s="349"/>
      <c r="AA9" s="357"/>
      <c r="AB9" s="358"/>
      <c r="AC9" s="160"/>
      <c r="AD9" s="359"/>
      <c r="AE9" s="274">
        <v>41275</v>
      </c>
      <c r="AF9" s="274">
        <v>41639</v>
      </c>
      <c r="AG9" s="360" t="s">
        <v>54</v>
      </c>
      <c r="AH9" s="361">
        <f>E9+G9+I9+K9+M9+O9+Q9+S9+U9+W9+Y9+AA9</f>
        <v>0</v>
      </c>
      <c r="AI9" s="362">
        <f>AH9/C9</f>
        <v>0</v>
      </c>
      <c r="AJ9" s="363"/>
    </row>
    <row r="10" spans="1:36" ht="38.25">
      <c r="A10" s="266" t="s">
        <v>466</v>
      </c>
      <c r="B10" s="266"/>
      <c r="C10" s="272">
        <v>1920</v>
      </c>
      <c r="D10" s="349"/>
      <c r="E10" s="355"/>
      <c r="F10" s="349"/>
      <c r="G10" s="355"/>
      <c r="H10" s="349"/>
      <c r="I10" s="356"/>
      <c r="J10" s="349"/>
      <c r="K10" s="356"/>
      <c r="L10" s="349"/>
      <c r="M10" s="144"/>
      <c r="N10" s="349"/>
      <c r="O10" s="356"/>
      <c r="P10" s="349"/>
      <c r="Q10" s="356"/>
      <c r="R10" s="349"/>
      <c r="S10" s="356"/>
      <c r="T10" s="349"/>
      <c r="U10" s="356"/>
      <c r="V10" s="349"/>
      <c r="W10" s="357"/>
      <c r="X10" s="349"/>
      <c r="Y10" s="357"/>
      <c r="Z10" s="349"/>
      <c r="AA10" s="357"/>
      <c r="AB10" s="358"/>
      <c r="AC10" s="160"/>
      <c r="AD10" s="359"/>
      <c r="AE10" s="274">
        <v>41275</v>
      </c>
      <c r="AF10" s="274">
        <v>41639</v>
      </c>
      <c r="AG10" s="360" t="s">
        <v>54</v>
      </c>
      <c r="AH10" s="361">
        <f>E10+G10+I10+K10+M10+O10+Q10+S10+U10+W10+Y10+AA10</f>
        <v>0</v>
      </c>
      <c r="AI10" s="362">
        <f>AH10/C10</f>
        <v>0</v>
      </c>
      <c r="AJ10" s="363"/>
    </row>
    <row r="11" spans="1:36" ht="38.25">
      <c r="A11" s="266" t="s">
        <v>467</v>
      </c>
      <c r="B11" s="266"/>
      <c r="C11" s="349">
        <v>48</v>
      </c>
      <c r="D11" s="349"/>
      <c r="E11" s="355"/>
      <c r="F11" s="349"/>
      <c r="G11" s="355"/>
      <c r="H11" s="349"/>
      <c r="I11" s="356"/>
      <c r="J11" s="349"/>
      <c r="K11" s="356"/>
      <c r="L11" s="349"/>
      <c r="M11" s="144"/>
      <c r="N11" s="349"/>
      <c r="O11" s="356"/>
      <c r="P11" s="349"/>
      <c r="Q11" s="356"/>
      <c r="R11" s="349"/>
      <c r="S11" s="356"/>
      <c r="T11" s="349"/>
      <c r="U11" s="356"/>
      <c r="V11" s="349"/>
      <c r="W11" s="357"/>
      <c r="X11" s="349"/>
      <c r="Y11" s="357"/>
      <c r="Z11" s="349"/>
      <c r="AA11" s="357"/>
      <c r="AB11" s="358"/>
      <c r="AC11" s="160"/>
      <c r="AD11" s="359"/>
      <c r="AE11" s="274">
        <v>41275</v>
      </c>
      <c r="AF11" s="274">
        <v>41639</v>
      </c>
      <c r="AG11" s="360" t="s">
        <v>54</v>
      </c>
      <c r="AH11" s="361">
        <f>E11+G11+I11+K11+M11+O11+Q11+S11+U11+W11+Y11+AA11</f>
        <v>0</v>
      </c>
      <c r="AI11" s="362">
        <f>AH11/C11</f>
        <v>0</v>
      </c>
      <c r="AJ11" s="363"/>
    </row>
    <row r="12" spans="1:36" ht="38.25">
      <c r="A12" s="267" t="s">
        <v>468</v>
      </c>
      <c r="B12" s="267"/>
      <c r="C12" s="349"/>
      <c r="D12" s="349"/>
      <c r="E12" s="355"/>
      <c r="F12" s="349"/>
      <c r="G12" s="355"/>
      <c r="H12" s="349"/>
      <c r="I12" s="356"/>
      <c r="J12" s="349"/>
      <c r="K12" s="356"/>
      <c r="L12" s="349"/>
      <c r="M12" s="144"/>
      <c r="N12" s="349"/>
      <c r="O12" s="356"/>
      <c r="P12" s="349"/>
      <c r="Q12" s="356"/>
      <c r="R12" s="349"/>
      <c r="S12" s="356"/>
      <c r="T12" s="349"/>
      <c r="U12" s="356"/>
      <c r="V12" s="349"/>
      <c r="W12" s="357"/>
      <c r="X12" s="349"/>
      <c r="Y12" s="357"/>
      <c r="Z12" s="349"/>
      <c r="AA12" s="357"/>
      <c r="AB12" s="354"/>
      <c r="AC12" s="351"/>
      <c r="AD12" s="352"/>
      <c r="AE12" s="273">
        <v>42370</v>
      </c>
      <c r="AF12" s="273">
        <v>42735</v>
      </c>
      <c r="AG12" s="353" t="s">
        <v>54</v>
      </c>
      <c r="AH12" s="354"/>
      <c r="AI12" s="354"/>
      <c r="AJ12" s="354"/>
    </row>
    <row r="13" spans="1:36" ht="38.25">
      <c r="A13" s="266" t="s">
        <v>469</v>
      </c>
      <c r="B13" s="266"/>
      <c r="C13" s="349">
        <v>192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64"/>
      <c r="AC13" s="364"/>
      <c r="AD13" s="365"/>
      <c r="AE13" s="274">
        <v>42370</v>
      </c>
      <c r="AF13" s="274" t="s">
        <v>879</v>
      </c>
      <c r="AG13" s="366" t="s">
        <v>54</v>
      </c>
      <c r="AH13" s="363"/>
      <c r="AI13" s="363"/>
      <c r="AJ13" s="363"/>
    </row>
    <row r="14" spans="1:36" ht="38.25">
      <c r="A14" s="266" t="s">
        <v>470</v>
      </c>
      <c r="B14" s="266"/>
      <c r="C14" s="349">
        <v>96</v>
      </c>
      <c r="D14" s="349"/>
      <c r="E14" s="355"/>
      <c r="F14" s="349"/>
      <c r="G14" s="355"/>
      <c r="H14" s="349"/>
      <c r="I14" s="356"/>
      <c r="J14" s="349"/>
      <c r="K14" s="356"/>
      <c r="L14" s="349"/>
      <c r="M14" s="144"/>
      <c r="N14" s="349"/>
      <c r="O14" s="356"/>
      <c r="P14" s="349"/>
      <c r="Q14" s="356"/>
      <c r="R14" s="349"/>
      <c r="S14" s="356"/>
      <c r="T14" s="349"/>
      <c r="U14" s="356"/>
      <c r="V14" s="349"/>
      <c r="W14" s="357"/>
      <c r="X14" s="349"/>
      <c r="Y14" s="357"/>
      <c r="Z14" s="349"/>
      <c r="AA14" s="357"/>
      <c r="AB14" s="358"/>
      <c r="AC14" s="160"/>
      <c r="AD14" s="359"/>
      <c r="AE14" s="274">
        <v>42370</v>
      </c>
      <c r="AF14" s="274" t="s">
        <v>879</v>
      </c>
      <c r="AG14" s="360" t="s">
        <v>54</v>
      </c>
      <c r="AH14" s="361">
        <f>E14+G14+I14+K14+M14+O14+Q14+S14+U14+W14+Y14+AA14</f>
        <v>0</v>
      </c>
      <c r="AI14" s="362">
        <f>AH14/C14</f>
        <v>0</v>
      </c>
      <c r="AJ14" s="367"/>
    </row>
    <row r="15" spans="1:36" ht="38.25">
      <c r="A15" s="266" t="s">
        <v>471</v>
      </c>
      <c r="B15" s="266"/>
      <c r="C15" s="349">
        <v>192</v>
      </c>
      <c r="D15" s="349"/>
      <c r="E15" s="355"/>
      <c r="F15" s="349"/>
      <c r="G15" s="355"/>
      <c r="H15" s="349"/>
      <c r="I15" s="356"/>
      <c r="J15" s="349"/>
      <c r="K15" s="356"/>
      <c r="L15" s="349"/>
      <c r="M15" s="144"/>
      <c r="N15" s="349"/>
      <c r="O15" s="356"/>
      <c r="P15" s="349"/>
      <c r="Q15" s="356"/>
      <c r="R15" s="349"/>
      <c r="S15" s="356"/>
      <c r="T15" s="349"/>
      <c r="U15" s="356"/>
      <c r="V15" s="349"/>
      <c r="W15" s="357"/>
      <c r="X15" s="349"/>
      <c r="Y15" s="357"/>
      <c r="Z15" s="349"/>
      <c r="AA15" s="357"/>
      <c r="AB15" s="358"/>
      <c r="AC15" s="160"/>
      <c r="AD15" s="359"/>
      <c r="AE15" s="274">
        <v>42370</v>
      </c>
      <c r="AF15" s="274" t="s">
        <v>879</v>
      </c>
      <c r="AG15" s="360" t="s">
        <v>54</v>
      </c>
      <c r="AH15" s="361"/>
      <c r="AI15" s="362"/>
      <c r="AJ15" s="367"/>
    </row>
    <row r="16" spans="1:36" ht="38.25">
      <c r="A16" s="266" t="s">
        <v>472</v>
      </c>
      <c r="B16" s="266"/>
      <c r="C16" s="349">
        <v>384</v>
      </c>
      <c r="D16" s="349"/>
      <c r="E16" s="355"/>
      <c r="F16" s="349"/>
      <c r="G16" s="355"/>
      <c r="H16" s="349"/>
      <c r="I16" s="356"/>
      <c r="J16" s="349"/>
      <c r="K16" s="356"/>
      <c r="L16" s="349"/>
      <c r="M16" s="144"/>
      <c r="N16" s="349"/>
      <c r="O16" s="356"/>
      <c r="P16" s="349"/>
      <c r="Q16" s="356"/>
      <c r="R16" s="349"/>
      <c r="S16" s="356"/>
      <c r="T16" s="349"/>
      <c r="U16" s="356"/>
      <c r="V16" s="349"/>
      <c r="W16" s="357"/>
      <c r="X16" s="349"/>
      <c r="Y16" s="357"/>
      <c r="Z16" s="349"/>
      <c r="AA16" s="357"/>
      <c r="AB16" s="358"/>
      <c r="AC16" s="160"/>
      <c r="AD16" s="359"/>
      <c r="AE16" s="274">
        <v>42370</v>
      </c>
      <c r="AF16" s="274" t="s">
        <v>879</v>
      </c>
      <c r="AG16" s="360" t="s">
        <v>54</v>
      </c>
      <c r="AH16" s="361"/>
      <c r="AI16" s="362"/>
      <c r="AJ16" s="367"/>
    </row>
    <row r="17" spans="1:36" ht="38.25">
      <c r="A17" s="268" t="s">
        <v>473</v>
      </c>
      <c r="B17" s="268"/>
      <c r="C17" s="349">
        <v>240</v>
      </c>
      <c r="D17" s="349"/>
      <c r="E17" s="355"/>
      <c r="F17" s="349"/>
      <c r="G17" s="355"/>
      <c r="H17" s="349"/>
      <c r="I17" s="356"/>
      <c r="J17" s="349"/>
      <c r="K17" s="356"/>
      <c r="L17" s="349"/>
      <c r="M17" s="144"/>
      <c r="N17" s="349"/>
      <c r="O17" s="356"/>
      <c r="P17" s="349"/>
      <c r="Q17" s="356"/>
      <c r="R17" s="349"/>
      <c r="S17" s="356"/>
      <c r="T17" s="349"/>
      <c r="U17" s="356"/>
      <c r="V17" s="349"/>
      <c r="W17" s="357"/>
      <c r="X17" s="349"/>
      <c r="Y17" s="357"/>
      <c r="Z17" s="349"/>
      <c r="AA17" s="357"/>
      <c r="AB17" s="358"/>
      <c r="AC17" s="160"/>
      <c r="AD17" s="359"/>
      <c r="AE17" s="274">
        <v>42370</v>
      </c>
      <c r="AF17" s="274" t="s">
        <v>879</v>
      </c>
      <c r="AG17" s="360" t="s">
        <v>54</v>
      </c>
      <c r="AH17" s="361"/>
      <c r="AI17" s="362"/>
      <c r="AJ17" s="367"/>
    </row>
    <row r="18" spans="1:36" ht="38.25">
      <c r="A18" s="268" t="s">
        <v>474</v>
      </c>
      <c r="B18" s="268"/>
      <c r="C18" s="349">
        <v>240</v>
      </c>
      <c r="D18" s="349"/>
      <c r="E18" s="355"/>
      <c r="F18" s="349"/>
      <c r="G18" s="355"/>
      <c r="H18" s="349"/>
      <c r="I18" s="356"/>
      <c r="J18" s="349"/>
      <c r="K18" s="356"/>
      <c r="L18" s="349"/>
      <c r="M18" s="144"/>
      <c r="N18" s="349"/>
      <c r="O18" s="356"/>
      <c r="P18" s="349"/>
      <c r="Q18" s="356"/>
      <c r="R18" s="349"/>
      <c r="S18" s="356"/>
      <c r="T18" s="349"/>
      <c r="U18" s="356"/>
      <c r="V18" s="349"/>
      <c r="W18" s="357"/>
      <c r="X18" s="349"/>
      <c r="Y18" s="357"/>
      <c r="Z18" s="349"/>
      <c r="AA18" s="357"/>
      <c r="AB18" s="358"/>
      <c r="AC18" s="160"/>
      <c r="AD18" s="359"/>
      <c r="AE18" s="274">
        <v>42370</v>
      </c>
      <c r="AF18" s="274" t="s">
        <v>879</v>
      </c>
      <c r="AG18" s="360" t="s">
        <v>54</v>
      </c>
      <c r="AH18" s="361"/>
      <c r="AI18" s="362"/>
      <c r="AJ18" s="367"/>
    </row>
    <row r="19" spans="1:36" ht="38.25">
      <c r="A19" s="268" t="s">
        <v>475</v>
      </c>
      <c r="B19" s="268"/>
      <c r="C19" s="350">
        <v>190</v>
      </c>
      <c r="D19" s="349"/>
      <c r="E19" s="355"/>
      <c r="F19" s="349"/>
      <c r="G19" s="355"/>
      <c r="H19" s="349"/>
      <c r="I19" s="356"/>
      <c r="J19" s="349"/>
      <c r="K19" s="356"/>
      <c r="L19" s="349"/>
      <c r="M19" s="144"/>
      <c r="N19" s="349"/>
      <c r="O19" s="356"/>
      <c r="P19" s="349"/>
      <c r="Q19" s="356"/>
      <c r="R19" s="349"/>
      <c r="S19" s="356"/>
      <c r="T19" s="349"/>
      <c r="U19" s="356"/>
      <c r="V19" s="349"/>
      <c r="W19" s="357"/>
      <c r="X19" s="349"/>
      <c r="Y19" s="357"/>
      <c r="Z19" s="349"/>
      <c r="AA19" s="357"/>
      <c r="AB19" s="358"/>
      <c r="AC19" s="160"/>
      <c r="AD19" s="359"/>
      <c r="AE19" s="274">
        <v>42370</v>
      </c>
      <c r="AF19" s="274" t="s">
        <v>879</v>
      </c>
      <c r="AG19" s="360" t="s">
        <v>54</v>
      </c>
      <c r="AH19" s="361"/>
      <c r="AI19" s="362"/>
      <c r="AJ19" s="367"/>
    </row>
    <row r="20" spans="1:36" ht="38.25">
      <c r="A20" s="302" t="s">
        <v>476</v>
      </c>
      <c r="B20" s="302"/>
      <c r="C20" s="350">
        <v>210</v>
      </c>
      <c r="D20" s="350"/>
      <c r="E20" s="350"/>
      <c r="F20" s="350"/>
      <c r="G20" s="350"/>
      <c r="H20" s="350"/>
      <c r="I20" s="350"/>
      <c r="J20" s="350"/>
      <c r="K20" s="350"/>
      <c r="L20" s="350"/>
      <c r="M20" s="272"/>
      <c r="N20" s="350"/>
      <c r="O20" s="350"/>
      <c r="P20" s="350"/>
      <c r="Q20" s="350"/>
      <c r="R20" s="350"/>
      <c r="S20" s="350"/>
      <c r="T20" s="350"/>
      <c r="U20" s="350"/>
      <c r="V20" s="350"/>
      <c r="W20" s="368"/>
      <c r="X20" s="350"/>
      <c r="Y20" s="368"/>
      <c r="Z20" s="350"/>
      <c r="AA20" s="368"/>
      <c r="AB20" s="351"/>
      <c r="AC20" s="351"/>
      <c r="AD20" s="352"/>
      <c r="AE20" s="273">
        <v>42370</v>
      </c>
      <c r="AF20" s="273">
        <v>42735</v>
      </c>
      <c r="AG20" s="360" t="s">
        <v>54</v>
      </c>
      <c r="AH20" s="361"/>
      <c r="AI20" s="362"/>
      <c r="AJ20" s="367"/>
    </row>
    <row r="21" spans="1:36" ht="38.25">
      <c r="A21" s="267" t="s">
        <v>477</v>
      </c>
      <c r="B21" s="267"/>
      <c r="C21" s="349"/>
      <c r="D21" s="349"/>
      <c r="E21" s="355"/>
      <c r="F21" s="349"/>
      <c r="G21" s="355"/>
      <c r="H21" s="349"/>
      <c r="I21" s="356"/>
      <c r="J21" s="349"/>
      <c r="K21" s="356"/>
      <c r="L21" s="349"/>
      <c r="M21" s="144"/>
      <c r="N21" s="349"/>
      <c r="O21" s="356"/>
      <c r="P21" s="349"/>
      <c r="Q21" s="356"/>
      <c r="R21" s="349"/>
      <c r="S21" s="356"/>
      <c r="T21" s="349"/>
      <c r="U21" s="356"/>
      <c r="V21" s="349"/>
      <c r="W21" s="357"/>
      <c r="X21" s="349"/>
      <c r="Y21" s="357"/>
      <c r="Z21" s="349"/>
      <c r="AA21" s="357"/>
      <c r="AB21" s="354"/>
      <c r="AC21" s="351"/>
      <c r="AD21" s="352"/>
      <c r="AE21" s="273">
        <v>42370</v>
      </c>
      <c r="AF21" s="273">
        <v>42735</v>
      </c>
      <c r="AG21" s="360" t="s">
        <v>54</v>
      </c>
      <c r="AH21" s="361"/>
      <c r="AI21" s="362"/>
      <c r="AJ21" s="367"/>
    </row>
    <row r="22" spans="1:36" ht="38.25">
      <c r="A22" s="269" t="s">
        <v>478</v>
      </c>
      <c r="B22" s="269"/>
      <c r="C22" s="349">
        <v>72</v>
      </c>
      <c r="D22" s="349"/>
      <c r="E22" s="355"/>
      <c r="F22" s="349"/>
      <c r="G22" s="355"/>
      <c r="H22" s="349"/>
      <c r="I22" s="356"/>
      <c r="J22" s="349"/>
      <c r="K22" s="356"/>
      <c r="L22" s="349"/>
      <c r="M22" s="144"/>
      <c r="N22" s="349"/>
      <c r="O22" s="356"/>
      <c r="P22" s="349"/>
      <c r="Q22" s="356"/>
      <c r="R22" s="349"/>
      <c r="S22" s="356"/>
      <c r="T22" s="349"/>
      <c r="U22" s="356"/>
      <c r="V22" s="349"/>
      <c r="W22" s="357"/>
      <c r="X22" s="349"/>
      <c r="Y22" s="357"/>
      <c r="Z22" s="349"/>
      <c r="AA22" s="357"/>
      <c r="AB22" s="358"/>
      <c r="AC22" s="160"/>
      <c r="AD22" s="359"/>
      <c r="AE22" s="274">
        <v>42370</v>
      </c>
      <c r="AF22" s="274" t="s">
        <v>879</v>
      </c>
      <c r="AG22" s="360" t="s">
        <v>54</v>
      </c>
      <c r="AH22" s="361"/>
      <c r="AI22" s="362"/>
      <c r="AJ22" s="367"/>
    </row>
    <row r="23" spans="1:36" ht="38.25">
      <c r="A23" s="267" t="s">
        <v>479</v>
      </c>
      <c r="B23" s="267"/>
      <c r="C23" s="349">
        <v>45000</v>
      </c>
      <c r="D23" s="349"/>
      <c r="E23" s="355"/>
      <c r="F23" s="349"/>
      <c r="G23" s="355"/>
      <c r="H23" s="349"/>
      <c r="I23" s="356"/>
      <c r="J23" s="349"/>
      <c r="K23" s="356"/>
      <c r="L23" s="349"/>
      <c r="M23" s="144"/>
      <c r="N23" s="349"/>
      <c r="O23" s="356"/>
      <c r="P23" s="349"/>
      <c r="Q23" s="356"/>
      <c r="R23" s="349"/>
      <c r="S23" s="356"/>
      <c r="T23" s="349"/>
      <c r="U23" s="356"/>
      <c r="V23" s="349"/>
      <c r="W23" s="357"/>
      <c r="X23" s="349"/>
      <c r="Y23" s="357"/>
      <c r="Z23" s="349"/>
      <c r="AA23" s="357"/>
      <c r="AB23" s="354"/>
      <c r="AC23" s="351"/>
      <c r="AD23" s="352"/>
      <c r="AE23" s="273">
        <v>42370</v>
      </c>
      <c r="AF23" s="273">
        <v>42735</v>
      </c>
      <c r="AG23" s="360" t="s">
        <v>54</v>
      </c>
      <c r="AH23" s="361"/>
      <c r="AI23" s="362"/>
      <c r="AJ23" s="367"/>
    </row>
    <row r="24" spans="1:36" ht="38.25">
      <c r="A24" s="267" t="s">
        <v>480</v>
      </c>
      <c r="B24" s="267"/>
      <c r="C24" s="349"/>
      <c r="D24" s="349"/>
      <c r="E24" s="355"/>
      <c r="F24" s="349"/>
      <c r="G24" s="355"/>
      <c r="H24" s="349"/>
      <c r="I24" s="356"/>
      <c r="J24" s="349"/>
      <c r="K24" s="356"/>
      <c r="L24" s="349"/>
      <c r="M24" s="144"/>
      <c r="N24" s="349"/>
      <c r="O24" s="356"/>
      <c r="P24" s="349"/>
      <c r="Q24" s="356"/>
      <c r="R24" s="349"/>
      <c r="S24" s="356"/>
      <c r="T24" s="349"/>
      <c r="U24" s="356"/>
      <c r="V24" s="349"/>
      <c r="W24" s="357"/>
      <c r="X24" s="349"/>
      <c r="Y24" s="357"/>
      <c r="Z24" s="349"/>
      <c r="AA24" s="357"/>
      <c r="AB24" s="354"/>
      <c r="AC24" s="351"/>
      <c r="AD24" s="352"/>
      <c r="AE24" s="273">
        <v>42370</v>
      </c>
      <c r="AF24" s="273">
        <v>42735</v>
      </c>
      <c r="AG24" s="360" t="s">
        <v>54</v>
      </c>
      <c r="AH24" s="361"/>
      <c r="AI24" s="362"/>
      <c r="AJ24" s="367"/>
    </row>
    <row r="25" spans="1:36" ht="38.25">
      <c r="A25" s="268" t="s">
        <v>481</v>
      </c>
      <c r="B25" s="268"/>
      <c r="C25" s="349">
        <v>7500</v>
      </c>
      <c r="D25" s="349"/>
      <c r="E25" s="355"/>
      <c r="F25" s="349"/>
      <c r="G25" s="355"/>
      <c r="H25" s="349"/>
      <c r="I25" s="356"/>
      <c r="J25" s="349"/>
      <c r="K25" s="356"/>
      <c r="L25" s="349"/>
      <c r="M25" s="144"/>
      <c r="N25" s="349"/>
      <c r="O25" s="356"/>
      <c r="P25" s="349"/>
      <c r="Q25" s="356"/>
      <c r="R25" s="349"/>
      <c r="S25" s="356"/>
      <c r="T25" s="349"/>
      <c r="U25" s="356"/>
      <c r="V25" s="349"/>
      <c r="W25" s="357"/>
      <c r="X25" s="349"/>
      <c r="Y25" s="357"/>
      <c r="Z25" s="349"/>
      <c r="AA25" s="357"/>
      <c r="AB25" s="358"/>
      <c r="AC25" s="160"/>
      <c r="AD25" s="359"/>
      <c r="AE25" s="274">
        <v>42370</v>
      </c>
      <c r="AF25" s="274" t="s">
        <v>879</v>
      </c>
      <c r="AG25" s="360" t="s">
        <v>54</v>
      </c>
      <c r="AH25" s="361">
        <f>E25+G25+I25+K25+M25+O25+Q25+S25+U25+W25+Y25+AA25</f>
        <v>0</v>
      </c>
      <c r="AI25" s="362">
        <f>AH25/C25</f>
        <v>0</v>
      </c>
      <c r="AJ25" s="369"/>
    </row>
    <row r="26" spans="1:36" ht="38.25">
      <c r="A26" s="270" t="s">
        <v>482</v>
      </c>
      <c r="B26" s="270"/>
      <c r="C26" s="370"/>
      <c r="D26" s="349"/>
      <c r="E26" s="355"/>
      <c r="F26" s="349"/>
      <c r="G26" s="355"/>
      <c r="H26" s="349"/>
      <c r="I26" s="356"/>
      <c r="J26" s="349"/>
      <c r="K26" s="356"/>
      <c r="L26" s="349"/>
      <c r="M26" s="144"/>
      <c r="N26" s="349"/>
      <c r="O26" s="356"/>
      <c r="P26" s="349"/>
      <c r="Q26" s="356"/>
      <c r="R26" s="349"/>
      <c r="S26" s="356"/>
      <c r="T26" s="349"/>
      <c r="U26" s="356"/>
      <c r="V26" s="349"/>
      <c r="W26" s="357"/>
      <c r="X26" s="349"/>
      <c r="Y26" s="357"/>
      <c r="Z26" s="349"/>
      <c r="AA26" s="357"/>
      <c r="AB26" s="354"/>
      <c r="AC26" s="351"/>
      <c r="AD26" s="352"/>
      <c r="AE26" s="273">
        <v>42370</v>
      </c>
      <c r="AF26" s="273">
        <v>42735</v>
      </c>
      <c r="AG26" s="360" t="s">
        <v>54</v>
      </c>
      <c r="AH26" s="361"/>
      <c r="AI26" s="362"/>
      <c r="AJ26" s="369"/>
    </row>
    <row r="27" spans="1:36" ht="38.25">
      <c r="A27" s="371" t="s">
        <v>483</v>
      </c>
      <c r="B27" s="371"/>
      <c r="C27" s="372">
        <v>90</v>
      </c>
      <c r="D27" s="349"/>
      <c r="E27" s="355"/>
      <c r="F27" s="349"/>
      <c r="G27" s="355"/>
      <c r="H27" s="349"/>
      <c r="I27" s="356"/>
      <c r="J27" s="349"/>
      <c r="K27" s="356"/>
      <c r="L27" s="349"/>
      <c r="M27" s="144"/>
      <c r="N27" s="349"/>
      <c r="O27" s="356"/>
      <c r="P27" s="349"/>
      <c r="Q27" s="356"/>
      <c r="R27" s="349"/>
      <c r="S27" s="356"/>
      <c r="T27" s="349"/>
      <c r="U27" s="356"/>
      <c r="V27" s="349"/>
      <c r="W27" s="357"/>
      <c r="X27" s="349"/>
      <c r="Y27" s="357"/>
      <c r="Z27" s="349"/>
      <c r="AA27" s="357"/>
      <c r="AB27" s="358"/>
      <c r="AC27" s="160"/>
      <c r="AD27" s="359"/>
      <c r="AE27" s="274">
        <v>42370</v>
      </c>
      <c r="AF27" s="274" t="s">
        <v>879</v>
      </c>
      <c r="AG27" s="360" t="s">
        <v>54</v>
      </c>
      <c r="AH27" s="361"/>
      <c r="AI27" s="362"/>
      <c r="AJ27" s="369"/>
    </row>
    <row r="28" spans="1:36" ht="38.25">
      <c r="A28" s="266" t="s">
        <v>484</v>
      </c>
      <c r="B28" s="266"/>
      <c r="C28" s="272">
        <v>1000</v>
      </c>
      <c r="D28" s="349"/>
      <c r="E28" s="355"/>
      <c r="F28" s="349"/>
      <c r="G28" s="355"/>
      <c r="H28" s="349"/>
      <c r="I28" s="356"/>
      <c r="J28" s="349"/>
      <c r="K28" s="356"/>
      <c r="L28" s="349"/>
      <c r="M28" s="144"/>
      <c r="N28" s="349"/>
      <c r="O28" s="356"/>
      <c r="P28" s="349"/>
      <c r="Q28" s="356"/>
      <c r="R28" s="349"/>
      <c r="S28" s="356"/>
      <c r="T28" s="349"/>
      <c r="U28" s="356"/>
      <c r="V28" s="349"/>
      <c r="W28" s="357"/>
      <c r="X28" s="349"/>
      <c r="Y28" s="357"/>
      <c r="Z28" s="349"/>
      <c r="AA28" s="357"/>
      <c r="AB28" s="358"/>
      <c r="AC28" s="160"/>
      <c r="AD28" s="359"/>
      <c r="AE28" s="274">
        <v>42370</v>
      </c>
      <c r="AF28" s="274" t="s">
        <v>879</v>
      </c>
      <c r="AG28" s="360" t="s">
        <v>54</v>
      </c>
      <c r="AH28" s="361"/>
      <c r="AI28" s="362"/>
      <c r="AJ28" s="369"/>
    </row>
    <row r="29" spans="1:36" ht="38.25">
      <c r="A29" s="266" t="s">
        <v>485</v>
      </c>
      <c r="B29" s="266"/>
      <c r="C29" s="350">
        <v>240</v>
      </c>
      <c r="D29" s="349"/>
      <c r="E29" s="355"/>
      <c r="F29" s="349"/>
      <c r="G29" s="355"/>
      <c r="H29" s="349"/>
      <c r="I29" s="356"/>
      <c r="J29" s="349"/>
      <c r="K29" s="356"/>
      <c r="L29" s="349"/>
      <c r="M29" s="144"/>
      <c r="N29" s="349"/>
      <c r="O29" s="356"/>
      <c r="P29" s="349"/>
      <c r="Q29" s="356"/>
      <c r="R29" s="349"/>
      <c r="S29" s="356"/>
      <c r="T29" s="349"/>
      <c r="U29" s="356"/>
      <c r="V29" s="349"/>
      <c r="W29" s="357"/>
      <c r="X29" s="349"/>
      <c r="Y29" s="357"/>
      <c r="Z29" s="349"/>
      <c r="AA29" s="357"/>
      <c r="AB29" s="358"/>
      <c r="AC29" s="160"/>
      <c r="AD29" s="359"/>
      <c r="AE29" s="274">
        <v>42370</v>
      </c>
      <c r="AF29" s="274" t="s">
        <v>879</v>
      </c>
      <c r="AG29" s="360" t="s">
        <v>54</v>
      </c>
      <c r="AH29" s="361">
        <f>E29+G29+I29+K29+M29+O29+Q29+S29+U29+W29+Y29+AA29</f>
        <v>0</v>
      </c>
      <c r="AI29" s="362">
        <f>AH29/C29</f>
        <v>0</v>
      </c>
      <c r="AJ29" s="363"/>
    </row>
    <row r="30" spans="1:36" ht="38.25">
      <c r="A30" s="268" t="s">
        <v>486</v>
      </c>
      <c r="B30" s="268"/>
      <c r="C30" s="350">
        <v>48</v>
      </c>
      <c r="D30" s="349"/>
      <c r="E30" s="355"/>
      <c r="F30" s="349"/>
      <c r="G30" s="355"/>
      <c r="H30" s="349"/>
      <c r="I30" s="355"/>
      <c r="J30" s="349"/>
      <c r="K30" s="355"/>
      <c r="L30" s="349"/>
      <c r="M30" s="355"/>
      <c r="N30" s="349"/>
      <c r="O30" s="355"/>
      <c r="P30" s="349"/>
      <c r="Q30" s="355"/>
      <c r="R30" s="349"/>
      <c r="S30" s="355"/>
      <c r="T30" s="349"/>
      <c r="U30" s="355"/>
      <c r="V30" s="349"/>
      <c r="W30" s="357"/>
      <c r="X30" s="349"/>
      <c r="Y30" s="357"/>
      <c r="Z30" s="349"/>
      <c r="AA30" s="357"/>
      <c r="AB30" s="364"/>
      <c r="AC30" s="364"/>
      <c r="AD30" s="365"/>
      <c r="AE30" s="274">
        <v>42370</v>
      </c>
      <c r="AF30" s="274" t="s">
        <v>879</v>
      </c>
      <c r="AG30" s="360" t="s">
        <v>54</v>
      </c>
      <c r="AH30" s="361">
        <f>E30+G30+I30+K30+M30+O30+Q30+S30+U30+W30+Y30+AA30</f>
        <v>0</v>
      </c>
      <c r="AI30" s="362">
        <f>AH30/C30</f>
        <v>0</v>
      </c>
      <c r="AJ30" s="363"/>
    </row>
    <row r="31" spans="1:36" ht="38.25">
      <c r="A31" s="268" t="s">
        <v>487</v>
      </c>
      <c r="B31" s="268"/>
      <c r="C31" s="350">
        <v>48</v>
      </c>
      <c r="D31" s="349"/>
      <c r="E31" s="355"/>
      <c r="F31" s="349"/>
      <c r="G31" s="355"/>
      <c r="H31" s="349"/>
      <c r="I31" s="356"/>
      <c r="J31" s="349"/>
      <c r="K31" s="356"/>
      <c r="L31" s="349"/>
      <c r="M31" s="144"/>
      <c r="N31" s="349"/>
      <c r="O31" s="356"/>
      <c r="P31" s="349"/>
      <c r="Q31" s="356"/>
      <c r="R31" s="349"/>
      <c r="S31" s="356"/>
      <c r="T31" s="349"/>
      <c r="U31" s="356"/>
      <c r="V31" s="349"/>
      <c r="W31" s="357"/>
      <c r="X31" s="349"/>
      <c r="Y31" s="357"/>
      <c r="Z31" s="349"/>
      <c r="AA31" s="357"/>
      <c r="AB31" s="358"/>
      <c r="AC31" s="160"/>
      <c r="AD31" s="359"/>
      <c r="AE31" s="274">
        <v>42370</v>
      </c>
      <c r="AF31" s="274" t="s">
        <v>879</v>
      </c>
      <c r="AG31" s="360" t="s">
        <v>54</v>
      </c>
      <c r="AH31" s="361">
        <f>E31+G31+I31+K31+M31+O31+Q31+S31+U31+W31+Y31+AA31</f>
        <v>0</v>
      </c>
      <c r="AI31" s="362">
        <f>AH31/C31</f>
        <v>0</v>
      </c>
      <c r="AJ31" s="363"/>
    </row>
    <row r="32" spans="1:36" ht="38.25">
      <c r="A32" s="268" t="s">
        <v>488</v>
      </c>
      <c r="B32" s="268"/>
      <c r="C32" s="350">
        <v>6</v>
      </c>
      <c r="D32" s="349"/>
      <c r="E32" s="355"/>
      <c r="F32" s="349"/>
      <c r="G32" s="355"/>
      <c r="H32" s="349"/>
      <c r="I32" s="356"/>
      <c r="J32" s="349"/>
      <c r="K32" s="356"/>
      <c r="L32" s="349"/>
      <c r="M32" s="144"/>
      <c r="N32" s="349"/>
      <c r="O32" s="356"/>
      <c r="P32" s="349"/>
      <c r="Q32" s="356"/>
      <c r="R32" s="349"/>
      <c r="S32" s="356"/>
      <c r="T32" s="349"/>
      <c r="U32" s="356"/>
      <c r="V32" s="349"/>
      <c r="W32" s="357"/>
      <c r="X32" s="349"/>
      <c r="Y32" s="357"/>
      <c r="Z32" s="349"/>
      <c r="AA32" s="357"/>
      <c r="AB32" s="358"/>
      <c r="AC32" s="160"/>
      <c r="AD32" s="359"/>
      <c r="AE32" s="274">
        <v>42370</v>
      </c>
      <c r="AF32" s="274" t="s">
        <v>879</v>
      </c>
      <c r="AG32" s="360" t="s">
        <v>54</v>
      </c>
      <c r="AH32" s="361">
        <f>E32+G32+I32+K32+M32+O32+Q32+S32+U32+W32+Y32+AA32</f>
        <v>0</v>
      </c>
      <c r="AI32" s="362">
        <f>AH32/C32</f>
        <v>0</v>
      </c>
      <c r="AJ32" s="363"/>
    </row>
    <row r="33" spans="1:36">
      <c r="A33" s="268" t="s">
        <v>870</v>
      </c>
      <c r="B33" s="268"/>
      <c r="C33" s="350">
        <v>5</v>
      </c>
      <c r="D33" s="349"/>
      <c r="E33" s="355"/>
      <c r="F33" s="349"/>
      <c r="G33" s="355"/>
      <c r="H33" s="349"/>
      <c r="I33" s="356"/>
      <c r="J33" s="349"/>
      <c r="K33" s="356"/>
      <c r="L33" s="349"/>
      <c r="M33" s="144"/>
      <c r="N33" s="349"/>
      <c r="O33" s="356"/>
      <c r="P33" s="349"/>
      <c r="Q33" s="356"/>
      <c r="R33" s="349"/>
      <c r="S33" s="356"/>
      <c r="T33" s="349"/>
      <c r="U33" s="356"/>
      <c r="V33" s="349"/>
      <c r="W33" s="357"/>
      <c r="X33" s="349"/>
      <c r="Y33" s="357"/>
      <c r="Z33" s="349"/>
      <c r="AA33" s="357"/>
      <c r="AB33" s="373">
        <v>168200279.25230929</v>
      </c>
      <c r="AC33" s="374"/>
      <c r="AD33" s="375"/>
      <c r="AE33" s="333"/>
      <c r="AF33" s="275"/>
      <c r="AG33" s="360"/>
      <c r="AH33" s="361"/>
      <c r="AI33" s="362"/>
      <c r="AJ33" s="363"/>
    </row>
    <row r="34" spans="1:36" ht="20.25" customHeight="1">
      <c r="A34" s="727" t="s">
        <v>62</v>
      </c>
      <c r="B34" s="727"/>
      <c r="C34" s="727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376"/>
      <c r="AA34" s="377"/>
      <c r="AB34" s="378">
        <f>SUM(AB33)</f>
        <v>168200279.25230929</v>
      </c>
      <c r="AC34" s="379">
        <f>SUM(AC4:AC32)</f>
        <v>0</v>
      </c>
      <c r="AD34" s="379"/>
      <c r="AE34" s="380"/>
      <c r="AF34" s="384"/>
      <c r="AG34" s="385"/>
      <c r="AH34" s="386"/>
      <c r="AI34" s="354"/>
      <c r="AJ34" s="354"/>
    </row>
  </sheetData>
  <sheetProtection password="FB20" sheet="1" objects="1" scenarios="1"/>
  <mergeCells count="17">
    <mergeCell ref="A1:AJ1"/>
    <mergeCell ref="A2:AJ2"/>
    <mergeCell ref="A3:AJ3"/>
    <mergeCell ref="A4:AJ4"/>
    <mergeCell ref="A5:A6"/>
    <mergeCell ref="C5:C6"/>
    <mergeCell ref="D5:AA5"/>
    <mergeCell ref="AB5:AB6"/>
    <mergeCell ref="AC5:AC6"/>
    <mergeCell ref="AJ5:AJ6"/>
    <mergeCell ref="AH5:AI5"/>
    <mergeCell ref="B5:B6"/>
    <mergeCell ref="A34:Y34"/>
    <mergeCell ref="AD5:AD6"/>
    <mergeCell ref="AE5:AE6"/>
    <mergeCell ref="AF5:AF6"/>
    <mergeCell ref="AG5:AG6"/>
  </mergeCells>
  <conditionalFormatting sqref="AI14:AI33 AI8:AI11">
    <cfRule type="cellIs" dxfId="123" priority="62" operator="greaterThanOrEqual">
      <formula>1</formula>
    </cfRule>
    <cfRule type="cellIs" dxfId="122" priority="63" operator="lessThanOrEqual">
      <formula>0.99</formula>
    </cfRule>
  </conditionalFormatting>
  <conditionalFormatting sqref="AH14:AH33 AH8:AH11">
    <cfRule type="colorScale" priority="61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2"/>
  <sheetViews>
    <sheetView workbookViewId="0">
      <selection activeCell="A3" sqref="A3:AV3"/>
    </sheetView>
  </sheetViews>
  <sheetFormatPr baseColWidth="10" defaultRowHeight="12.75"/>
  <cols>
    <col min="1" max="1" width="29.42578125" style="344" customWidth="1"/>
    <col min="2" max="2" width="0" style="344" hidden="1" customWidth="1"/>
    <col min="3" max="3" width="16.140625" style="344" customWidth="1"/>
    <col min="4" max="6" width="3.5703125" style="344" hidden="1" customWidth="1"/>
    <col min="7" max="7" width="4" style="344" hidden="1" customWidth="1"/>
    <col min="8" max="8" width="3.85546875" style="344" hidden="1" customWidth="1"/>
    <col min="9" max="9" width="4" style="344" hidden="1" customWidth="1"/>
    <col min="10" max="10" width="3.42578125" style="344" hidden="1" customWidth="1"/>
    <col min="11" max="11" width="4" style="344" hidden="1" customWidth="1"/>
    <col min="12" max="13" width="4.140625" style="344" hidden="1" customWidth="1"/>
    <col min="14" max="14" width="3.28515625" style="344" hidden="1" customWidth="1"/>
    <col min="15" max="15" width="4" style="344" hidden="1" customWidth="1"/>
    <col min="16" max="16" width="2.85546875" style="344" hidden="1" customWidth="1"/>
    <col min="17" max="17" width="4" style="344" hidden="1" customWidth="1"/>
    <col min="18" max="18" width="3.7109375" style="344" hidden="1" customWidth="1"/>
    <col min="19" max="19" width="4" style="344" hidden="1" customWidth="1"/>
    <col min="20" max="21" width="3.5703125" style="344" hidden="1" customWidth="1"/>
    <col min="22" max="22" width="3.42578125" style="344" hidden="1" customWidth="1"/>
    <col min="23" max="23" width="3.5703125" style="344" hidden="1" customWidth="1"/>
    <col min="24" max="24" width="3.85546875" style="344" hidden="1" customWidth="1"/>
    <col min="25" max="25" width="4" style="344" hidden="1" customWidth="1"/>
    <col min="26" max="26" width="3.28515625" style="344" hidden="1" customWidth="1"/>
    <col min="27" max="27" width="3.85546875" style="344" hidden="1" customWidth="1"/>
    <col min="28" max="28" width="16.42578125" style="344" customWidth="1"/>
    <col min="29" max="30" width="16.42578125" style="344" hidden="1" customWidth="1"/>
    <col min="31" max="31" width="16.28515625" style="344" customWidth="1"/>
    <col min="32" max="32" width="16.85546875" style="344" customWidth="1"/>
    <col min="33" max="33" width="19.42578125" style="344" customWidth="1"/>
    <col min="34" max="35" width="11.42578125" style="344" hidden="1" customWidth="1"/>
    <col min="36" max="36" width="21.140625" style="344" hidden="1" customWidth="1"/>
    <col min="37" max="47" width="0" style="344" hidden="1" customWidth="1"/>
    <col min="48" max="48" width="23.7109375" style="344" customWidth="1"/>
    <col min="49" max="244" width="11.42578125" style="344"/>
    <col min="245" max="245" width="33.140625" style="344" customWidth="1"/>
    <col min="246" max="247" width="11.42578125" style="344"/>
    <col min="248" max="271" width="5.85546875" style="344" customWidth="1"/>
    <col min="272" max="274" width="16.42578125" style="344" customWidth="1"/>
    <col min="275" max="276" width="11.42578125" style="344"/>
    <col min="277" max="277" width="19.42578125" style="344" customWidth="1"/>
    <col min="278" max="279" width="11.42578125" style="344"/>
    <col min="280" max="292" width="0" style="344" hidden="1" customWidth="1"/>
    <col min="293" max="500" width="11.42578125" style="344"/>
    <col min="501" max="501" width="33.140625" style="344" customWidth="1"/>
    <col min="502" max="503" width="11.42578125" style="344"/>
    <col min="504" max="527" width="5.85546875" style="344" customWidth="1"/>
    <col min="528" max="530" width="16.42578125" style="344" customWidth="1"/>
    <col min="531" max="532" width="11.42578125" style="344"/>
    <col min="533" max="533" width="19.42578125" style="344" customWidth="1"/>
    <col min="534" max="535" width="11.42578125" style="344"/>
    <col min="536" max="548" width="0" style="344" hidden="1" customWidth="1"/>
    <col min="549" max="756" width="11.42578125" style="344"/>
    <col min="757" max="757" width="33.140625" style="344" customWidth="1"/>
    <col min="758" max="759" width="11.42578125" style="344"/>
    <col min="760" max="783" width="5.85546875" style="344" customWidth="1"/>
    <col min="784" max="786" width="16.42578125" style="344" customWidth="1"/>
    <col min="787" max="788" width="11.42578125" style="344"/>
    <col min="789" max="789" width="19.42578125" style="344" customWidth="1"/>
    <col min="790" max="791" width="11.42578125" style="344"/>
    <col min="792" max="804" width="0" style="344" hidden="1" customWidth="1"/>
    <col min="805" max="1012" width="11.42578125" style="344"/>
    <col min="1013" max="1013" width="33.140625" style="344" customWidth="1"/>
    <col min="1014" max="1015" width="11.42578125" style="344"/>
    <col min="1016" max="1039" width="5.85546875" style="344" customWidth="1"/>
    <col min="1040" max="1042" width="16.42578125" style="344" customWidth="1"/>
    <col min="1043" max="1044" width="11.42578125" style="344"/>
    <col min="1045" max="1045" width="19.42578125" style="344" customWidth="1"/>
    <col min="1046" max="1047" width="11.42578125" style="344"/>
    <col min="1048" max="1060" width="0" style="344" hidden="1" customWidth="1"/>
    <col min="1061" max="1268" width="11.42578125" style="344"/>
    <col min="1269" max="1269" width="33.140625" style="344" customWidth="1"/>
    <col min="1270" max="1271" width="11.42578125" style="344"/>
    <col min="1272" max="1295" width="5.85546875" style="344" customWidth="1"/>
    <col min="1296" max="1298" width="16.42578125" style="344" customWidth="1"/>
    <col min="1299" max="1300" width="11.42578125" style="344"/>
    <col min="1301" max="1301" width="19.42578125" style="344" customWidth="1"/>
    <col min="1302" max="1303" width="11.42578125" style="344"/>
    <col min="1304" max="1316" width="0" style="344" hidden="1" customWidth="1"/>
    <col min="1317" max="1524" width="11.42578125" style="344"/>
    <col min="1525" max="1525" width="33.140625" style="344" customWidth="1"/>
    <col min="1526" max="1527" width="11.42578125" style="344"/>
    <col min="1528" max="1551" width="5.85546875" style="344" customWidth="1"/>
    <col min="1552" max="1554" width="16.42578125" style="344" customWidth="1"/>
    <col min="1555" max="1556" width="11.42578125" style="344"/>
    <col min="1557" max="1557" width="19.42578125" style="344" customWidth="1"/>
    <col min="1558" max="1559" width="11.42578125" style="344"/>
    <col min="1560" max="1572" width="0" style="344" hidden="1" customWidth="1"/>
    <col min="1573" max="1780" width="11.42578125" style="344"/>
    <col min="1781" max="1781" width="33.140625" style="344" customWidth="1"/>
    <col min="1782" max="1783" width="11.42578125" style="344"/>
    <col min="1784" max="1807" width="5.85546875" style="344" customWidth="1"/>
    <col min="1808" max="1810" width="16.42578125" style="344" customWidth="1"/>
    <col min="1811" max="1812" width="11.42578125" style="344"/>
    <col min="1813" max="1813" width="19.42578125" style="344" customWidth="1"/>
    <col min="1814" max="1815" width="11.42578125" style="344"/>
    <col min="1816" max="1828" width="0" style="344" hidden="1" customWidth="1"/>
    <col min="1829" max="2036" width="11.42578125" style="344"/>
    <col min="2037" max="2037" width="33.140625" style="344" customWidth="1"/>
    <col min="2038" max="2039" width="11.42578125" style="344"/>
    <col min="2040" max="2063" width="5.85546875" style="344" customWidth="1"/>
    <col min="2064" max="2066" width="16.42578125" style="344" customWidth="1"/>
    <col min="2067" max="2068" width="11.42578125" style="344"/>
    <col min="2069" max="2069" width="19.42578125" style="344" customWidth="1"/>
    <col min="2070" max="2071" width="11.42578125" style="344"/>
    <col min="2072" max="2084" width="0" style="344" hidden="1" customWidth="1"/>
    <col min="2085" max="2292" width="11.42578125" style="344"/>
    <col min="2293" max="2293" width="33.140625" style="344" customWidth="1"/>
    <col min="2294" max="2295" width="11.42578125" style="344"/>
    <col min="2296" max="2319" width="5.85546875" style="344" customWidth="1"/>
    <col min="2320" max="2322" width="16.42578125" style="344" customWidth="1"/>
    <col min="2323" max="2324" width="11.42578125" style="344"/>
    <col min="2325" max="2325" width="19.42578125" style="344" customWidth="1"/>
    <col min="2326" max="2327" width="11.42578125" style="344"/>
    <col min="2328" max="2340" width="0" style="344" hidden="1" customWidth="1"/>
    <col min="2341" max="2548" width="11.42578125" style="344"/>
    <col min="2549" max="2549" width="33.140625" style="344" customWidth="1"/>
    <col min="2550" max="2551" width="11.42578125" style="344"/>
    <col min="2552" max="2575" width="5.85546875" style="344" customWidth="1"/>
    <col min="2576" max="2578" width="16.42578125" style="344" customWidth="1"/>
    <col min="2579" max="2580" width="11.42578125" style="344"/>
    <col min="2581" max="2581" width="19.42578125" style="344" customWidth="1"/>
    <col min="2582" max="2583" width="11.42578125" style="344"/>
    <col min="2584" max="2596" width="0" style="344" hidden="1" customWidth="1"/>
    <col min="2597" max="2804" width="11.42578125" style="344"/>
    <col min="2805" max="2805" width="33.140625" style="344" customWidth="1"/>
    <col min="2806" max="2807" width="11.42578125" style="344"/>
    <col min="2808" max="2831" width="5.85546875" style="344" customWidth="1"/>
    <col min="2832" max="2834" width="16.42578125" style="344" customWidth="1"/>
    <col min="2835" max="2836" width="11.42578125" style="344"/>
    <col min="2837" max="2837" width="19.42578125" style="344" customWidth="1"/>
    <col min="2838" max="2839" width="11.42578125" style="344"/>
    <col min="2840" max="2852" width="0" style="344" hidden="1" customWidth="1"/>
    <col min="2853" max="3060" width="11.42578125" style="344"/>
    <col min="3061" max="3061" width="33.140625" style="344" customWidth="1"/>
    <col min="3062" max="3063" width="11.42578125" style="344"/>
    <col min="3064" max="3087" width="5.85546875" style="344" customWidth="1"/>
    <col min="3088" max="3090" width="16.42578125" style="344" customWidth="1"/>
    <col min="3091" max="3092" width="11.42578125" style="344"/>
    <col min="3093" max="3093" width="19.42578125" style="344" customWidth="1"/>
    <col min="3094" max="3095" width="11.42578125" style="344"/>
    <col min="3096" max="3108" width="0" style="344" hidden="1" customWidth="1"/>
    <col min="3109" max="3316" width="11.42578125" style="344"/>
    <col min="3317" max="3317" width="33.140625" style="344" customWidth="1"/>
    <col min="3318" max="3319" width="11.42578125" style="344"/>
    <col min="3320" max="3343" width="5.85546875" style="344" customWidth="1"/>
    <col min="3344" max="3346" width="16.42578125" style="344" customWidth="1"/>
    <col min="3347" max="3348" width="11.42578125" style="344"/>
    <col min="3349" max="3349" width="19.42578125" style="344" customWidth="1"/>
    <col min="3350" max="3351" width="11.42578125" style="344"/>
    <col min="3352" max="3364" width="0" style="344" hidden="1" customWidth="1"/>
    <col min="3365" max="3572" width="11.42578125" style="344"/>
    <col min="3573" max="3573" width="33.140625" style="344" customWidth="1"/>
    <col min="3574" max="3575" width="11.42578125" style="344"/>
    <col min="3576" max="3599" width="5.85546875" style="344" customWidth="1"/>
    <col min="3600" max="3602" width="16.42578125" style="344" customWidth="1"/>
    <col min="3603" max="3604" width="11.42578125" style="344"/>
    <col min="3605" max="3605" width="19.42578125" style="344" customWidth="1"/>
    <col min="3606" max="3607" width="11.42578125" style="344"/>
    <col min="3608" max="3620" width="0" style="344" hidden="1" customWidth="1"/>
    <col min="3621" max="3828" width="11.42578125" style="344"/>
    <col min="3829" max="3829" width="33.140625" style="344" customWidth="1"/>
    <col min="3830" max="3831" width="11.42578125" style="344"/>
    <col min="3832" max="3855" width="5.85546875" style="344" customWidth="1"/>
    <col min="3856" max="3858" width="16.42578125" style="344" customWidth="1"/>
    <col min="3859" max="3860" width="11.42578125" style="344"/>
    <col min="3861" max="3861" width="19.42578125" style="344" customWidth="1"/>
    <col min="3862" max="3863" width="11.42578125" style="344"/>
    <col min="3864" max="3876" width="0" style="344" hidden="1" customWidth="1"/>
    <col min="3877" max="4084" width="11.42578125" style="344"/>
    <col min="4085" max="4085" width="33.140625" style="344" customWidth="1"/>
    <col min="4086" max="4087" width="11.42578125" style="344"/>
    <col min="4088" max="4111" width="5.85546875" style="344" customWidth="1"/>
    <col min="4112" max="4114" width="16.42578125" style="344" customWidth="1"/>
    <col min="4115" max="4116" width="11.42578125" style="344"/>
    <col min="4117" max="4117" width="19.42578125" style="344" customWidth="1"/>
    <col min="4118" max="4119" width="11.42578125" style="344"/>
    <col min="4120" max="4132" width="0" style="344" hidden="1" customWidth="1"/>
    <col min="4133" max="4340" width="11.42578125" style="344"/>
    <col min="4341" max="4341" width="33.140625" style="344" customWidth="1"/>
    <col min="4342" max="4343" width="11.42578125" style="344"/>
    <col min="4344" max="4367" width="5.85546875" style="344" customWidth="1"/>
    <col min="4368" max="4370" width="16.42578125" style="344" customWidth="1"/>
    <col min="4371" max="4372" width="11.42578125" style="344"/>
    <col min="4373" max="4373" width="19.42578125" style="344" customWidth="1"/>
    <col min="4374" max="4375" width="11.42578125" style="344"/>
    <col min="4376" max="4388" width="0" style="344" hidden="1" customWidth="1"/>
    <col min="4389" max="4596" width="11.42578125" style="344"/>
    <col min="4597" max="4597" width="33.140625" style="344" customWidth="1"/>
    <col min="4598" max="4599" width="11.42578125" style="344"/>
    <col min="4600" max="4623" width="5.85546875" style="344" customWidth="1"/>
    <col min="4624" max="4626" width="16.42578125" style="344" customWidth="1"/>
    <col min="4627" max="4628" width="11.42578125" style="344"/>
    <col min="4629" max="4629" width="19.42578125" style="344" customWidth="1"/>
    <col min="4630" max="4631" width="11.42578125" style="344"/>
    <col min="4632" max="4644" width="0" style="344" hidden="1" customWidth="1"/>
    <col min="4645" max="4852" width="11.42578125" style="344"/>
    <col min="4853" max="4853" width="33.140625" style="344" customWidth="1"/>
    <col min="4854" max="4855" width="11.42578125" style="344"/>
    <col min="4856" max="4879" width="5.85546875" style="344" customWidth="1"/>
    <col min="4880" max="4882" width="16.42578125" style="344" customWidth="1"/>
    <col min="4883" max="4884" width="11.42578125" style="344"/>
    <col min="4885" max="4885" width="19.42578125" style="344" customWidth="1"/>
    <col min="4886" max="4887" width="11.42578125" style="344"/>
    <col min="4888" max="4900" width="0" style="344" hidden="1" customWidth="1"/>
    <col min="4901" max="5108" width="11.42578125" style="344"/>
    <col min="5109" max="5109" width="33.140625" style="344" customWidth="1"/>
    <col min="5110" max="5111" width="11.42578125" style="344"/>
    <col min="5112" max="5135" width="5.85546875" style="344" customWidth="1"/>
    <col min="5136" max="5138" width="16.42578125" style="344" customWidth="1"/>
    <col min="5139" max="5140" width="11.42578125" style="344"/>
    <col min="5141" max="5141" width="19.42578125" style="344" customWidth="1"/>
    <col min="5142" max="5143" width="11.42578125" style="344"/>
    <col min="5144" max="5156" width="0" style="344" hidden="1" customWidth="1"/>
    <col min="5157" max="5364" width="11.42578125" style="344"/>
    <col min="5365" max="5365" width="33.140625" style="344" customWidth="1"/>
    <col min="5366" max="5367" width="11.42578125" style="344"/>
    <col min="5368" max="5391" width="5.85546875" style="344" customWidth="1"/>
    <col min="5392" max="5394" width="16.42578125" style="344" customWidth="1"/>
    <col min="5395" max="5396" width="11.42578125" style="344"/>
    <col min="5397" max="5397" width="19.42578125" style="344" customWidth="1"/>
    <col min="5398" max="5399" width="11.42578125" style="344"/>
    <col min="5400" max="5412" width="0" style="344" hidden="1" customWidth="1"/>
    <col min="5413" max="5620" width="11.42578125" style="344"/>
    <col min="5621" max="5621" width="33.140625" style="344" customWidth="1"/>
    <col min="5622" max="5623" width="11.42578125" style="344"/>
    <col min="5624" max="5647" width="5.85546875" style="344" customWidth="1"/>
    <col min="5648" max="5650" width="16.42578125" style="344" customWidth="1"/>
    <col min="5651" max="5652" width="11.42578125" style="344"/>
    <col min="5653" max="5653" width="19.42578125" style="344" customWidth="1"/>
    <col min="5654" max="5655" width="11.42578125" style="344"/>
    <col min="5656" max="5668" width="0" style="344" hidden="1" customWidth="1"/>
    <col min="5669" max="5876" width="11.42578125" style="344"/>
    <col min="5877" max="5877" width="33.140625" style="344" customWidth="1"/>
    <col min="5878" max="5879" width="11.42578125" style="344"/>
    <col min="5880" max="5903" width="5.85546875" style="344" customWidth="1"/>
    <col min="5904" max="5906" width="16.42578125" style="344" customWidth="1"/>
    <col min="5907" max="5908" width="11.42578125" style="344"/>
    <col min="5909" max="5909" width="19.42578125" style="344" customWidth="1"/>
    <col min="5910" max="5911" width="11.42578125" style="344"/>
    <col min="5912" max="5924" width="0" style="344" hidden="1" customWidth="1"/>
    <col min="5925" max="6132" width="11.42578125" style="344"/>
    <col min="6133" max="6133" width="33.140625" style="344" customWidth="1"/>
    <col min="6134" max="6135" width="11.42578125" style="344"/>
    <col min="6136" max="6159" width="5.85546875" style="344" customWidth="1"/>
    <col min="6160" max="6162" width="16.42578125" style="344" customWidth="1"/>
    <col min="6163" max="6164" width="11.42578125" style="344"/>
    <col min="6165" max="6165" width="19.42578125" style="344" customWidth="1"/>
    <col min="6166" max="6167" width="11.42578125" style="344"/>
    <col min="6168" max="6180" width="0" style="344" hidden="1" customWidth="1"/>
    <col min="6181" max="6388" width="11.42578125" style="344"/>
    <col min="6389" max="6389" width="33.140625" style="344" customWidth="1"/>
    <col min="6390" max="6391" width="11.42578125" style="344"/>
    <col min="6392" max="6415" width="5.85546875" style="344" customWidth="1"/>
    <col min="6416" max="6418" width="16.42578125" style="344" customWidth="1"/>
    <col min="6419" max="6420" width="11.42578125" style="344"/>
    <col min="6421" max="6421" width="19.42578125" style="344" customWidth="1"/>
    <col min="6422" max="6423" width="11.42578125" style="344"/>
    <col min="6424" max="6436" width="0" style="344" hidden="1" customWidth="1"/>
    <col min="6437" max="6644" width="11.42578125" style="344"/>
    <col min="6645" max="6645" width="33.140625" style="344" customWidth="1"/>
    <col min="6646" max="6647" width="11.42578125" style="344"/>
    <col min="6648" max="6671" width="5.85546875" style="344" customWidth="1"/>
    <col min="6672" max="6674" width="16.42578125" style="344" customWidth="1"/>
    <col min="6675" max="6676" width="11.42578125" style="344"/>
    <col min="6677" max="6677" width="19.42578125" style="344" customWidth="1"/>
    <col min="6678" max="6679" width="11.42578125" style="344"/>
    <col min="6680" max="6692" width="0" style="344" hidden="1" customWidth="1"/>
    <col min="6693" max="6900" width="11.42578125" style="344"/>
    <col min="6901" max="6901" width="33.140625" style="344" customWidth="1"/>
    <col min="6902" max="6903" width="11.42578125" style="344"/>
    <col min="6904" max="6927" width="5.85546875" style="344" customWidth="1"/>
    <col min="6928" max="6930" width="16.42578125" style="344" customWidth="1"/>
    <col min="6931" max="6932" width="11.42578125" style="344"/>
    <col min="6933" max="6933" width="19.42578125" style="344" customWidth="1"/>
    <col min="6934" max="6935" width="11.42578125" style="344"/>
    <col min="6936" max="6948" width="0" style="344" hidden="1" customWidth="1"/>
    <col min="6949" max="7156" width="11.42578125" style="344"/>
    <col min="7157" max="7157" width="33.140625" style="344" customWidth="1"/>
    <col min="7158" max="7159" width="11.42578125" style="344"/>
    <col min="7160" max="7183" width="5.85546875" style="344" customWidth="1"/>
    <col min="7184" max="7186" width="16.42578125" style="344" customWidth="1"/>
    <col min="7187" max="7188" width="11.42578125" style="344"/>
    <col min="7189" max="7189" width="19.42578125" style="344" customWidth="1"/>
    <col min="7190" max="7191" width="11.42578125" style="344"/>
    <col min="7192" max="7204" width="0" style="344" hidden="1" customWidth="1"/>
    <col min="7205" max="7412" width="11.42578125" style="344"/>
    <col min="7413" max="7413" width="33.140625" style="344" customWidth="1"/>
    <col min="7414" max="7415" width="11.42578125" style="344"/>
    <col min="7416" max="7439" width="5.85546875" style="344" customWidth="1"/>
    <col min="7440" max="7442" width="16.42578125" style="344" customWidth="1"/>
    <col min="7443" max="7444" width="11.42578125" style="344"/>
    <col min="7445" max="7445" width="19.42578125" style="344" customWidth="1"/>
    <col min="7446" max="7447" width="11.42578125" style="344"/>
    <col min="7448" max="7460" width="0" style="344" hidden="1" customWidth="1"/>
    <col min="7461" max="7668" width="11.42578125" style="344"/>
    <col min="7669" max="7669" width="33.140625" style="344" customWidth="1"/>
    <col min="7670" max="7671" width="11.42578125" style="344"/>
    <col min="7672" max="7695" width="5.85546875" style="344" customWidth="1"/>
    <col min="7696" max="7698" width="16.42578125" style="344" customWidth="1"/>
    <col min="7699" max="7700" width="11.42578125" style="344"/>
    <col min="7701" max="7701" width="19.42578125" style="344" customWidth="1"/>
    <col min="7702" max="7703" width="11.42578125" style="344"/>
    <col min="7704" max="7716" width="0" style="344" hidden="1" customWidth="1"/>
    <col min="7717" max="7924" width="11.42578125" style="344"/>
    <col min="7925" max="7925" width="33.140625" style="344" customWidth="1"/>
    <col min="7926" max="7927" width="11.42578125" style="344"/>
    <col min="7928" max="7951" width="5.85546875" style="344" customWidth="1"/>
    <col min="7952" max="7954" width="16.42578125" style="344" customWidth="1"/>
    <col min="7955" max="7956" width="11.42578125" style="344"/>
    <col min="7957" max="7957" width="19.42578125" style="344" customWidth="1"/>
    <col min="7958" max="7959" width="11.42578125" style="344"/>
    <col min="7960" max="7972" width="0" style="344" hidden="1" customWidth="1"/>
    <col min="7973" max="8180" width="11.42578125" style="344"/>
    <col min="8181" max="8181" width="33.140625" style="344" customWidth="1"/>
    <col min="8182" max="8183" width="11.42578125" style="344"/>
    <col min="8184" max="8207" width="5.85546875" style="344" customWidth="1"/>
    <col min="8208" max="8210" width="16.42578125" style="344" customWidth="1"/>
    <col min="8211" max="8212" width="11.42578125" style="344"/>
    <col min="8213" max="8213" width="19.42578125" style="344" customWidth="1"/>
    <col min="8214" max="8215" width="11.42578125" style="344"/>
    <col min="8216" max="8228" width="0" style="344" hidden="1" customWidth="1"/>
    <col min="8229" max="8436" width="11.42578125" style="344"/>
    <col min="8437" max="8437" width="33.140625" style="344" customWidth="1"/>
    <col min="8438" max="8439" width="11.42578125" style="344"/>
    <col min="8440" max="8463" width="5.85546875" style="344" customWidth="1"/>
    <col min="8464" max="8466" width="16.42578125" style="344" customWidth="1"/>
    <col min="8467" max="8468" width="11.42578125" style="344"/>
    <col min="8469" max="8469" width="19.42578125" style="344" customWidth="1"/>
    <col min="8470" max="8471" width="11.42578125" style="344"/>
    <col min="8472" max="8484" width="0" style="344" hidden="1" customWidth="1"/>
    <col min="8485" max="8692" width="11.42578125" style="344"/>
    <col min="8693" max="8693" width="33.140625" style="344" customWidth="1"/>
    <col min="8694" max="8695" width="11.42578125" style="344"/>
    <col min="8696" max="8719" width="5.85546875" style="344" customWidth="1"/>
    <col min="8720" max="8722" width="16.42578125" style="344" customWidth="1"/>
    <col min="8723" max="8724" width="11.42578125" style="344"/>
    <col min="8725" max="8725" width="19.42578125" style="344" customWidth="1"/>
    <col min="8726" max="8727" width="11.42578125" style="344"/>
    <col min="8728" max="8740" width="0" style="344" hidden="1" customWidth="1"/>
    <col min="8741" max="8948" width="11.42578125" style="344"/>
    <col min="8949" max="8949" width="33.140625" style="344" customWidth="1"/>
    <col min="8950" max="8951" width="11.42578125" style="344"/>
    <col min="8952" max="8975" width="5.85546875" style="344" customWidth="1"/>
    <col min="8976" max="8978" width="16.42578125" style="344" customWidth="1"/>
    <col min="8979" max="8980" width="11.42578125" style="344"/>
    <col min="8981" max="8981" width="19.42578125" style="344" customWidth="1"/>
    <col min="8982" max="8983" width="11.42578125" style="344"/>
    <col min="8984" max="8996" width="0" style="344" hidden="1" customWidth="1"/>
    <col min="8997" max="9204" width="11.42578125" style="344"/>
    <col min="9205" max="9205" width="33.140625" style="344" customWidth="1"/>
    <col min="9206" max="9207" width="11.42578125" style="344"/>
    <col min="9208" max="9231" width="5.85546875" style="344" customWidth="1"/>
    <col min="9232" max="9234" width="16.42578125" style="344" customWidth="1"/>
    <col min="9235" max="9236" width="11.42578125" style="344"/>
    <col min="9237" max="9237" width="19.42578125" style="344" customWidth="1"/>
    <col min="9238" max="9239" width="11.42578125" style="344"/>
    <col min="9240" max="9252" width="0" style="344" hidden="1" customWidth="1"/>
    <col min="9253" max="9460" width="11.42578125" style="344"/>
    <col min="9461" max="9461" width="33.140625" style="344" customWidth="1"/>
    <col min="9462" max="9463" width="11.42578125" style="344"/>
    <col min="9464" max="9487" width="5.85546875" style="344" customWidth="1"/>
    <col min="9488" max="9490" width="16.42578125" style="344" customWidth="1"/>
    <col min="9491" max="9492" width="11.42578125" style="344"/>
    <col min="9493" max="9493" width="19.42578125" style="344" customWidth="1"/>
    <col min="9494" max="9495" width="11.42578125" style="344"/>
    <col min="9496" max="9508" width="0" style="344" hidden="1" customWidth="1"/>
    <col min="9509" max="9716" width="11.42578125" style="344"/>
    <col min="9717" max="9717" width="33.140625" style="344" customWidth="1"/>
    <col min="9718" max="9719" width="11.42578125" style="344"/>
    <col min="9720" max="9743" width="5.85546875" style="344" customWidth="1"/>
    <col min="9744" max="9746" width="16.42578125" style="344" customWidth="1"/>
    <col min="9747" max="9748" width="11.42578125" style="344"/>
    <col min="9749" max="9749" width="19.42578125" style="344" customWidth="1"/>
    <col min="9750" max="9751" width="11.42578125" style="344"/>
    <col min="9752" max="9764" width="0" style="344" hidden="1" customWidth="1"/>
    <col min="9765" max="9972" width="11.42578125" style="344"/>
    <col min="9973" max="9973" width="33.140625" style="344" customWidth="1"/>
    <col min="9974" max="9975" width="11.42578125" style="344"/>
    <col min="9976" max="9999" width="5.85546875" style="344" customWidth="1"/>
    <col min="10000" max="10002" width="16.42578125" style="344" customWidth="1"/>
    <col min="10003" max="10004" width="11.42578125" style="344"/>
    <col min="10005" max="10005" width="19.42578125" style="344" customWidth="1"/>
    <col min="10006" max="10007" width="11.42578125" style="344"/>
    <col min="10008" max="10020" width="0" style="344" hidden="1" customWidth="1"/>
    <col min="10021" max="10228" width="11.42578125" style="344"/>
    <col min="10229" max="10229" width="33.140625" style="344" customWidth="1"/>
    <col min="10230" max="10231" width="11.42578125" style="344"/>
    <col min="10232" max="10255" width="5.85546875" style="344" customWidth="1"/>
    <col min="10256" max="10258" width="16.42578125" style="344" customWidth="1"/>
    <col min="10259" max="10260" width="11.42578125" style="344"/>
    <col min="10261" max="10261" width="19.42578125" style="344" customWidth="1"/>
    <col min="10262" max="10263" width="11.42578125" style="344"/>
    <col min="10264" max="10276" width="0" style="344" hidden="1" customWidth="1"/>
    <col min="10277" max="10484" width="11.42578125" style="344"/>
    <col min="10485" max="10485" width="33.140625" style="344" customWidth="1"/>
    <col min="10486" max="10487" width="11.42578125" style="344"/>
    <col min="10488" max="10511" width="5.85546875" style="344" customWidth="1"/>
    <col min="10512" max="10514" width="16.42578125" style="344" customWidth="1"/>
    <col min="10515" max="10516" width="11.42578125" style="344"/>
    <col min="10517" max="10517" width="19.42578125" style="344" customWidth="1"/>
    <col min="10518" max="10519" width="11.42578125" style="344"/>
    <col min="10520" max="10532" width="0" style="344" hidden="1" customWidth="1"/>
    <col min="10533" max="10740" width="11.42578125" style="344"/>
    <col min="10741" max="10741" width="33.140625" style="344" customWidth="1"/>
    <col min="10742" max="10743" width="11.42578125" style="344"/>
    <col min="10744" max="10767" width="5.85546875" style="344" customWidth="1"/>
    <col min="10768" max="10770" width="16.42578125" style="344" customWidth="1"/>
    <col min="10771" max="10772" width="11.42578125" style="344"/>
    <col min="10773" max="10773" width="19.42578125" style="344" customWidth="1"/>
    <col min="10774" max="10775" width="11.42578125" style="344"/>
    <col min="10776" max="10788" width="0" style="344" hidden="1" customWidth="1"/>
    <col min="10789" max="10996" width="11.42578125" style="344"/>
    <col min="10997" max="10997" width="33.140625" style="344" customWidth="1"/>
    <col min="10998" max="10999" width="11.42578125" style="344"/>
    <col min="11000" max="11023" width="5.85546875" style="344" customWidth="1"/>
    <col min="11024" max="11026" width="16.42578125" style="344" customWidth="1"/>
    <col min="11027" max="11028" width="11.42578125" style="344"/>
    <col min="11029" max="11029" width="19.42578125" style="344" customWidth="1"/>
    <col min="11030" max="11031" width="11.42578125" style="344"/>
    <col min="11032" max="11044" width="0" style="344" hidden="1" customWidth="1"/>
    <col min="11045" max="11252" width="11.42578125" style="344"/>
    <col min="11253" max="11253" width="33.140625" style="344" customWidth="1"/>
    <col min="11254" max="11255" width="11.42578125" style="344"/>
    <col min="11256" max="11279" width="5.85546875" style="344" customWidth="1"/>
    <col min="11280" max="11282" width="16.42578125" style="344" customWidth="1"/>
    <col min="11283" max="11284" width="11.42578125" style="344"/>
    <col min="11285" max="11285" width="19.42578125" style="344" customWidth="1"/>
    <col min="11286" max="11287" width="11.42578125" style="344"/>
    <col min="11288" max="11300" width="0" style="344" hidden="1" customWidth="1"/>
    <col min="11301" max="11508" width="11.42578125" style="344"/>
    <col min="11509" max="11509" width="33.140625" style="344" customWidth="1"/>
    <col min="11510" max="11511" width="11.42578125" style="344"/>
    <col min="11512" max="11535" width="5.85546875" style="344" customWidth="1"/>
    <col min="11536" max="11538" width="16.42578125" style="344" customWidth="1"/>
    <col min="11539" max="11540" width="11.42578125" style="344"/>
    <col min="11541" max="11541" width="19.42578125" style="344" customWidth="1"/>
    <col min="11542" max="11543" width="11.42578125" style="344"/>
    <col min="11544" max="11556" width="0" style="344" hidden="1" customWidth="1"/>
    <col min="11557" max="11764" width="11.42578125" style="344"/>
    <col min="11765" max="11765" width="33.140625" style="344" customWidth="1"/>
    <col min="11766" max="11767" width="11.42578125" style="344"/>
    <col min="11768" max="11791" width="5.85546875" style="344" customWidth="1"/>
    <col min="11792" max="11794" width="16.42578125" style="344" customWidth="1"/>
    <col min="11795" max="11796" width="11.42578125" style="344"/>
    <col min="11797" max="11797" width="19.42578125" style="344" customWidth="1"/>
    <col min="11798" max="11799" width="11.42578125" style="344"/>
    <col min="11800" max="11812" width="0" style="344" hidden="1" customWidth="1"/>
    <col min="11813" max="12020" width="11.42578125" style="344"/>
    <col min="12021" max="12021" width="33.140625" style="344" customWidth="1"/>
    <col min="12022" max="12023" width="11.42578125" style="344"/>
    <col min="12024" max="12047" width="5.85546875" style="344" customWidth="1"/>
    <col min="12048" max="12050" width="16.42578125" style="344" customWidth="1"/>
    <col min="12051" max="12052" width="11.42578125" style="344"/>
    <col min="12053" max="12053" width="19.42578125" style="344" customWidth="1"/>
    <col min="12054" max="12055" width="11.42578125" style="344"/>
    <col min="12056" max="12068" width="0" style="344" hidden="1" customWidth="1"/>
    <col min="12069" max="12276" width="11.42578125" style="344"/>
    <col min="12277" max="12277" width="33.140625" style="344" customWidth="1"/>
    <col min="12278" max="12279" width="11.42578125" style="344"/>
    <col min="12280" max="12303" width="5.85546875" style="344" customWidth="1"/>
    <col min="12304" max="12306" width="16.42578125" style="344" customWidth="1"/>
    <col min="12307" max="12308" width="11.42578125" style="344"/>
    <col min="12309" max="12309" width="19.42578125" style="344" customWidth="1"/>
    <col min="12310" max="12311" width="11.42578125" style="344"/>
    <col min="12312" max="12324" width="0" style="344" hidden="1" customWidth="1"/>
    <col min="12325" max="12532" width="11.42578125" style="344"/>
    <col min="12533" max="12533" width="33.140625" style="344" customWidth="1"/>
    <col min="12534" max="12535" width="11.42578125" style="344"/>
    <col min="12536" max="12559" width="5.85546875" style="344" customWidth="1"/>
    <col min="12560" max="12562" width="16.42578125" style="344" customWidth="1"/>
    <col min="12563" max="12564" width="11.42578125" style="344"/>
    <col min="12565" max="12565" width="19.42578125" style="344" customWidth="1"/>
    <col min="12566" max="12567" width="11.42578125" style="344"/>
    <col min="12568" max="12580" width="0" style="344" hidden="1" customWidth="1"/>
    <col min="12581" max="12788" width="11.42578125" style="344"/>
    <col min="12789" max="12789" width="33.140625" style="344" customWidth="1"/>
    <col min="12790" max="12791" width="11.42578125" style="344"/>
    <col min="12792" max="12815" width="5.85546875" style="344" customWidth="1"/>
    <col min="12816" max="12818" width="16.42578125" style="344" customWidth="1"/>
    <col min="12819" max="12820" width="11.42578125" style="344"/>
    <col min="12821" max="12821" width="19.42578125" style="344" customWidth="1"/>
    <col min="12822" max="12823" width="11.42578125" style="344"/>
    <col min="12824" max="12836" width="0" style="344" hidden="1" customWidth="1"/>
    <col min="12837" max="13044" width="11.42578125" style="344"/>
    <col min="13045" max="13045" width="33.140625" style="344" customWidth="1"/>
    <col min="13046" max="13047" width="11.42578125" style="344"/>
    <col min="13048" max="13071" width="5.85546875" style="344" customWidth="1"/>
    <col min="13072" max="13074" width="16.42578125" style="344" customWidth="1"/>
    <col min="13075" max="13076" width="11.42578125" style="344"/>
    <col min="13077" max="13077" width="19.42578125" style="344" customWidth="1"/>
    <col min="13078" max="13079" width="11.42578125" style="344"/>
    <col min="13080" max="13092" width="0" style="344" hidden="1" customWidth="1"/>
    <col min="13093" max="13300" width="11.42578125" style="344"/>
    <col min="13301" max="13301" width="33.140625" style="344" customWidth="1"/>
    <col min="13302" max="13303" width="11.42578125" style="344"/>
    <col min="13304" max="13327" width="5.85546875" style="344" customWidth="1"/>
    <col min="13328" max="13330" width="16.42578125" style="344" customWidth="1"/>
    <col min="13331" max="13332" width="11.42578125" style="344"/>
    <col min="13333" max="13333" width="19.42578125" style="344" customWidth="1"/>
    <col min="13334" max="13335" width="11.42578125" style="344"/>
    <col min="13336" max="13348" width="0" style="344" hidden="1" customWidth="1"/>
    <col min="13349" max="13556" width="11.42578125" style="344"/>
    <col min="13557" max="13557" width="33.140625" style="344" customWidth="1"/>
    <col min="13558" max="13559" width="11.42578125" style="344"/>
    <col min="13560" max="13583" width="5.85546875" style="344" customWidth="1"/>
    <col min="13584" max="13586" width="16.42578125" style="344" customWidth="1"/>
    <col min="13587" max="13588" width="11.42578125" style="344"/>
    <col min="13589" max="13589" width="19.42578125" style="344" customWidth="1"/>
    <col min="13590" max="13591" width="11.42578125" style="344"/>
    <col min="13592" max="13604" width="0" style="344" hidden="1" customWidth="1"/>
    <col min="13605" max="13812" width="11.42578125" style="344"/>
    <col min="13813" max="13813" width="33.140625" style="344" customWidth="1"/>
    <col min="13814" max="13815" width="11.42578125" style="344"/>
    <col min="13816" max="13839" width="5.85546875" style="344" customWidth="1"/>
    <col min="13840" max="13842" width="16.42578125" style="344" customWidth="1"/>
    <col min="13843" max="13844" width="11.42578125" style="344"/>
    <col min="13845" max="13845" width="19.42578125" style="344" customWidth="1"/>
    <col min="13846" max="13847" width="11.42578125" style="344"/>
    <col min="13848" max="13860" width="0" style="344" hidden="1" customWidth="1"/>
    <col min="13861" max="14068" width="11.42578125" style="344"/>
    <col min="14069" max="14069" width="33.140625" style="344" customWidth="1"/>
    <col min="14070" max="14071" width="11.42578125" style="344"/>
    <col min="14072" max="14095" width="5.85546875" style="344" customWidth="1"/>
    <col min="14096" max="14098" width="16.42578125" style="344" customWidth="1"/>
    <col min="14099" max="14100" width="11.42578125" style="344"/>
    <col min="14101" max="14101" width="19.42578125" style="344" customWidth="1"/>
    <col min="14102" max="14103" width="11.42578125" style="344"/>
    <col min="14104" max="14116" width="0" style="344" hidden="1" customWidth="1"/>
    <col min="14117" max="14324" width="11.42578125" style="344"/>
    <col min="14325" max="14325" width="33.140625" style="344" customWidth="1"/>
    <col min="14326" max="14327" width="11.42578125" style="344"/>
    <col min="14328" max="14351" width="5.85546875" style="344" customWidth="1"/>
    <col min="14352" max="14354" width="16.42578125" style="344" customWidth="1"/>
    <col min="14355" max="14356" width="11.42578125" style="344"/>
    <col min="14357" max="14357" width="19.42578125" style="344" customWidth="1"/>
    <col min="14358" max="14359" width="11.42578125" style="344"/>
    <col min="14360" max="14372" width="0" style="344" hidden="1" customWidth="1"/>
    <col min="14373" max="14580" width="11.42578125" style="344"/>
    <col min="14581" max="14581" width="33.140625" style="344" customWidth="1"/>
    <col min="14582" max="14583" width="11.42578125" style="344"/>
    <col min="14584" max="14607" width="5.85546875" style="344" customWidth="1"/>
    <col min="14608" max="14610" width="16.42578125" style="344" customWidth="1"/>
    <col min="14611" max="14612" width="11.42578125" style="344"/>
    <col min="14613" max="14613" width="19.42578125" style="344" customWidth="1"/>
    <col min="14614" max="14615" width="11.42578125" style="344"/>
    <col min="14616" max="14628" width="0" style="344" hidden="1" customWidth="1"/>
    <col min="14629" max="14836" width="11.42578125" style="344"/>
    <col min="14837" max="14837" width="33.140625" style="344" customWidth="1"/>
    <col min="14838" max="14839" width="11.42578125" style="344"/>
    <col min="14840" max="14863" width="5.85546875" style="344" customWidth="1"/>
    <col min="14864" max="14866" width="16.42578125" style="344" customWidth="1"/>
    <col min="14867" max="14868" width="11.42578125" style="344"/>
    <col min="14869" max="14869" width="19.42578125" style="344" customWidth="1"/>
    <col min="14870" max="14871" width="11.42578125" style="344"/>
    <col min="14872" max="14884" width="0" style="344" hidden="1" customWidth="1"/>
    <col min="14885" max="15092" width="11.42578125" style="344"/>
    <col min="15093" max="15093" width="33.140625" style="344" customWidth="1"/>
    <col min="15094" max="15095" width="11.42578125" style="344"/>
    <col min="15096" max="15119" width="5.85546875" style="344" customWidth="1"/>
    <col min="15120" max="15122" width="16.42578125" style="344" customWidth="1"/>
    <col min="15123" max="15124" width="11.42578125" style="344"/>
    <col min="15125" max="15125" width="19.42578125" style="344" customWidth="1"/>
    <col min="15126" max="15127" width="11.42578125" style="344"/>
    <col min="15128" max="15140" width="0" style="344" hidden="1" customWidth="1"/>
    <col min="15141" max="15348" width="11.42578125" style="344"/>
    <col min="15349" max="15349" width="33.140625" style="344" customWidth="1"/>
    <col min="15350" max="15351" width="11.42578125" style="344"/>
    <col min="15352" max="15375" width="5.85546875" style="344" customWidth="1"/>
    <col min="15376" max="15378" width="16.42578125" style="344" customWidth="1"/>
    <col min="15379" max="15380" width="11.42578125" style="344"/>
    <col min="15381" max="15381" width="19.42578125" style="344" customWidth="1"/>
    <col min="15382" max="15383" width="11.42578125" style="344"/>
    <col min="15384" max="15396" width="0" style="344" hidden="1" customWidth="1"/>
    <col min="15397" max="15604" width="11.42578125" style="344"/>
    <col min="15605" max="15605" width="33.140625" style="344" customWidth="1"/>
    <col min="15606" max="15607" width="11.42578125" style="344"/>
    <col min="15608" max="15631" width="5.85546875" style="344" customWidth="1"/>
    <col min="15632" max="15634" width="16.42578125" style="344" customWidth="1"/>
    <col min="15635" max="15636" width="11.42578125" style="344"/>
    <col min="15637" max="15637" width="19.42578125" style="344" customWidth="1"/>
    <col min="15638" max="15639" width="11.42578125" style="344"/>
    <col min="15640" max="15652" width="0" style="344" hidden="1" customWidth="1"/>
    <col min="15653" max="15860" width="11.42578125" style="344"/>
    <col min="15861" max="15861" width="33.140625" style="344" customWidth="1"/>
    <col min="15862" max="15863" width="11.42578125" style="344"/>
    <col min="15864" max="15887" width="5.85546875" style="344" customWidth="1"/>
    <col min="15888" max="15890" width="16.42578125" style="344" customWidth="1"/>
    <col min="15891" max="15892" width="11.42578125" style="344"/>
    <col min="15893" max="15893" width="19.42578125" style="344" customWidth="1"/>
    <col min="15894" max="15895" width="11.42578125" style="344"/>
    <col min="15896" max="15908" width="0" style="344" hidden="1" customWidth="1"/>
    <col min="15909" max="16116" width="11.42578125" style="344"/>
    <col min="16117" max="16117" width="33.140625" style="344" customWidth="1"/>
    <col min="16118" max="16119" width="11.42578125" style="344"/>
    <col min="16120" max="16143" width="5.85546875" style="344" customWidth="1"/>
    <col min="16144" max="16146" width="16.42578125" style="344" customWidth="1"/>
    <col min="16147" max="16148" width="11.42578125" style="344"/>
    <col min="16149" max="16149" width="19.42578125" style="344" customWidth="1"/>
    <col min="16150" max="16151" width="11.42578125" style="344"/>
    <col min="16152" max="16164" width="0" style="344" hidden="1" customWidth="1"/>
    <col min="16165" max="16384" width="11.42578125" style="344"/>
  </cols>
  <sheetData>
    <row r="1" spans="1:48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1"/>
    </row>
    <row r="2" spans="1:48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</row>
    <row r="3" spans="1:48">
      <c r="A3" s="730" t="s">
        <v>123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</row>
    <row r="4" spans="1:48" ht="26.25" customHeight="1">
      <c r="A4" s="743" t="s">
        <v>124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</row>
    <row r="5" spans="1:48" ht="15" customHeight="1">
      <c r="A5" s="736" t="s">
        <v>3</v>
      </c>
      <c r="B5" s="736" t="s">
        <v>4</v>
      </c>
      <c r="C5" s="736" t="s">
        <v>5</v>
      </c>
      <c r="D5" s="737" t="s">
        <v>6</v>
      </c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9"/>
      <c r="AB5" s="812" t="s">
        <v>489</v>
      </c>
      <c r="AC5" s="812" t="s">
        <v>8</v>
      </c>
      <c r="AD5" s="728" t="s">
        <v>9</v>
      </c>
      <c r="AE5" s="728" t="s">
        <v>10</v>
      </c>
      <c r="AF5" s="728" t="s">
        <v>11</v>
      </c>
      <c r="AG5" s="729" t="s">
        <v>12</v>
      </c>
      <c r="AH5" s="742" t="s">
        <v>13</v>
      </c>
      <c r="AI5" s="742"/>
      <c r="AJ5" s="736" t="s">
        <v>14</v>
      </c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 t="s">
        <v>15</v>
      </c>
    </row>
    <row r="6" spans="1:48" ht="51">
      <c r="A6" s="736"/>
      <c r="B6" s="736"/>
      <c r="C6" s="736"/>
      <c r="D6" s="343" t="s">
        <v>16</v>
      </c>
      <c r="E6" s="343" t="s">
        <v>68</v>
      </c>
      <c r="F6" s="343" t="s">
        <v>18</v>
      </c>
      <c r="G6" s="343" t="s">
        <v>19</v>
      </c>
      <c r="H6" s="343" t="s">
        <v>20</v>
      </c>
      <c r="I6" s="343" t="s">
        <v>21</v>
      </c>
      <c r="J6" s="343" t="s">
        <v>22</v>
      </c>
      <c r="K6" s="343" t="s">
        <v>23</v>
      </c>
      <c r="L6" s="343" t="s">
        <v>24</v>
      </c>
      <c r="M6" s="343" t="s">
        <v>25</v>
      </c>
      <c r="N6" s="343" t="s">
        <v>26</v>
      </c>
      <c r="O6" s="343" t="s">
        <v>27</v>
      </c>
      <c r="P6" s="343" t="s">
        <v>28</v>
      </c>
      <c r="Q6" s="343" t="s">
        <v>29</v>
      </c>
      <c r="R6" s="343" t="s">
        <v>30</v>
      </c>
      <c r="S6" s="343" t="s">
        <v>31</v>
      </c>
      <c r="T6" s="343" t="s">
        <v>32</v>
      </c>
      <c r="U6" s="343" t="s">
        <v>33</v>
      </c>
      <c r="V6" s="343" t="s">
        <v>34</v>
      </c>
      <c r="W6" s="343" t="s">
        <v>35</v>
      </c>
      <c r="X6" s="343" t="s">
        <v>36</v>
      </c>
      <c r="Y6" s="343" t="s">
        <v>37</v>
      </c>
      <c r="Z6" s="346" t="s">
        <v>38</v>
      </c>
      <c r="AA6" s="347" t="s">
        <v>39</v>
      </c>
      <c r="AB6" s="812"/>
      <c r="AC6" s="812"/>
      <c r="AD6" s="728"/>
      <c r="AE6" s="728"/>
      <c r="AF6" s="728"/>
      <c r="AG6" s="729"/>
      <c r="AH6" s="348" t="s">
        <v>40</v>
      </c>
      <c r="AI6" s="343" t="s">
        <v>41</v>
      </c>
      <c r="AJ6" s="343" t="s">
        <v>42</v>
      </c>
      <c r="AK6" s="343" t="s">
        <v>43</v>
      </c>
      <c r="AL6" s="343" t="s">
        <v>44</v>
      </c>
      <c r="AM6" s="343" t="s">
        <v>45</v>
      </c>
      <c r="AN6" s="343" t="s">
        <v>46</v>
      </c>
      <c r="AO6" s="343" t="s">
        <v>47</v>
      </c>
      <c r="AP6" s="343" t="s">
        <v>48</v>
      </c>
      <c r="AQ6" s="343" t="s">
        <v>49</v>
      </c>
      <c r="AR6" s="343" t="s">
        <v>50</v>
      </c>
      <c r="AS6" s="343" t="s">
        <v>51</v>
      </c>
      <c r="AT6" s="343" t="s">
        <v>52</v>
      </c>
      <c r="AU6" s="343" t="s">
        <v>53</v>
      </c>
      <c r="AV6" s="736"/>
    </row>
    <row r="7" spans="1:48" ht="25.5">
      <c r="A7" s="269" t="s">
        <v>656</v>
      </c>
      <c r="B7" s="482"/>
      <c r="C7" s="399" t="s">
        <v>65</v>
      </c>
      <c r="D7" s="462"/>
      <c r="E7" s="471"/>
      <c r="F7" s="376"/>
      <c r="G7" s="471"/>
      <c r="H7" s="376"/>
      <c r="I7" s="471"/>
      <c r="J7" s="399"/>
      <c r="K7" s="471"/>
      <c r="L7" s="399"/>
      <c r="M7" s="471"/>
      <c r="N7" s="399"/>
      <c r="O7" s="471"/>
      <c r="P7" s="399"/>
      <c r="Q7" s="471"/>
      <c r="R7" s="399"/>
      <c r="S7" s="471"/>
      <c r="T7" s="399"/>
      <c r="U7" s="471"/>
      <c r="V7" s="399"/>
      <c r="W7" s="471"/>
      <c r="X7" s="399"/>
      <c r="Y7" s="471"/>
      <c r="Z7" s="399"/>
      <c r="AA7" s="471"/>
      <c r="AB7" s="410">
        <v>0</v>
      </c>
      <c r="AC7" s="403">
        <v>0</v>
      </c>
      <c r="AD7" s="404" t="e">
        <f t="shared" ref="AD7:AD21" si="0">AC7/AB7</f>
        <v>#DIV/0!</v>
      </c>
      <c r="AE7" s="405">
        <v>42370</v>
      </c>
      <c r="AF7" s="405">
        <v>42735</v>
      </c>
      <c r="AG7" s="366" t="s">
        <v>125</v>
      </c>
      <c r="AH7" s="361">
        <f t="shared" ref="AH7:AH21" si="1">E7+G7+I7+K7+M7+O7+Q7+S7+U7+W7+Y7+AA7</f>
        <v>0</v>
      </c>
      <c r="AI7" s="362">
        <v>1</v>
      </c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</row>
    <row r="8" spans="1:48" ht="25.5">
      <c r="A8" s="269" t="s">
        <v>657</v>
      </c>
      <c r="B8" s="482"/>
      <c r="C8" s="399" t="s">
        <v>65</v>
      </c>
      <c r="D8" s="399"/>
      <c r="E8" s="471"/>
      <c r="F8" s="399"/>
      <c r="G8" s="471"/>
      <c r="H8" s="399"/>
      <c r="I8" s="471"/>
      <c r="J8" s="399"/>
      <c r="K8" s="471"/>
      <c r="L8" s="399"/>
      <c r="M8" s="471"/>
      <c r="N8" s="399"/>
      <c r="O8" s="471"/>
      <c r="P8" s="399"/>
      <c r="Q8" s="471"/>
      <c r="R8" s="399"/>
      <c r="S8" s="471"/>
      <c r="T8" s="399"/>
      <c r="U8" s="471"/>
      <c r="V8" s="399"/>
      <c r="W8" s="471"/>
      <c r="X8" s="399"/>
      <c r="Y8" s="471"/>
      <c r="Z8" s="463"/>
      <c r="AA8" s="471"/>
      <c r="AB8" s="410">
        <v>0</v>
      </c>
      <c r="AC8" s="403">
        <v>0</v>
      </c>
      <c r="AD8" s="404" t="e">
        <f t="shared" si="0"/>
        <v>#DIV/0!</v>
      </c>
      <c r="AE8" s="405">
        <v>42370</v>
      </c>
      <c r="AF8" s="405">
        <v>42735</v>
      </c>
      <c r="AG8" s="366" t="s">
        <v>125</v>
      </c>
      <c r="AH8" s="361">
        <f t="shared" si="1"/>
        <v>0</v>
      </c>
      <c r="AI8" s="362">
        <v>1</v>
      </c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</row>
    <row r="9" spans="1:48" ht="25.5">
      <c r="A9" s="269" t="s">
        <v>658</v>
      </c>
      <c r="B9" s="482"/>
      <c r="C9" s="399" t="s">
        <v>65</v>
      </c>
      <c r="D9" s="462"/>
      <c r="E9" s="471"/>
      <c r="F9" s="376"/>
      <c r="G9" s="471"/>
      <c r="H9" s="376"/>
      <c r="I9" s="471"/>
      <c r="J9" s="399"/>
      <c r="K9" s="471"/>
      <c r="L9" s="399"/>
      <c r="M9" s="471"/>
      <c r="N9" s="399"/>
      <c r="O9" s="471"/>
      <c r="P9" s="399"/>
      <c r="Q9" s="471"/>
      <c r="R9" s="399"/>
      <c r="S9" s="471"/>
      <c r="T9" s="399"/>
      <c r="U9" s="471"/>
      <c r="V9" s="399"/>
      <c r="W9" s="471"/>
      <c r="X9" s="399"/>
      <c r="Y9" s="471"/>
      <c r="Z9" s="399"/>
      <c r="AA9" s="471"/>
      <c r="AB9" s="410">
        <v>0</v>
      </c>
      <c r="AC9" s="403">
        <v>0</v>
      </c>
      <c r="AD9" s="404" t="e">
        <f t="shared" si="0"/>
        <v>#DIV/0!</v>
      </c>
      <c r="AE9" s="405">
        <v>42370</v>
      </c>
      <c r="AF9" s="405">
        <v>42735</v>
      </c>
      <c r="AG9" s="366" t="s">
        <v>125</v>
      </c>
      <c r="AH9" s="361">
        <f t="shared" si="1"/>
        <v>0</v>
      </c>
      <c r="AI9" s="362">
        <v>1</v>
      </c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</row>
    <row r="10" spans="1:48" ht="25.5">
      <c r="A10" s="269" t="s">
        <v>659</v>
      </c>
      <c r="B10" s="482"/>
      <c r="C10" s="399" t="s">
        <v>65</v>
      </c>
      <c r="D10" s="462"/>
      <c r="E10" s="471"/>
      <c r="F10" s="376"/>
      <c r="G10" s="471"/>
      <c r="H10" s="376"/>
      <c r="I10" s="471"/>
      <c r="J10" s="399"/>
      <c r="K10" s="471"/>
      <c r="L10" s="399"/>
      <c r="M10" s="471"/>
      <c r="N10" s="399"/>
      <c r="O10" s="471"/>
      <c r="P10" s="399"/>
      <c r="Q10" s="471"/>
      <c r="R10" s="399"/>
      <c r="S10" s="471"/>
      <c r="T10" s="399"/>
      <c r="U10" s="471"/>
      <c r="V10" s="399"/>
      <c r="W10" s="471"/>
      <c r="X10" s="399"/>
      <c r="Y10" s="471"/>
      <c r="Z10" s="399"/>
      <c r="AA10" s="471"/>
      <c r="AB10" s="410">
        <v>0</v>
      </c>
      <c r="AC10" s="403">
        <v>0</v>
      </c>
      <c r="AD10" s="404" t="e">
        <f t="shared" si="0"/>
        <v>#DIV/0!</v>
      </c>
      <c r="AE10" s="405">
        <v>42370</v>
      </c>
      <c r="AF10" s="405">
        <v>42735</v>
      </c>
      <c r="AG10" s="366" t="s">
        <v>125</v>
      </c>
      <c r="AH10" s="361">
        <f t="shared" si="1"/>
        <v>0</v>
      </c>
      <c r="AI10" s="362">
        <v>1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</row>
    <row r="11" spans="1:48" ht="38.25">
      <c r="A11" s="269" t="s">
        <v>660</v>
      </c>
      <c r="B11" s="482"/>
      <c r="C11" s="399" t="s">
        <v>65</v>
      </c>
      <c r="D11" s="462"/>
      <c r="E11" s="471"/>
      <c r="F11" s="376"/>
      <c r="G11" s="471"/>
      <c r="H11" s="376"/>
      <c r="I11" s="471"/>
      <c r="J11" s="399"/>
      <c r="K11" s="471"/>
      <c r="L11" s="399"/>
      <c r="M11" s="471"/>
      <c r="N11" s="399"/>
      <c r="O11" s="471"/>
      <c r="P11" s="399"/>
      <c r="Q11" s="471"/>
      <c r="R11" s="399"/>
      <c r="S11" s="471"/>
      <c r="T11" s="399"/>
      <c r="U11" s="471"/>
      <c r="V11" s="399"/>
      <c r="W11" s="471"/>
      <c r="X11" s="399"/>
      <c r="Y11" s="471"/>
      <c r="Z11" s="399"/>
      <c r="AA11" s="471"/>
      <c r="AB11" s="410">
        <v>0</v>
      </c>
      <c r="AC11" s="403">
        <v>0</v>
      </c>
      <c r="AD11" s="404" t="e">
        <f t="shared" si="0"/>
        <v>#DIV/0!</v>
      </c>
      <c r="AE11" s="405">
        <v>42370</v>
      </c>
      <c r="AF11" s="405">
        <v>42735</v>
      </c>
      <c r="AG11" s="366" t="s">
        <v>125</v>
      </c>
      <c r="AH11" s="361">
        <f t="shared" si="1"/>
        <v>0</v>
      </c>
      <c r="AI11" s="362">
        <v>1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</row>
    <row r="12" spans="1:48" ht="25.5">
      <c r="A12" s="269" t="s">
        <v>661</v>
      </c>
      <c r="B12" s="482"/>
      <c r="C12" s="399" t="s">
        <v>65</v>
      </c>
      <c r="D12" s="462"/>
      <c r="E12" s="471"/>
      <c r="F12" s="376"/>
      <c r="G12" s="471"/>
      <c r="H12" s="376"/>
      <c r="I12" s="471"/>
      <c r="J12" s="399"/>
      <c r="K12" s="471"/>
      <c r="L12" s="399"/>
      <c r="M12" s="471"/>
      <c r="N12" s="399"/>
      <c r="O12" s="471"/>
      <c r="P12" s="399"/>
      <c r="Q12" s="471"/>
      <c r="R12" s="399"/>
      <c r="S12" s="471"/>
      <c r="T12" s="399"/>
      <c r="U12" s="471"/>
      <c r="V12" s="399"/>
      <c r="W12" s="471"/>
      <c r="X12" s="399"/>
      <c r="Y12" s="471"/>
      <c r="Z12" s="399"/>
      <c r="AA12" s="471"/>
      <c r="AB12" s="410">
        <v>0</v>
      </c>
      <c r="AC12" s="403">
        <v>0</v>
      </c>
      <c r="AD12" s="404" t="e">
        <f t="shared" si="0"/>
        <v>#DIV/0!</v>
      </c>
      <c r="AE12" s="405">
        <v>42370</v>
      </c>
      <c r="AF12" s="405">
        <v>42735</v>
      </c>
      <c r="AG12" s="366" t="s">
        <v>125</v>
      </c>
      <c r="AH12" s="361">
        <f t="shared" si="1"/>
        <v>0</v>
      </c>
      <c r="AI12" s="362">
        <v>1</v>
      </c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</row>
    <row r="13" spans="1:48" ht="25.5">
      <c r="A13" s="269" t="s">
        <v>662</v>
      </c>
      <c r="B13" s="482"/>
      <c r="C13" s="399" t="s">
        <v>65</v>
      </c>
      <c r="D13" s="462"/>
      <c r="E13" s="471"/>
      <c r="F13" s="376"/>
      <c r="G13" s="471"/>
      <c r="H13" s="376"/>
      <c r="I13" s="471"/>
      <c r="J13" s="399"/>
      <c r="K13" s="471"/>
      <c r="L13" s="399"/>
      <c r="M13" s="471"/>
      <c r="N13" s="399"/>
      <c r="O13" s="471"/>
      <c r="P13" s="399"/>
      <c r="Q13" s="471"/>
      <c r="R13" s="399"/>
      <c r="S13" s="471"/>
      <c r="T13" s="399"/>
      <c r="U13" s="471"/>
      <c r="V13" s="399"/>
      <c r="W13" s="471"/>
      <c r="X13" s="399"/>
      <c r="Y13" s="471"/>
      <c r="Z13" s="399"/>
      <c r="AA13" s="471"/>
      <c r="AB13" s="410">
        <v>0</v>
      </c>
      <c r="AC13" s="403">
        <v>0</v>
      </c>
      <c r="AD13" s="404" t="e">
        <f t="shared" si="0"/>
        <v>#DIV/0!</v>
      </c>
      <c r="AE13" s="405">
        <v>42370</v>
      </c>
      <c r="AF13" s="405">
        <v>42735</v>
      </c>
      <c r="AG13" s="366" t="s">
        <v>125</v>
      </c>
      <c r="AH13" s="361">
        <f t="shared" si="1"/>
        <v>0</v>
      </c>
      <c r="AI13" s="362">
        <v>1</v>
      </c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</row>
    <row r="14" spans="1:48" ht="25.5">
      <c r="A14" s="269" t="s">
        <v>663</v>
      </c>
      <c r="B14" s="482"/>
      <c r="C14" s="399" t="s">
        <v>65</v>
      </c>
      <c r="D14" s="462"/>
      <c r="E14" s="471"/>
      <c r="F14" s="376"/>
      <c r="G14" s="471"/>
      <c r="H14" s="376"/>
      <c r="I14" s="471"/>
      <c r="J14" s="399"/>
      <c r="K14" s="471"/>
      <c r="L14" s="399"/>
      <c r="M14" s="471"/>
      <c r="N14" s="399"/>
      <c r="O14" s="471"/>
      <c r="P14" s="399"/>
      <c r="Q14" s="471"/>
      <c r="R14" s="399"/>
      <c r="S14" s="471"/>
      <c r="T14" s="399"/>
      <c r="U14" s="471"/>
      <c r="V14" s="399"/>
      <c r="W14" s="471"/>
      <c r="X14" s="399"/>
      <c r="Y14" s="471"/>
      <c r="Z14" s="399"/>
      <c r="AA14" s="471"/>
      <c r="AB14" s="410">
        <v>0</v>
      </c>
      <c r="AC14" s="403">
        <v>0</v>
      </c>
      <c r="AD14" s="404" t="e">
        <f t="shared" si="0"/>
        <v>#DIV/0!</v>
      </c>
      <c r="AE14" s="405">
        <v>42370</v>
      </c>
      <c r="AF14" s="405">
        <v>42735</v>
      </c>
      <c r="AG14" s="366" t="s">
        <v>125</v>
      </c>
      <c r="AH14" s="361">
        <f t="shared" si="1"/>
        <v>0</v>
      </c>
      <c r="AI14" s="362">
        <v>1</v>
      </c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</row>
    <row r="15" spans="1:48" ht="25.5">
      <c r="A15" s="269" t="s">
        <v>664</v>
      </c>
      <c r="B15" s="482"/>
      <c r="C15" s="399" t="s">
        <v>65</v>
      </c>
      <c r="D15" s="462"/>
      <c r="E15" s="471"/>
      <c r="F15" s="376"/>
      <c r="G15" s="471"/>
      <c r="H15" s="376"/>
      <c r="I15" s="471"/>
      <c r="J15" s="399"/>
      <c r="K15" s="471"/>
      <c r="L15" s="399"/>
      <c r="M15" s="471"/>
      <c r="N15" s="399"/>
      <c r="O15" s="471"/>
      <c r="P15" s="399"/>
      <c r="Q15" s="471"/>
      <c r="R15" s="399"/>
      <c r="S15" s="471"/>
      <c r="T15" s="399"/>
      <c r="U15" s="471"/>
      <c r="V15" s="399"/>
      <c r="W15" s="471"/>
      <c r="X15" s="399"/>
      <c r="Y15" s="471"/>
      <c r="Z15" s="399"/>
      <c r="AA15" s="471"/>
      <c r="AB15" s="410">
        <v>0</v>
      </c>
      <c r="AC15" s="403">
        <v>0</v>
      </c>
      <c r="AD15" s="404" t="e">
        <f t="shared" si="0"/>
        <v>#DIV/0!</v>
      </c>
      <c r="AE15" s="405">
        <v>42370</v>
      </c>
      <c r="AF15" s="405">
        <v>42735</v>
      </c>
      <c r="AG15" s="366" t="s">
        <v>125</v>
      </c>
      <c r="AH15" s="361">
        <f t="shared" si="1"/>
        <v>0</v>
      </c>
      <c r="AI15" s="362">
        <v>1</v>
      </c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</row>
    <row r="16" spans="1:48" ht="25.5">
      <c r="A16" s="269" t="s">
        <v>665</v>
      </c>
      <c r="B16" s="482"/>
      <c r="C16" s="399" t="s">
        <v>65</v>
      </c>
      <c r="D16" s="462"/>
      <c r="E16" s="471"/>
      <c r="F16" s="376"/>
      <c r="G16" s="471"/>
      <c r="H16" s="376"/>
      <c r="I16" s="471"/>
      <c r="J16" s="399"/>
      <c r="K16" s="471"/>
      <c r="L16" s="399"/>
      <c r="M16" s="471"/>
      <c r="N16" s="399"/>
      <c r="O16" s="471"/>
      <c r="P16" s="399"/>
      <c r="Q16" s="471"/>
      <c r="R16" s="399"/>
      <c r="S16" s="471"/>
      <c r="T16" s="399"/>
      <c r="U16" s="471"/>
      <c r="V16" s="399"/>
      <c r="W16" s="471"/>
      <c r="X16" s="399"/>
      <c r="Y16" s="471"/>
      <c r="Z16" s="399"/>
      <c r="AA16" s="471"/>
      <c r="AB16" s="410">
        <v>0</v>
      </c>
      <c r="AC16" s="403">
        <v>0</v>
      </c>
      <c r="AD16" s="404" t="e">
        <f t="shared" si="0"/>
        <v>#DIV/0!</v>
      </c>
      <c r="AE16" s="405">
        <v>42370</v>
      </c>
      <c r="AF16" s="405">
        <v>42735</v>
      </c>
      <c r="AG16" s="366" t="s">
        <v>125</v>
      </c>
      <c r="AH16" s="361">
        <f t="shared" si="1"/>
        <v>0</v>
      </c>
      <c r="AI16" s="362">
        <v>1</v>
      </c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</row>
    <row r="17" spans="1:48" ht="25.5">
      <c r="A17" s="424" t="s">
        <v>55</v>
      </c>
      <c r="B17" s="424"/>
      <c r="C17" s="376">
        <v>1</v>
      </c>
      <c r="D17" s="376"/>
      <c r="E17" s="471"/>
      <c r="F17" s="376"/>
      <c r="G17" s="471"/>
      <c r="H17" s="376"/>
      <c r="I17" s="471"/>
      <c r="J17" s="376"/>
      <c r="K17" s="471"/>
      <c r="L17" s="376"/>
      <c r="M17" s="471"/>
      <c r="N17" s="376"/>
      <c r="O17" s="471"/>
      <c r="P17" s="376"/>
      <c r="Q17" s="471"/>
      <c r="R17" s="376"/>
      <c r="S17" s="471"/>
      <c r="T17" s="376"/>
      <c r="U17" s="471"/>
      <c r="V17" s="376"/>
      <c r="W17" s="471"/>
      <c r="X17" s="376"/>
      <c r="Y17" s="471"/>
      <c r="Z17" s="376"/>
      <c r="AA17" s="471"/>
      <c r="AB17" s="410">
        <v>0</v>
      </c>
      <c r="AC17" s="403">
        <v>0</v>
      </c>
      <c r="AD17" s="404" t="e">
        <f t="shared" si="0"/>
        <v>#DIV/0!</v>
      </c>
      <c r="AE17" s="405">
        <v>42370</v>
      </c>
      <c r="AF17" s="405">
        <v>42735</v>
      </c>
      <c r="AG17" s="366" t="s">
        <v>125</v>
      </c>
      <c r="AH17" s="361">
        <f t="shared" si="1"/>
        <v>0</v>
      </c>
      <c r="AI17" s="362">
        <f>AH17/C17</f>
        <v>0</v>
      </c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</row>
    <row r="18" spans="1:48" ht="25.5">
      <c r="A18" s="250" t="s">
        <v>56</v>
      </c>
      <c r="B18" s="400"/>
      <c r="C18" s="376">
        <v>2</v>
      </c>
      <c r="D18" s="376"/>
      <c r="E18" s="471"/>
      <c r="F18" s="376"/>
      <c r="G18" s="471"/>
      <c r="H18" s="376"/>
      <c r="I18" s="471"/>
      <c r="J18" s="376"/>
      <c r="K18" s="471"/>
      <c r="L18" s="376"/>
      <c r="M18" s="471"/>
      <c r="N18" s="376"/>
      <c r="O18" s="471"/>
      <c r="P18" s="376"/>
      <c r="Q18" s="471"/>
      <c r="R18" s="376"/>
      <c r="S18" s="471"/>
      <c r="T18" s="376"/>
      <c r="U18" s="471"/>
      <c r="V18" s="376"/>
      <c r="W18" s="471"/>
      <c r="X18" s="376"/>
      <c r="Y18" s="471"/>
      <c r="Z18" s="376"/>
      <c r="AA18" s="471"/>
      <c r="AB18" s="410">
        <v>0</v>
      </c>
      <c r="AC18" s="403">
        <v>0</v>
      </c>
      <c r="AD18" s="404" t="e">
        <f t="shared" si="0"/>
        <v>#DIV/0!</v>
      </c>
      <c r="AE18" s="405">
        <v>42370</v>
      </c>
      <c r="AF18" s="405">
        <v>42735</v>
      </c>
      <c r="AG18" s="366" t="s">
        <v>125</v>
      </c>
      <c r="AH18" s="361">
        <f t="shared" si="1"/>
        <v>0</v>
      </c>
      <c r="AI18" s="362">
        <f>AH18/C18</f>
        <v>0</v>
      </c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</row>
    <row r="19" spans="1:48" ht="25.5">
      <c r="A19" s="269" t="s">
        <v>57</v>
      </c>
      <c r="B19" s="482"/>
      <c r="C19" s="376">
        <v>1</v>
      </c>
      <c r="D19" s="376"/>
      <c r="E19" s="471"/>
      <c r="F19" s="376"/>
      <c r="G19" s="471"/>
      <c r="H19" s="376"/>
      <c r="I19" s="471"/>
      <c r="J19" s="376"/>
      <c r="K19" s="471"/>
      <c r="L19" s="376"/>
      <c r="M19" s="471"/>
      <c r="N19" s="376"/>
      <c r="O19" s="471"/>
      <c r="P19" s="376"/>
      <c r="Q19" s="471"/>
      <c r="R19" s="376"/>
      <c r="S19" s="471"/>
      <c r="T19" s="376"/>
      <c r="U19" s="471"/>
      <c r="V19" s="376"/>
      <c r="W19" s="471"/>
      <c r="X19" s="376"/>
      <c r="Y19" s="471"/>
      <c r="Z19" s="376"/>
      <c r="AA19" s="471"/>
      <c r="AB19" s="410">
        <v>0</v>
      </c>
      <c r="AC19" s="403">
        <v>0</v>
      </c>
      <c r="AD19" s="404" t="e">
        <f t="shared" si="0"/>
        <v>#DIV/0!</v>
      </c>
      <c r="AE19" s="405">
        <v>42370</v>
      </c>
      <c r="AF19" s="405">
        <v>42735</v>
      </c>
      <c r="AG19" s="366" t="s">
        <v>125</v>
      </c>
      <c r="AH19" s="361">
        <f t="shared" si="1"/>
        <v>0</v>
      </c>
      <c r="AI19" s="362">
        <f>AH19/C19</f>
        <v>0</v>
      </c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</row>
    <row r="20" spans="1:48" ht="25.5">
      <c r="A20" s="408" t="s">
        <v>77</v>
      </c>
      <c r="B20" s="482"/>
      <c r="C20" s="399">
        <v>6</v>
      </c>
      <c r="D20" s="462"/>
      <c r="E20" s="471"/>
      <c r="F20" s="376"/>
      <c r="G20" s="471"/>
      <c r="H20" s="376"/>
      <c r="I20" s="471"/>
      <c r="J20" s="399"/>
      <c r="K20" s="471"/>
      <c r="L20" s="399"/>
      <c r="M20" s="471"/>
      <c r="N20" s="399"/>
      <c r="O20" s="471"/>
      <c r="P20" s="399"/>
      <c r="Q20" s="471"/>
      <c r="R20" s="399"/>
      <c r="S20" s="471"/>
      <c r="T20" s="399"/>
      <c r="U20" s="471"/>
      <c r="V20" s="399"/>
      <c r="W20" s="471"/>
      <c r="X20" s="399"/>
      <c r="Y20" s="471"/>
      <c r="Z20" s="399"/>
      <c r="AA20" s="471"/>
      <c r="AB20" s="410">
        <v>0</v>
      </c>
      <c r="AC20" s="403">
        <v>0</v>
      </c>
      <c r="AD20" s="404" t="e">
        <f t="shared" si="0"/>
        <v>#DIV/0!</v>
      </c>
      <c r="AE20" s="405">
        <v>42370</v>
      </c>
      <c r="AF20" s="405">
        <v>42735</v>
      </c>
      <c r="AG20" s="366" t="s">
        <v>125</v>
      </c>
      <c r="AH20" s="361">
        <f t="shared" si="1"/>
        <v>0</v>
      </c>
      <c r="AI20" s="362">
        <f>AH20/C20</f>
        <v>0</v>
      </c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</row>
    <row r="21" spans="1:48" ht="25.5">
      <c r="A21" s="269" t="s">
        <v>462</v>
      </c>
      <c r="B21" s="482"/>
      <c r="C21" s="399">
        <v>3</v>
      </c>
      <c r="D21" s="462"/>
      <c r="E21" s="471"/>
      <c r="F21" s="376"/>
      <c r="G21" s="471"/>
      <c r="H21" s="376"/>
      <c r="I21" s="471"/>
      <c r="J21" s="399"/>
      <c r="K21" s="471"/>
      <c r="L21" s="399"/>
      <c r="M21" s="471"/>
      <c r="N21" s="399"/>
      <c r="O21" s="471"/>
      <c r="P21" s="399"/>
      <c r="Q21" s="471"/>
      <c r="R21" s="399"/>
      <c r="S21" s="471"/>
      <c r="T21" s="399"/>
      <c r="U21" s="471"/>
      <c r="V21" s="399"/>
      <c r="W21" s="471"/>
      <c r="X21" s="399"/>
      <c r="Y21" s="471"/>
      <c r="Z21" s="399"/>
      <c r="AA21" s="471"/>
      <c r="AB21" s="410">
        <v>114219369.10185471</v>
      </c>
      <c r="AC21" s="403">
        <v>0</v>
      </c>
      <c r="AD21" s="404">
        <f t="shared" si="0"/>
        <v>0</v>
      </c>
      <c r="AE21" s="405">
        <v>42370</v>
      </c>
      <c r="AF21" s="405">
        <v>42735</v>
      </c>
      <c r="AG21" s="366" t="s">
        <v>125</v>
      </c>
      <c r="AH21" s="361">
        <f t="shared" si="1"/>
        <v>0</v>
      </c>
      <c r="AI21" s="362">
        <f>AH21/C21</f>
        <v>0</v>
      </c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</row>
    <row r="22" spans="1:48">
      <c r="A22" s="747" t="s">
        <v>122</v>
      </c>
      <c r="B22" s="747"/>
      <c r="C22" s="747"/>
      <c r="D22" s="747"/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7"/>
      <c r="V22" s="747"/>
      <c r="W22" s="747"/>
      <c r="X22" s="747"/>
      <c r="Y22" s="747"/>
      <c r="Z22" s="747"/>
      <c r="AA22" s="432"/>
      <c r="AB22" s="468">
        <f>SUM(AB7:AB21)</f>
        <v>114219369.10185471</v>
      </c>
      <c r="AC22" s="561"/>
      <c r="AD22" s="561"/>
      <c r="AE22" s="811"/>
      <c r="AF22" s="811"/>
      <c r="AG22" s="811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</row>
  </sheetData>
  <mergeCells count="19">
    <mergeCell ref="A22:Z22"/>
    <mergeCell ref="AE22:AG22"/>
    <mergeCell ref="AD5:AD6"/>
    <mergeCell ref="AE5:AE6"/>
    <mergeCell ref="AF5:AF6"/>
    <mergeCell ref="AG5:AG6"/>
    <mergeCell ref="A5:A6"/>
    <mergeCell ref="B5:B6"/>
    <mergeCell ref="C5:C6"/>
    <mergeCell ref="D5:AA5"/>
    <mergeCell ref="AB5:AB6"/>
    <mergeCell ref="AC5:AC6"/>
    <mergeCell ref="AV5:AV6"/>
    <mergeCell ref="AH5:AI5"/>
    <mergeCell ref="AJ5:AU5"/>
    <mergeCell ref="A1:AV1"/>
    <mergeCell ref="A2:AV2"/>
    <mergeCell ref="A3:AV3"/>
    <mergeCell ref="A4:AV4"/>
  </mergeCells>
  <conditionalFormatting sqref="AI7:AI21">
    <cfRule type="cellIs" dxfId="75" priority="5" operator="greaterThanOrEqual">
      <formula>1</formula>
    </cfRule>
    <cfRule type="cellIs" dxfId="74" priority="6" operator="lessThanOrEqual">
      <formula>0.99</formula>
    </cfRule>
  </conditionalFormatting>
  <conditionalFormatting sqref="AH7:AH21">
    <cfRule type="colorScale" priority="4">
      <colorScale>
        <cfvo type="num" val="0"/>
        <cfvo type="num" val="4036"/>
        <color rgb="FFFF0000"/>
        <color rgb="FF00B050"/>
      </colorScale>
    </cfRule>
  </conditionalFormatting>
  <pageMargins left="0.25" right="0.25" top="0.75" bottom="0.75" header="0.3" footer="0.3"/>
  <pageSetup paperSize="1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23"/>
  <sheetViews>
    <sheetView topLeftCell="A16" workbookViewId="0">
      <selection sqref="A1:AV21"/>
    </sheetView>
  </sheetViews>
  <sheetFormatPr baseColWidth="10" defaultRowHeight="12.75"/>
  <cols>
    <col min="1" max="1" width="32.28515625" style="344" customWidth="1"/>
    <col min="2" max="2" width="11.42578125" style="344" hidden="1" customWidth="1"/>
    <col min="3" max="3" width="11.42578125" style="344" customWidth="1"/>
    <col min="4" max="6" width="3.5703125" style="344" hidden="1" customWidth="1"/>
    <col min="7" max="7" width="4" style="344" hidden="1" customWidth="1"/>
    <col min="8" max="8" width="3.85546875" style="344" hidden="1" customWidth="1"/>
    <col min="9" max="9" width="4" style="344" hidden="1" customWidth="1"/>
    <col min="10" max="10" width="3.42578125" style="344" hidden="1" customWidth="1"/>
    <col min="11" max="11" width="4" style="344" hidden="1" customWidth="1"/>
    <col min="12" max="13" width="4.140625" style="344" hidden="1" customWidth="1"/>
    <col min="14" max="14" width="3.28515625" style="344" hidden="1" customWidth="1"/>
    <col min="15" max="15" width="4" style="344" hidden="1" customWidth="1"/>
    <col min="16" max="16" width="2.85546875" style="344" hidden="1" customWidth="1"/>
    <col min="17" max="17" width="4" style="344" hidden="1" customWidth="1"/>
    <col min="18" max="18" width="3.7109375" style="344" hidden="1" customWidth="1"/>
    <col min="19" max="19" width="4" style="344" hidden="1" customWidth="1"/>
    <col min="20" max="21" width="3.5703125" style="344" hidden="1" customWidth="1"/>
    <col min="22" max="22" width="3.42578125" style="344" hidden="1" customWidth="1"/>
    <col min="23" max="23" width="3.5703125" style="344" hidden="1" customWidth="1"/>
    <col min="24" max="24" width="3.85546875" style="344" hidden="1" customWidth="1"/>
    <col min="25" max="25" width="4" style="344" hidden="1" customWidth="1"/>
    <col min="26" max="26" width="3.28515625" style="344" hidden="1" customWidth="1"/>
    <col min="27" max="27" width="4" style="344" hidden="1" customWidth="1"/>
    <col min="28" max="28" width="16.42578125" style="344" customWidth="1"/>
    <col min="29" max="30" width="11.42578125" style="344" hidden="1" customWidth="1"/>
    <col min="31" max="32" width="9.85546875" style="344" customWidth="1"/>
    <col min="33" max="33" width="17.42578125" style="344" customWidth="1"/>
    <col min="34" max="40" width="11.42578125" style="344" hidden="1" customWidth="1"/>
    <col min="41" max="47" width="0" style="344" hidden="1" customWidth="1"/>
    <col min="48" max="48" width="23.42578125" style="344" customWidth="1"/>
    <col min="49" max="243" width="11.42578125" style="344"/>
    <col min="244" max="244" width="33.7109375" style="344" customWidth="1"/>
    <col min="245" max="246" width="11.42578125" style="344"/>
    <col min="247" max="270" width="6.140625" style="344" customWidth="1"/>
    <col min="271" max="271" width="16.42578125" style="344" customWidth="1"/>
    <col min="272" max="275" width="11.42578125" style="344"/>
    <col min="276" max="276" width="24.5703125" style="344" customWidth="1"/>
    <col min="277" max="278" width="11.42578125" style="344"/>
    <col min="279" max="290" width="0" style="344" hidden="1" customWidth="1"/>
    <col min="291" max="291" width="20.7109375" style="344" customWidth="1"/>
    <col min="292" max="296" width="11.42578125" style="344" customWidth="1"/>
    <col min="297" max="499" width="11.42578125" style="344"/>
    <col min="500" max="500" width="33.7109375" style="344" customWidth="1"/>
    <col min="501" max="502" width="11.42578125" style="344"/>
    <col min="503" max="526" width="6.140625" style="344" customWidth="1"/>
    <col min="527" max="527" width="16.42578125" style="344" customWidth="1"/>
    <col min="528" max="531" width="11.42578125" style="344"/>
    <col min="532" max="532" width="24.5703125" style="344" customWidth="1"/>
    <col min="533" max="534" width="11.42578125" style="344"/>
    <col min="535" max="546" width="0" style="344" hidden="1" customWidth="1"/>
    <col min="547" max="547" width="20.7109375" style="344" customWidth="1"/>
    <col min="548" max="552" width="11.42578125" style="344" customWidth="1"/>
    <col min="553" max="755" width="11.42578125" style="344"/>
    <col min="756" max="756" width="33.7109375" style="344" customWidth="1"/>
    <col min="757" max="758" width="11.42578125" style="344"/>
    <col min="759" max="782" width="6.140625" style="344" customWidth="1"/>
    <col min="783" max="783" width="16.42578125" style="344" customWidth="1"/>
    <col min="784" max="787" width="11.42578125" style="344"/>
    <col min="788" max="788" width="24.5703125" style="344" customWidth="1"/>
    <col min="789" max="790" width="11.42578125" style="344"/>
    <col min="791" max="802" width="0" style="344" hidden="1" customWidth="1"/>
    <col min="803" max="803" width="20.7109375" style="344" customWidth="1"/>
    <col min="804" max="808" width="11.42578125" style="344" customWidth="1"/>
    <col min="809" max="1011" width="11.42578125" style="344"/>
    <col min="1012" max="1012" width="33.7109375" style="344" customWidth="1"/>
    <col min="1013" max="1014" width="11.42578125" style="344"/>
    <col min="1015" max="1038" width="6.140625" style="344" customWidth="1"/>
    <col min="1039" max="1039" width="16.42578125" style="344" customWidth="1"/>
    <col min="1040" max="1043" width="11.42578125" style="344"/>
    <col min="1044" max="1044" width="24.5703125" style="344" customWidth="1"/>
    <col min="1045" max="1046" width="11.42578125" style="344"/>
    <col min="1047" max="1058" width="0" style="344" hidden="1" customWidth="1"/>
    <col min="1059" max="1059" width="20.7109375" style="344" customWidth="1"/>
    <col min="1060" max="1064" width="11.42578125" style="344" customWidth="1"/>
    <col min="1065" max="1267" width="11.42578125" style="344"/>
    <col min="1268" max="1268" width="33.7109375" style="344" customWidth="1"/>
    <col min="1269" max="1270" width="11.42578125" style="344"/>
    <col min="1271" max="1294" width="6.140625" style="344" customWidth="1"/>
    <col min="1295" max="1295" width="16.42578125" style="344" customWidth="1"/>
    <col min="1296" max="1299" width="11.42578125" style="344"/>
    <col min="1300" max="1300" width="24.5703125" style="344" customWidth="1"/>
    <col min="1301" max="1302" width="11.42578125" style="344"/>
    <col min="1303" max="1314" width="0" style="344" hidden="1" customWidth="1"/>
    <col min="1315" max="1315" width="20.7109375" style="344" customWidth="1"/>
    <col min="1316" max="1320" width="11.42578125" style="344" customWidth="1"/>
    <col min="1321" max="1523" width="11.42578125" style="344"/>
    <col min="1524" max="1524" width="33.7109375" style="344" customWidth="1"/>
    <col min="1525" max="1526" width="11.42578125" style="344"/>
    <col min="1527" max="1550" width="6.140625" style="344" customWidth="1"/>
    <col min="1551" max="1551" width="16.42578125" style="344" customWidth="1"/>
    <col min="1552" max="1555" width="11.42578125" style="344"/>
    <col min="1556" max="1556" width="24.5703125" style="344" customWidth="1"/>
    <col min="1557" max="1558" width="11.42578125" style="344"/>
    <col min="1559" max="1570" width="0" style="344" hidden="1" customWidth="1"/>
    <col min="1571" max="1571" width="20.7109375" style="344" customWidth="1"/>
    <col min="1572" max="1576" width="11.42578125" style="344" customWidth="1"/>
    <col min="1577" max="1779" width="11.42578125" style="344"/>
    <col min="1780" max="1780" width="33.7109375" style="344" customWidth="1"/>
    <col min="1781" max="1782" width="11.42578125" style="344"/>
    <col min="1783" max="1806" width="6.140625" style="344" customWidth="1"/>
    <col min="1807" max="1807" width="16.42578125" style="344" customWidth="1"/>
    <col min="1808" max="1811" width="11.42578125" style="344"/>
    <col min="1812" max="1812" width="24.5703125" style="344" customWidth="1"/>
    <col min="1813" max="1814" width="11.42578125" style="344"/>
    <col min="1815" max="1826" width="0" style="344" hidden="1" customWidth="1"/>
    <col min="1827" max="1827" width="20.7109375" style="344" customWidth="1"/>
    <col min="1828" max="1832" width="11.42578125" style="344" customWidth="1"/>
    <col min="1833" max="2035" width="11.42578125" style="344"/>
    <col min="2036" max="2036" width="33.7109375" style="344" customWidth="1"/>
    <col min="2037" max="2038" width="11.42578125" style="344"/>
    <col min="2039" max="2062" width="6.140625" style="344" customWidth="1"/>
    <col min="2063" max="2063" width="16.42578125" style="344" customWidth="1"/>
    <col min="2064" max="2067" width="11.42578125" style="344"/>
    <col min="2068" max="2068" width="24.5703125" style="344" customWidth="1"/>
    <col min="2069" max="2070" width="11.42578125" style="344"/>
    <col min="2071" max="2082" width="0" style="344" hidden="1" customWidth="1"/>
    <col min="2083" max="2083" width="20.7109375" style="344" customWidth="1"/>
    <col min="2084" max="2088" width="11.42578125" style="344" customWidth="1"/>
    <col min="2089" max="2291" width="11.42578125" style="344"/>
    <col min="2292" max="2292" width="33.7109375" style="344" customWidth="1"/>
    <col min="2293" max="2294" width="11.42578125" style="344"/>
    <col min="2295" max="2318" width="6.140625" style="344" customWidth="1"/>
    <col min="2319" max="2319" width="16.42578125" style="344" customWidth="1"/>
    <col min="2320" max="2323" width="11.42578125" style="344"/>
    <col min="2324" max="2324" width="24.5703125" style="344" customWidth="1"/>
    <col min="2325" max="2326" width="11.42578125" style="344"/>
    <col min="2327" max="2338" width="0" style="344" hidden="1" customWidth="1"/>
    <col min="2339" max="2339" width="20.7109375" style="344" customWidth="1"/>
    <col min="2340" max="2344" width="11.42578125" style="344" customWidth="1"/>
    <col min="2345" max="2547" width="11.42578125" style="344"/>
    <col min="2548" max="2548" width="33.7109375" style="344" customWidth="1"/>
    <col min="2549" max="2550" width="11.42578125" style="344"/>
    <col min="2551" max="2574" width="6.140625" style="344" customWidth="1"/>
    <col min="2575" max="2575" width="16.42578125" style="344" customWidth="1"/>
    <col min="2576" max="2579" width="11.42578125" style="344"/>
    <col min="2580" max="2580" width="24.5703125" style="344" customWidth="1"/>
    <col min="2581" max="2582" width="11.42578125" style="344"/>
    <col min="2583" max="2594" width="0" style="344" hidden="1" customWidth="1"/>
    <col min="2595" max="2595" width="20.7109375" style="344" customWidth="1"/>
    <col min="2596" max="2600" width="11.42578125" style="344" customWidth="1"/>
    <col min="2601" max="2803" width="11.42578125" style="344"/>
    <col min="2804" max="2804" width="33.7109375" style="344" customWidth="1"/>
    <col min="2805" max="2806" width="11.42578125" style="344"/>
    <col min="2807" max="2830" width="6.140625" style="344" customWidth="1"/>
    <col min="2831" max="2831" width="16.42578125" style="344" customWidth="1"/>
    <col min="2832" max="2835" width="11.42578125" style="344"/>
    <col min="2836" max="2836" width="24.5703125" style="344" customWidth="1"/>
    <col min="2837" max="2838" width="11.42578125" style="344"/>
    <col min="2839" max="2850" width="0" style="344" hidden="1" customWidth="1"/>
    <col min="2851" max="2851" width="20.7109375" style="344" customWidth="1"/>
    <col min="2852" max="2856" width="11.42578125" style="344" customWidth="1"/>
    <col min="2857" max="3059" width="11.42578125" style="344"/>
    <col min="3060" max="3060" width="33.7109375" style="344" customWidth="1"/>
    <col min="3061" max="3062" width="11.42578125" style="344"/>
    <col min="3063" max="3086" width="6.140625" style="344" customWidth="1"/>
    <col min="3087" max="3087" width="16.42578125" style="344" customWidth="1"/>
    <col min="3088" max="3091" width="11.42578125" style="344"/>
    <col min="3092" max="3092" width="24.5703125" style="344" customWidth="1"/>
    <col min="3093" max="3094" width="11.42578125" style="344"/>
    <col min="3095" max="3106" width="0" style="344" hidden="1" customWidth="1"/>
    <col min="3107" max="3107" width="20.7109375" style="344" customWidth="1"/>
    <col min="3108" max="3112" width="11.42578125" style="344" customWidth="1"/>
    <col min="3113" max="3315" width="11.42578125" style="344"/>
    <col min="3316" max="3316" width="33.7109375" style="344" customWidth="1"/>
    <col min="3317" max="3318" width="11.42578125" style="344"/>
    <col min="3319" max="3342" width="6.140625" style="344" customWidth="1"/>
    <col min="3343" max="3343" width="16.42578125" style="344" customWidth="1"/>
    <col min="3344" max="3347" width="11.42578125" style="344"/>
    <col min="3348" max="3348" width="24.5703125" style="344" customWidth="1"/>
    <col min="3349" max="3350" width="11.42578125" style="344"/>
    <col min="3351" max="3362" width="0" style="344" hidden="1" customWidth="1"/>
    <col min="3363" max="3363" width="20.7109375" style="344" customWidth="1"/>
    <col min="3364" max="3368" width="11.42578125" style="344" customWidth="1"/>
    <col min="3369" max="3571" width="11.42578125" style="344"/>
    <col min="3572" max="3572" width="33.7109375" style="344" customWidth="1"/>
    <col min="3573" max="3574" width="11.42578125" style="344"/>
    <col min="3575" max="3598" width="6.140625" style="344" customWidth="1"/>
    <col min="3599" max="3599" width="16.42578125" style="344" customWidth="1"/>
    <col min="3600" max="3603" width="11.42578125" style="344"/>
    <col min="3604" max="3604" width="24.5703125" style="344" customWidth="1"/>
    <col min="3605" max="3606" width="11.42578125" style="344"/>
    <col min="3607" max="3618" width="0" style="344" hidden="1" customWidth="1"/>
    <col min="3619" max="3619" width="20.7109375" style="344" customWidth="1"/>
    <col min="3620" max="3624" width="11.42578125" style="344" customWidth="1"/>
    <col min="3625" max="3827" width="11.42578125" style="344"/>
    <col min="3828" max="3828" width="33.7109375" style="344" customWidth="1"/>
    <col min="3829" max="3830" width="11.42578125" style="344"/>
    <col min="3831" max="3854" width="6.140625" style="344" customWidth="1"/>
    <col min="3855" max="3855" width="16.42578125" style="344" customWidth="1"/>
    <col min="3856" max="3859" width="11.42578125" style="344"/>
    <col min="3860" max="3860" width="24.5703125" style="344" customWidth="1"/>
    <col min="3861" max="3862" width="11.42578125" style="344"/>
    <col min="3863" max="3874" width="0" style="344" hidden="1" customWidth="1"/>
    <col min="3875" max="3875" width="20.7109375" style="344" customWidth="1"/>
    <col min="3876" max="3880" width="11.42578125" style="344" customWidth="1"/>
    <col min="3881" max="4083" width="11.42578125" style="344"/>
    <col min="4084" max="4084" width="33.7109375" style="344" customWidth="1"/>
    <col min="4085" max="4086" width="11.42578125" style="344"/>
    <col min="4087" max="4110" width="6.140625" style="344" customWidth="1"/>
    <col min="4111" max="4111" width="16.42578125" style="344" customWidth="1"/>
    <col min="4112" max="4115" width="11.42578125" style="344"/>
    <col min="4116" max="4116" width="24.5703125" style="344" customWidth="1"/>
    <col min="4117" max="4118" width="11.42578125" style="344"/>
    <col min="4119" max="4130" width="0" style="344" hidden="1" customWidth="1"/>
    <col min="4131" max="4131" width="20.7109375" style="344" customWidth="1"/>
    <col min="4132" max="4136" width="11.42578125" style="344" customWidth="1"/>
    <col min="4137" max="4339" width="11.42578125" style="344"/>
    <col min="4340" max="4340" width="33.7109375" style="344" customWidth="1"/>
    <col min="4341" max="4342" width="11.42578125" style="344"/>
    <col min="4343" max="4366" width="6.140625" style="344" customWidth="1"/>
    <col min="4367" max="4367" width="16.42578125" style="344" customWidth="1"/>
    <col min="4368" max="4371" width="11.42578125" style="344"/>
    <col min="4372" max="4372" width="24.5703125" style="344" customWidth="1"/>
    <col min="4373" max="4374" width="11.42578125" style="344"/>
    <col min="4375" max="4386" width="0" style="344" hidden="1" customWidth="1"/>
    <col min="4387" max="4387" width="20.7109375" style="344" customWidth="1"/>
    <col min="4388" max="4392" width="11.42578125" style="344" customWidth="1"/>
    <col min="4393" max="4595" width="11.42578125" style="344"/>
    <col min="4596" max="4596" width="33.7109375" style="344" customWidth="1"/>
    <col min="4597" max="4598" width="11.42578125" style="344"/>
    <col min="4599" max="4622" width="6.140625" style="344" customWidth="1"/>
    <col min="4623" max="4623" width="16.42578125" style="344" customWidth="1"/>
    <col min="4624" max="4627" width="11.42578125" style="344"/>
    <col min="4628" max="4628" width="24.5703125" style="344" customWidth="1"/>
    <col min="4629" max="4630" width="11.42578125" style="344"/>
    <col min="4631" max="4642" width="0" style="344" hidden="1" customWidth="1"/>
    <col min="4643" max="4643" width="20.7109375" style="344" customWidth="1"/>
    <col min="4644" max="4648" width="11.42578125" style="344" customWidth="1"/>
    <col min="4649" max="4851" width="11.42578125" style="344"/>
    <col min="4852" max="4852" width="33.7109375" style="344" customWidth="1"/>
    <col min="4853" max="4854" width="11.42578125" style="344"/>
    <col min="4855" max="4878" width="6.140625" style="344" customWidth="1"/>
    <col min="4879" max="4879" width="16.42578125" style="344" customWidth="1"/>
    <col min="4880" max="4883" width="11.42578125" style="344"/>
    <col min="4884" max="4884" width="24.5703125" style="344" customWidth="1"/>
    <col min="4885" max="4886" width="11.42578125" style="344"/>
    <col min="4887" max="4898" width="0" style="344" hidden="1" customWidth="1"/>
    <col min="4899" max="4899" width="20.7109375" style="344" customWidth="1"/>
    <col min="4900" max="4904" width="11.42578125" style="344" customWidth="1"/>
    <col min="4905" max="5107" width="11.42578125" style="344"/>
    <col min="5108" max="5108" width="33.7109375" style="344" customWidth="1"/>
    <col min="5109" max="5110" width="11.42578125" style="344"/>
    <col min="5111" max="5134" width="6.140625" style="344" customWidth="1"/>
    <col min="5135" max="5135" width="16.42578125" style="344" customWidth="1"/>
    <col min="5136" max="5139" width="11.42578125" style="344"/>
    <col min="5140" max="5140" width="24.5703125" style="344" customWidth="1"/>
    <col min="5141" max="5142" width="11.42578125" style="344"/>
    <col min="5143" max="5154" width="0" style="344" hidden="1" customWidth="1"/>
    <col min="5155" max="5155" width="20.7109375" style="344" customWidth="1"/>
    <col min="5156" max="5160" width="11.42578125" style="344" customWidth="1"/>
    <col min="5161" max="5363" width="11.42578125" style="344"/>
    <col min="5364" max="5364" width="33.7109375" style="344" customWidth="1"/>
    <col min="5365" max="5366" width="11.42578125" style="344"/>
    <col min="5367" max="5390" width="6.140625" style="344" customWidth="1"/>
    <col min="5391" max="5391" width="16.42578125" style="344" customWidth="1"/>
    <col min="5392" max="5395" width="11.42578125" style="344"/>
    <col min="5396" max="5396" width="24.5703125" style="344" customWidth="1"/>
    <col min="5397" max="5398" width="11.42578125" style="344"/>
    <col min="5399" max="5410" width="0" style="344" hidden="1" customWidth="1"/>
    <col min="5411" max="5411" width="20.7109375" style="344" customWidth="1"/>
    <col min="5412" max="5416" width="11.42578125" style="344" customWidth="1"/>
    <col min="5417" max="5619" width="11.42578125" style="344"/>
    <col min="5620" max="5620" width="33.7109375" style="344" customWidth="1"/>
    <col min="5621" max="5622" width="11.42578125" style="344"/>
    <col min="5623" max="5646" width="6.140625" style="344" customWidth="1"/>
    <col min="5647" max="5647" width="16.42578125" style="344" customWidth="1"/>
    <col min="5648" max="5651" width="11.42578125" style="344"/>
    <col min="5652" max="5652" width="24.5703125" style="344" customWidth="1"/>
    <col min="5653" max="5654" width="11.42578125" style="344"/>
    <col min="5655" max="5666" width="0" style="344" hidden="1" customWidth="1"/>
    <col min="5667" max="5667" width="20.7109375" style="344" customWidth="1"/>
    <col min="5668" max="5672" width="11.42578125" style="344" customWidth="1"/>
    <col min="5673" max="5875" width="11.42578125" style="344"/>
    <col min="5876" max="5876" width="33.7109375" style="344" customWidth="1"/>
    <col min="5877" max="5878" width="11.42578125" style="344"/>
    <col min="5879" max="5902" width="6.140625" style="344" customWidth="1"/>
    <col min="5903" max="5903" width="16.42578125" style="344" customWidth="1"/>
    <col min="5904" max="5907" width="11.42578125" style="344"/>
    <col min="5908" max="5908" width="24.5703125" style="344" customWidth="1"/>
    <col min="5909" max="5910" width="11.42578125" style="344"/>
    <col min="5911" max="5922" width="0" style="344" hidden="1" customWidth="1"/>
    <col min="5923" max="5923" width="20.7109375" style="344" customWidth="1"/>
    <col min="5924" max="5928" width="11.42578125" style="344" customWidth="1"/>
    <col min="5929" max="6131" width="11.42578125" style="344"/>
    <col min="6132" max="6132" width="33.7109375" style="344" customWidth="1"/>
    <col min="6133" max="6134" width="11.42578125" style="344"/>
    <col min="6135" max="6158" width="6.140625" style="344" customWidth="1"/>
    <col min="6159" max="6159" width="16.42578125" style="344" customWidth="1"/>
    <col min="6160" max="6163" width="11.42578125" style="344"/>
    <col min="6164" max="6164" width="24.5703125" style="344" customWidth="1"/>
    <col min="6165" max="6166" width="11.42578125" style="344"/>
    <col min="6167" max="6178" width="0" style="344" hidden="1" customWidth="1"/>
    <col min="6179" max="6179" width="20.7109375" style="344" customWidth="1"/>
    <col min="6180" max="6184" width="11.42578125" style="344" customWidth="1"/>
    <col min="6185" max="6387" width="11.42578125" style="344"/>
    <col min="6388" max="6388" width="33.7109375" style="344" customWidth="1"/>
    <col min="6389" max="6390" width="11.42578125" style="344"/>
    <col min="6391" max="6414" width="6.140625" style="344" customWidth="1"/>
    <col min="6415" max="6415" width="16.42578125" style="344" customWidth="1"/>
    <col min="6416" max="6419" width="11.42578125" style="344"/>
    <col min="6420" max="6420" width="24.5703125" style="344" customWidth="1"/>
    <col min="6421" max="6422" width="11.42578125" style="344"/>
    <col min="6423" max="6434" width="0" style="344" hidden="1" customWidth="1"/>
    <col min="6435" max="6435" width="20.7109375" style="344" customWidth="1"/>
    <col min="6436" max="6440" width="11.42578125" style="344" customWidth="1"/>
    <col min="6441" max="6643" width="11.42578125" style="344"/>
    <col min="6644" max="6644" width="33.7109375" style="344" customWidth="1"/>
    <col min="6645" max="6646" width="11.42578125" style="344"/>
    <col min="6647" max="6670" width="6.140625" style="344" customWidth="1"/>
    <col min="6671" max="6671" width="16.42578125" style="344" customWidth="1"/>
    <col min="6672" max="6675" width="11.42578125" style="344"/>
    <col min="6676" max="6676" width="24.5703125" style="344" customWidth="1"/>
    <col min="6677" max="6678" width="11.42578125" style="344"/>
    <col min="6679" max="6690" width="0" style="344" hidden="1" customWidth="1"/>
    <col min="6691" max="6691" width="20.7109375" style="344" customWidth="1"/>
    <col min="6692" max="6696" width="11.42578125" style="344" customWidth="1"/>
    <col min="6697" max="6899" width="11.42578125" style="344"/>
    <col min="6900" max="6900" width="33.7109375" style="344" customWidth="1"/>
    <col min="6901" max="6902" width="11.42578125" style="344"/>
    <col min="6903" max="6926" width="6.140625" style="344" customWidth="1"/>
    <col min="6927" max="6927" width="16.42578125" style="344" customWidth="1"/>
    <col min="6928" max="6931" width="11.42578125" style="344"/>
    <col min="6932" max="6932" width="24.5703125" style="344" customWidth="1"/>
    <col min="6933" max="6934" width="11.42578125" style="344"/>
    <col min="6935" max="6946" width="0" style="344" hidden="1" customWidth="1"/>
    <col min="6947" max="6947" width="20.7109375" style="344" customWidth="1"/>
    <col min="6948" max="6952" width="11.42578125" style="344" customWidth="1"/>
    <col min="6953" max="7155" width="11.42578125" style="344"/>
    <col min="7156" max="7156" width="33.7109375" style="344" customWidth="1"/>
    <col min="7157" max="7158" width="11.42578125" style="344"/>
    <col min="7159" max="7182" width="6.140625" style="344" customWidth="1"/>
    <col min="7183" max="7183" width="16.42578125" style="344" customWidth="1"/>
    <col min="7184" max="7187" width="11.42578125" style="344"/>
    <col min="7188" max="7188" width="24.5703125" style="344" customWidth="1"/>
    <col min="7189" max="7190" width="11.42578125" style="344"/>
    <col min="7191" max="7202" width="0" style="344" hidden="1" customWidth="1"/>
    <col min="7203" max="7203" width="20.7109375" style="344" customWidth="1"/>
    <col min="7204" max="7208" width="11.42578125" style="344" customWidth="1"/>
    <col min="7209" max="7411" width="11.42578125" style="344"/>
    <col min="7412" max="7412" width="33.7109375" style="344" customWidth="1"/>
    <col min="7413" max="7414" width="11.42578125" style="344"/>
    <col min="7415" max="7438" width="6.140625" style="344" customWidth="1"/>
    <col min="7439" max="7439" width="16.42578125" style="344" customWidth="1"/>
    <col min="7440" max="7443" width="11.42578125" style="344"/>
    <col min="7444" max="7444" width="24.5703125" style="344" customWidth="1"/>
    <col min="7445" max="7446" width="11.42578125" style="344"/>
    <col min="7447" max="7458" width="0" style="344" hidden="1" customWidth="1"/>
    <col min="7459" max="7459" width="20.7109375" style="344" customWidth="1"/>
    <col min="7460" max="7464" width="11.42578125" style="344" customWidth="1"/>
    <col min="7465" max="7667" width="11.42578125" style="344"/>
    <col min="7668" max="7668" width="33.7109375" style="344" customWidth="1"/>
    <col min="7669" max="7670" width="11.42578125" style="344"/>
    <col min="7671" max="7694" width="6.140625" style="344" customWidth="1"/>
    <col min="7695" max="7695" width="16.42578125" style="344" customWidth="1"/>
    <col min="7696" max="7699" width="11.42578125" style="344"/>
    <col min="7700" max="7700" width="24.5703125" style="344" customWidth="1"/>
    <col min="7701" max="7702" width="11.42578125" style="344"/>
    <col min="7703" max="7714" width="0" style="344" hidden="1" customWidth="1"/>
    <col min="7715" max="7715" width="20.7109375" style="344" customWidth="1"/>
    <col min="7716" max="7720" width="11.42578125" style="344" customWidth="1"/>
    <col min="7721" max="7923" width="11.42578125" style="344"/>
    <col min="7924" max="7924" width="33.7109375" style="344" customWidth="1"/>
    <col min="7925" max="7926" width="11.42578125" style="344"/>
    <col min="7927" max="7950" width="6.140625" style="344" customWidth="1"/>
    <col min="7951" max="7951" width="16.42578125" style="344" customWidth="1"/>
    <col min="7952" max="7955" width="11.42578125" style="344"/>
    <col min="7956" max="7956" width="24.5703125" style="344" customWidth="1"/>
    <col min="7957" max="7958" width="11.42578125" style="344"/>
    <col min="7959" max="7970" width="0" style="344" hidden="1" customWidth="1"/>
    <col min="7971" max="7971" width="20.7109375" style="344" customWidth="1"/>
    <col min="7972" max="7976" width="11.42578125" style="344" customWidth="1"/>
    <col min="7977" max="8179" width="11.42578125" style="344"/>
    <col min="8180" max="8180" width="33.7109375" style="344" customWidth="1"/>
    <col min="8181" max="8182" width="11.42578125" style="344"/>
    <col min="8183" max="8206" width="6.140625" style="344" customWidth="1"/>
    <col min="8207" max="8207" width="16.42578125" style="344" customWidth="1"/>
    <col min="8208" max="8211" width="11.42578125" style="344"/>
    <col min="8212" max="8212" width="24.5703125" style="344" customWidth="1"/>
    <col min="8213" max="8214" width="11.42578125" style="344"/>
    <col min="8215" max="8226" width="0" style="344" hidden="1" customWidth="1"/>
    <col min="8227" max="8227" width="20.7109375" style="344" customWidth="1"/>
    <col min="8228" max="8232" width="11.42578125" style="344" customWidth="1"/>
    <col min="8233" max="8435" width="11.42578125" style="344"/>
    <col min="8436" max="8436" width="33.7109375" style="344" customWidth="1"/>
    <col min="8437" max="8438" width="11.42578125" style="344"/>
    <col min="8439" max="8462" width="6.140625" style="344" customWidth="1"/>
    <col min="8463" max="8463" width="16.42578125" style="344" customWidth="1"/>
    <col min="8464" max="8467" width="11.42578125" style="344"/>
    <col min="8468" max="8468" width="24.5703125" style="344" customWidth="1"/>
    <col min="8469" max="8470" width="11.42578125" style="344"/>
    <col min="8471" max="8482" width="0" style="344" hidden="1" customWidth="1"/>
    <col min="8483" max="8483" width="20.7109375" style="344" customWidth="1"/>
    <col min="8484" max="8488" width="11.42578125" style="344" customWidth="1"/>
    <col min="8489" max="8691" width="11.42578125" style="344"/>
    <col min="8692" max="8692" width="33.7109375" style="344" customWidth="1"/>
    <col min="8693" max="8694" width="11.42578125" style="344"/>
    <col min="8695" max="8718" width="6.140625" style="344" customWidth="1"/>
    <col min="8719" max="8719" width="16.42578125" style="344" customWidth="1"/>
    <col min="8720" max="8723" width="11.42578125" style="344"/>
    <col min="8724" max="8724" width="24.5703125" style="344" customWidth="1"/>
    <col min="8725" max="8726" width="11.42578125" style="344"/>
    <col min="8727" max="8738" width="0" style="344" hidden="1" customWidth="1"/>
    <col min="8739" max="8739" width="20.7109375" style="344" customWidth="1"/>
    <col min="8740" max="8744" width="11.42578125" style="344" customWidth="1"/>
    <col min="8745" max="8947" width="11.42578125" style="344"/>
    <col min="8948" max="8948" width="33.7109375" style="344" customWidth="1"/>
    <col min="8949" max="8950" width="11.42578125" style="344"/>
    <col min="8951" max="8974" width="6.140625" style="344" customWidth="1"/>
    <col min="8975" max="8975" width="16.42578125" style="344" customWidth="1"/>
    <col min="8976" max="8979" width="11.42578125" style="344"/>
    <col min="8980" max="8980" width="24.5703125" style="344" customWidth="1"/>
    <col min="8981" max="8982" width="11.42578125" style="344"/>
    <col min="8983" max="8994" width="0" style="344" hidden="1" customWidth="1"/>
    <col min="8995" max="8995" width="20.7109375" style="344" customWidth="1"/>
    <col min="8996" max="9000" width="11.42578125" style="344" customWidth="1"/>
    <col min="9001" max="9203" width="11.42578125" style="344"/>
    <col min="9204" max="9204" width="33.7109375" style="344" customWidth="1"/>
    <col min="9205" max="9206" width="11.42578125" style="344"/>
    <col min="9207" max="9230" width="6.140625" style="344" customWidth="1"/>
    <col min="9231" max="9231" width="16.42578125" style="344" customWidth="1"/>
    <col min="9232" max="9235" width="11.42578125" style="344"/>
    <col min="9236" max="9236" width="24.5703125" style="344" customWidth="1"/>
    <col min="9237" max="9238" width="11.42578125" style="344"/>
    <col min="9239" max="9250" width="0" style="344" hidden="1" customWidth="1"/>
    <col min="9251" max="9251" width="20.7109375" style="344" customWidth="1"/>
    <col min="9252" max="9256" width="11.42578125" style="344" customWidth="1"/>
    <col min="9257" max="9459" width="11.42578125" style="344"/>
    <col min="9460" max="9460" width="33.7109375" style="344" customWidth="1"/>
    <col min="9461" max="9462" width="11.42578125" style="344"/>
    <col min="9463" max="9486" width="6.140625" style="344" customWidth="1"/>
    <col min="9487" max="9487" width="16.42578125" style="344" customWidth="1"/>
    <col min="9488" max="9491" width="11.42578125" style="344"/>
    <col min="9492" max="9492" width="24.5703125" style="344" customWidth="1"/>
    <col min="9493" max="9494" width="11.42578125" style="344"/>
    <col min="9495" max="9506" width="0" style="344" hidden="1" customWidth="1"/>
    <col min="9507" max="9507" width="20.7109375" style="344" customWidth="1"/>
    <col min="9508" max="9512" width="11.42578125" style="344" customWidth="1"/>
    <col min="9513" max="9715" width="11.42578125" style="344"/>
    <col min="9716" max="9716" width="33.7109375" style="344" customWidth="1"/>
    <col min="9717" max="9718" width="11.42578125" style="344"/>
    <col min="9719" max="9742" width="6.140625" style="344" customWidth="1"/>
    <col min="9743" max="9743" width="16.42578125" style="344" customWidth="1"/>
    <col min="9744" max="9747" width="11.42578125" style="344"/>
    <col min="9748" max="9748" width="24.5703125" style="344" customWidth="1"/>
    <col min="9749" max="9750" width="11.42578125" style="344"/>
    <col min="9751" max="9762" width="0" style="344" hidden="1" customWidth="1"/>
    <col min="9763" max="9763" width="20.7109375" style="344" customWidth="1"/>
    <col min="9764" max="9768" width="11.42578125" style="344" customWidth="1"/>
    <col min="9769" max="9971" width="11.42578125" style="344"/>
    <col min="9972" max="9972" width="33.7109375" style="344" customWidth="1"/>
    <col min="9973" max="9974" width="11.42578125" style="344"/>
    <col min="9975" max="9998" width="6.140625" style="344" customWidth="1"/>
    <col min="9999" max="9999" width="16.42578125" style="344" customWidth="1"/>
    <col min="10000" max="10003" width="11.42578125" style="344"/>
    <col min="10004" max="10004" width="24.5703125" style="344" customWidth="1"/>
    <col min="10005" max="10006" width="11.42578125" style="344"/>
    <col min="10007" max="10018" width="0" style="344" hidden="1" customWidth="1"/>
    <col min="10019" max="10019" width="20.7109375" style="344" customWidth="1"/>
    <col min="10020" max="10024" width="11.42578125" style="344" customWidth="1"/>
    <col min="10025" max="10227" width="11.42578125" style="344"/>
    <col min="10228" max="10228" width="33.7109375" style="344" customWidth="1"/>
    <col min="10229" max="10230" width="11.42578125" style="344"/>
    <col min="10231" max="10254" width="6.140625" style="344" customWidth="1"/>
    <col min="10255" max="10255" width="16.42578125" style="344" customWidth="1"/>
    <col min="10256" max="10259" width="11.42578125" style="344"/>
    <col min="10260" max="10260" width="24.5703125" style="344" customWidth="1"/>
    <col min="10261" max="10262" width="11.42578125" style="344"/>
    <col min="10263" max="10274" width="0" style="344" hidden="1" customWidth="1"/>
    <col min="10275" max="10275" width="20.7109375" style="344" customWidth="1"/>
    <col min="10276" max="10280" width="11.42578125" style="344" customWidth="1"/>
    <col min="10281" max="10483" width="11.42578125" style="344"/>
    <col min="10484" max="10484" width="33.7109375" style="344" customWidth="1"/>
    <col min="10485" max="10486" width="11.42578125" style="344"/>
    <col min="10487" max="10510" width="6.140625" style="344" customWidth="1"/>
    <col min="10511" max="10511" width="16.42578125" style="344" customWidth="1"/>
    <col min="10512" max="10515" width="11.42578125" style="344"/>
    <col min="10516" max="10516" width="24.5703125" style="344" customWidth="1"/>
    <col min="10517" max="10518" width="11.42578125" style="344"/>
    <col min="10519" max="10530" width="0" style="344" hidden="1" customWidth="1"/>
    <col min="10531" max="10531" width="20.7109375" style="344" customWidth="1"/>
    <col min="10532" max="10536" width="11.42578125" style="344" customWidth="1"/>
    <col min="10537" max="10739" width="11.42578125" style="344"/>
    <col min="10740" max="10740" width="33.7109375" style="344" customWidth="1"/>
    <col min="10741" max="10742" width="11.42578125" style="344"/>
    <col min="10743" max="10766" width="6.140625" style="344" customWidth="1"/>
    <col min="10767" max="10767" width="16.42578125" style="344" customWidth="1"/>
    <col min="10768" max="10771" width="11.42578125" style="344"/>
    <col min="10772" max="10772" width="24.5703125" style="344" customWidth="1"/>
    <col min="10773" max="10774" width="11.42578125" style="344"/>
    <col min="10775" max="10786" width="0" style="344" hidden="1" customWidth="1"/>
    <col min="10787" max="10787" width="20.7109375" style="344" customWidth="1"/>
    <col min="10788" max="10792" width="11.42578125" style="344" customWidth="1"/>
    <col min="10793" max="10995" width="11.42578125" style="344"/>
    <col min="10996" max="10996" width="33.7109375" style="344" customWidth="1"/>
    <col min="10997" max="10998" width="11.42578125" style="344"/>
    <col min="10999" max="11022" width="6.140625" style="344" customWidth="1"/>
    <col min="11023" max="11023" width="16.42578125" style="344" customWidth="1"/>
    <col min="11024" max="11027" width="11.42578125" style="344"/>
    <col min="11028" max="11028" width="24.5703125" style="344" customWidth="1"/>
    <col min="11029" max="11030" width="11.42578125" style="344"/>
    <col min="11031" max="11042" width="0" style="344" hidden="1" customWidth="1"/>
    <col min="11043" max="11043" width="20.7109375" style="344" customWidth="1"/>
    <col min="11044" max="11048" width="11.42578125" style="344" customWidth="1"/>
    <col min="11049" max="11251" width="11.42578125" style="344"/>
    <col min="11252" max="11252" width="33.7109375" style="344" customWidth="1"/>
    <col min="11253" max="11254" width="11.42578125" style="344"/>
    <col min="11255" max="11278" width="6.140625" style="344" customWidth="1"/>
    <col min="11279" max="11279" width="16.42578125" style="344" customWidth="1"/>
    <col min="11280" max="11283" width="11.42578125" style="344"/>
    <col min="11284" max="11284" width="24.5703125" style="344" customWidth="1"/>
    <col min="11285" max="11286" width="11.42578125" style="344"/>
    <col min="11287" max="11298" width="0" style="344" hidden="1" customWidth="1"/>
    <col min="11299" max="11299" width="20.7109375" style="344" customWidth="1"/>
    <col min="11300" max="11304" width="11.42578125" style="344" customWidth="1"/>
    <col min="11305" max="11507" width="11.42578125" style="344"/>
    <col min="11508" max="11508" width="33.7109375" style="344" customWidth="1"/>
    <col min="11509" max="11510" width="11.42578125" style="344"/>
    <col min="11511" max="11534" width="6.140625" style="344" customWidth="1"/>
    <col min="11535" max="11535" width="16.42578125" style="344" customWidth="1"/>
    <col min="11536" max="11539" width="11.42578125" style="344"/>
    <col min="11540" max="11540" width="24.5703125" style="344" customWidth="1"/>
    <col min="11541" max="11542" width="11.42578125" style="344"/>
    <col min="11543" max="11554" width="0" style="344" hidden="1" customWidth="1"/>
    <col min="11555" max="11555" width="20.7109375" style="344" customWidth="1"/>
    <col min="11556" max="11560" width="11.42578125" style="344" customWidth="1"/>
    <col min="11561" max="11763" width="11.42578125" style="344"/>
    <col min="11764" max="11764" width="33.7109375" style="344" customWidth="1"/>
    <col min="11765" max="11766" width="11.42578125" style="344"/>
    <col min="11767" max="11790" width="6.140625" style="344" customWidth="1"/>
    <col min="11791" max="11791" width="16.42578125" style="344" customWidth="1"/>
    <col min="11792" max="11795" width="11.42578125" style="344"/>
    <col min="11796" max="11796" width="24.5703125" style="344" customWidth="1"/>
    <col min="11797" max="11798" width="11.42578125" style="344"/>
    <col min="11799" max="11810" width="0" style="344" hidden="1" customWidth="1"/>
    <col min="11811" max="11811" width="20.7109375" style="344" customWidth="1"/>
    <col min="11812" max="11816" width="11.42578125" style="344" customWidth="1"/>
    <col min="11817" max="12019" width="11.42578125" style="344"/>
    <col min="12020" max="12020" width="33.7109375" style="344" customWidth="1"/>
    <col min="12021" max="12022" width="11.42578125" style="344"/>
    <col min="12023" max="12046" width="6.140625" style="344" customWidth="1"/>
    <col min="12047" max="12047" width="16.42578125" style="344" customWidth="1"/>
    <col min="12048" max="12051" width="11.42578125" style="344"/>
    <col min="12052" max="12052" width="24.5703125" style="344" customWidth="1"/>
    <col min="12053" max="12054" width="11.42578125" style="344"/>
    <col min="12055" max="12066" width="0" style="344" hidden="1" customWidth="1"/>
    <col min="12067" max="12067" width="20.7109375" style="344" customWidth="1"/>
    <col min="12068" max="12072" width="11.42578125" style="344" customWidth="1"/>
    <col min="12073" max="12275" width="11.42578125" style="344"/>
    <col min="12276" max="12276" width="33.7109375" style="344" customWidth="1"/>
    <col min="12277" max="12278" width="11.42578125" style="344"/>
    <col min="12279" max="12302" width="6.140625" style="344" customWidth="1"/>
    <col min="12303" max="12303" width="16.42578125" style="344" customWidth="1"/>
    <col min="12304" max="12307" width="11.42578125" style="344"/>
    <col min="12308" max="12308" width="24.5703125" style="344" customWidth="1"/>
    <col min="12309" max="12310" width="11.42578125" style="344"/>
    <col min="12311" max="12322" width="0" style="344" hidden="1" customWidth="1"/>
    <col min="12323" max="12323" width="20.7109375" style="344" customWidth="1"/>
    <col min="12324" max="12328" width="11.42578125" style="344" customWidth="1"/>
    <col min="12329" max="12531" width="11.42578125" style="344"/>
    <col min="12532" max="12532" width="33.7109375" style="344" customWidth="1"/>
    <col min="12533" max="12534" width="11.42578125" style="344"/>
    <col min="12535" max="12558" width="6.140625" style="344" customWidth="1"/>
    <col min="12559" max="12559" width="16.42578125" style="344" customWidth="1"/>
    <col min="12560" max="12563" width="11.42578125" style="344"/>
    <col min="12564" max="12564" width="24.5703125" style="344" customWidth="1"/>
    <col min="12565" max="12566" width="11.42578125" style="344"/>
    <col min="12567" max="12578" width="0" style="344" hidden="1" customWidth="1"/>
    <col min="12579" max="12579" width="20.7109375" style="344" customWidth="1"/>
    <col min="12580" max="12584" width="11.42578125" style="344" customWidth="1"/>
    <col min="12585" max="12787" width="11.42578125" style="344"/>
    <col min="12788" max="12788" width="33.7109375" style="344" customWidth="1"/>
    <col min="12789" max="12790" width="11.42578125" style="344"/>
    <col min="12791" max="12814" width="6.140625" style="344" customWidth="1"/>
    <col min="12815" max="12815" width="16.42578125" style="344" customWidth="1"/>
    <col min="12816" max="12819" width="11.42578125" style="344"/>
    <col min="12820" max="12820" width="24.5703125" style="344" customWidth="1"/>
    <col min="12821" max="12822" width="11.42578125" style="344"/>
    <col min="12823" max="12834" width="0" style="344" hidden="1" customWidth="1"/>
    <col min="12835" max="12835" width="20.7109375" style="344" customWidth="1"/>
    <col min="12836" max="12840" width="11.42578125" style="344" customWidth="1"/>
    <col min="12841" max="13043" width="11.42578125" style="344"/>
    <col min="13044" max="13044" width="33.7109375" style="344" customWidth="1"/>
    <col min="13045" max="13046" width="11.42578125" style="344"/>
    <col min="13047" max="13070" width="6.140625" style="344" customWidth="1"/>
    <col min="13071" max="13071" width="16.42578125" style="344" customWidth="1"/>
    <col min="13072" max="13075" width="11.42578125" style="344"/>
    <col min="13076" max="13076" width="24.5703125" style="344" customWidth="1"/>
    <col min="13077" max="13078" width="11.42578125" style="344"/>
    <col min="13079" max="13090" width="0" style="344" hidden="1" customWidth="1"/>
    <col min="13091" max="13091" width="20.7109375" style="344" customWidth="1"/>
    <col min="13092" max="13096" width="11.42578125" style="344" customWidth="1"/>
    <col min="13097" max="13299" width="11.42578125" style="344"/>
    <col min="13300" max="13300" width="33.7109375" style="344" customWidth="1"/>
    <col min="13301" max="13302" width="11.42578125" style="344"/>
    <col min="13303" max="13326" width="6.140625" style="344" customWidth="1"/>
    <col min="13327" max="13327" width="16.42578125" style="344" customWidth="1"/>
    <col min="13328" max="13331" width="11.42578125" style="344"/>
    <col min="13332" max="13332" width="24.5703125" style="344" customWidth="1"/>
    <col min="13333" max="13334" width="11.42578125" style="344"/>
    <col min="13335" max="13346" width="0" style="344" hidden="1" customWidth="1"/>
    <col min="13347" max="13347" width="20.7109375" style="344" customWidth="1"/>
    <col min="13348" max="13352" width="11.42578125" style="344" customWidth="1"/>
    <col min="13353" max="13555" width="11.42578125" style="344"/>
    <col min="13556" max="13556" width="33.7109375" style="344" customWidth="1"/>
    <col min="13557" max="13558" width="11.42578125" style="344"/>
    <col min="13559" max="13582" width="6.140625" style="344" customWidth="1"/>
    <col min="13583" max="13583" width="16.42578125" style="344" customWidth="1"/>
    <col min="13584" max="13587" width="11.42578125" style="344"/>
    <col min="13588" max="13588" width="24.5703125" style="344" customWidth="1"/>
    <col min="13589" max="13590" width="11.42578125" style="344"/>
    <col min="13591" max="13602" width="0" style="344" hidden="1" customWidth="1"/>
    <col min="13603" max="13603" width="20.7109375" style="344" customWidth="1"/>
    <col min="13604" max="13608" width="11.42578125" style="344" customWidth="1"/>
    <col min="13609" max="13811" width="11.42578125" style="344"/>
    <col min="13812" max="13812" width="33.7109375" style="344" customWidth="1"/>
    <col min="13813" max="13814" width="11.42578125" style="344"/>
    <col min="13815" max="13838" width="6.140625" style="344" customWidth="1"/>
    <col min="13839" max="13839" width="16.42578125" style="344" customWidth="1"/>
    <col min="13840" max="13843" width="11.42578125" style="344"/>
    <col min="13844" max="13844" width="24.5703125" style="344" customWidth="1"/>
    <col min="13845" max="13846" width="11.42578125" style="344"/>
    <col min="13847" max="13858" width="0" style="344" hidden="1" customWidth="1"/>
    <col min="13859" max="13859" width="20.7109375" style="344" customWidth="1"/>
    <col min="13860" max="13864" width="11.42578125" style="344" customWidth="1"/>
    <col min="13865" max="14067" width="11.42578125" style="344"/>
    <col min="14068" max="14068" width="33.7109375" style="344" customWidth="1"/>
    <col min="14069" max="14070" width="11.42578125" style="344"/>
    <col min="14071" max="14094" width="6.140625" style="344" customWidth="1"/>
    <col min="14095" max="14095" width="16.42578125" style="344" customWidth="1"/>
    <col min="14096" max="14099" width="11.42578125" style="344"/>
    <col min="14100" max="14100" width="24.5703125" style="344" customWidth="1"/>
    <col min="14101" max="14102" width="11.42578125" style="344"/>
    <col min="14103" max="14114" width="0" style="344" hidden="1" customWidth="1"/>
    <col min="14115" max="14115" width="20.7109375" style="344" customWidth="1"/>
    <col min="14116" max="14120" width="11.42578125" style="344" customWidth="1"/>
    <col min="14121" max="14323" width="11.42578125" style="344"/>
    <col min="14324" max="14324" width="33.7109375" style="344" customWidth="1"/>
    <col min="14325" max="14326" width="11.42578125" style="344"/>
    <col min="14327" max="14350" width="6.140625" style="344" customWidth="1"/>
    <col min="14351" max="14351" width="16.42578125" style="344" customWidth="1"/>
    <col min="14352" max="14355" width="11.42578125" style="344"/>
    <col min="14356" max="14356" width="24.5703125" style="344" customWidth="1"/>
    <col min="14357" max="14358" width="11.42578125" style="344"/>
    <col min="14359" max="14370" width="0" style="344" hidden="1" customWidth="1"/>
    <col min="14371" max="14371" width="20.7109375" style="344" customWidth="1"/>
    <col min="14372" max="14376" width="11.42578125" style="344" customWidth="1"/>
    <col min="14377" max="14579" width="11.42578125" style="344"/>
    <col min="14580" max="14580" width="33.7109375" style="344" customWidth="1"/>
    <col min="14581" max="14582" width="11.42578125" style="344"/>
    <col min="14583" max="14606" width="6.140625" style="344" customWidth="1"/>
    <col min="14607" max="14607" width="16.42578125" style="344" customWidth="1"/>
    <col min="14608" max="14611" width="11.42578125" style="344"/>
    <col min="14612" max="14612" width="24.5703125" style="344" customWidth="1"/>
    <col min="14613" max="14614" width="11.42578125" style="344"/>
    <col min="14615" max="14626" width="0" style="344" hidden="1" customWidth="1"/>
    <col min="14627" max="14627" width="20.7109375" style="344" customWidth="1"/>
    <col min="14628" max="14632" width="11.42578125" style="344" customWidth="1"/>
    <col min="14633" max="14835" width="11.42578125" style="344"/>
    <col min="14836" max="14836" width="33.7109375" style="344" customWidth="1"/>
    <col min="14837" max="14838" width="11.42578125" style="344"/>
    <col min="14839" max="14862" width="6.140625" style="344" customWidth="1"/>
    <col min="14863" max="14863" width="16.42578125" style="344" customWidth="1"/>
    <col min="14864" max="14867" width="11.42578125" style="344"/>
    <col min="14868" max="14868" width="24.5703125" style="344" customWidth="1"/>
    <col min="14869" max="14870" width="11.42578125" style="344"/>
    <col min="14871" max="14882" width="0" style="344" hidden="1" customWidth="1"/>
    <col min="14883" max="14883" width="20.7109375" style="344" customWidth="1"/>
    <col min="14884" max="14888" width="11.42578125" style="344" customWidth="1"/>
    <col min="14889" max="15091" width="11.42578125" style="344"/>
    <col min="15092" max="15092" width="33.7109375" style="344" customWidth="1"/>
    <col min="15093" max="15094" width="11.42578125" style="344"/>
    <col min="15095" max="15118" width="6.140625" style="344" customWidth="1"/>
    <col min="15119" max="15119" width="16.42578125" style="344" customWidth="1"/>
    <col min="15120" max="15123" width="11.42578125" style="344"/>
    <col min="15124" max="15124" width="24.5703125" style="344" customWidth="1"/>
    <col min="15125" max="15126" width="11.42578125" style="344"/>
    <col min="15127" max="15138" width="0" style="344" hidden="1" customWidth="1"/>
    <col min="15139" max="15139" width="20.7109375" style="344" customWidth="1"/>
    <col min="15140" max="15144" width="11.42578125" style="344" customWidth="1"/>
    <col min="15145" max="15347" width="11.42578125" style="344"/>
    <col min="15348" max="15348" width="33.7109375" style="344" customWidth="1"/>
    <col min="15349" max="15350" width="11.42578125" style="344"/>
    <col min="15351" max="15374" width="6.140625" style="344" customWidth="1"/>
    <col min="15375" max="15375" width="16.42578125" style="344" customWidth="1"/>
    <col min="15376" max="15379" width="11.42578125" style="344"/>
    <col min="15380" max="15380" width="24.5703125" style="344" customWidth="1"/>
    <col min="15381" max="15382" width="11.42578125" style="344"/>
    <col min="15383" max="15394" width="0" style="344" hidden="1" customWidth="1"/>
    <col min="15395" max="15395" width="20.7109375" style="344" customWidth="1"/>
    <col min="15396" max="15400" width="11.42578125" style="344" customWidth="1"/>
    <col min="15401" max="15603" width="11.42578125" style="344"/>
    <col min="15604" max="15604" width="33.7109375" style="344" customWidth="1"/>
    <col min="15605" max="15606" width="11.42578125" style="344"/>
    <col min="15607" max="15630" width="6.140625" style="344" customWidth="1"/>
    <col min="15631" max="15631" width="16.42578125" style="344" customWidth="1"/>
    <col min="15632" max="15635" width="11.42578125" style="344"/>
    <col min="15636" max="15636" width="24.5703125" style="344" customWidth="1"/>
    <col min="15637" max="15638" width="11.42578125" style="344"/>
    <col min="15639" max="15650" width="0" style="344" hidden="1" customWidth="1"/>
    <col min="15651" max="15651" width="20.7109375" style="344" customWidth="1"/>
    <col min="15652" max="15656" width="11.42578125" style="344" customWidth="1"/>
    <col min="15657" max="15859" width="11.42578125" style="344"/>
    <col min="15860" max="15860" width="33.7109375" style="344" customWidth="1"/>
    <col min="15861" max="15862" width="11.42578125" style="344"/>
    <col min="15863" max="15886" width="6.140625" style="344" customWidth="1"/>
    <col min="15887" max="15887" width="16.42578125" style="344" customWidth="1"/>
    <col min="15888" max="15891" width="11.42578125" style="344"/>
    <col min="15892" max="15892" width="24.5703125" style="344" customWidth="1"/>
    <col min="15893" max="15894" width="11.42578125" style="344"/>
    <col min="15895" max="15906" width="0" style="344" hidden="1" customWidth="1"/>
    <col min="15907" max="15907" width="20.7109375" style="344" customWidth="1"/>
    <col min="15908" max="15912" width="11.42578125" style="344" customWidth="1"/>
    <col min="15913" max="16115" width="11.42578125" style="344"/>
    <col min="16116" max="16116" width="33.7109375" style="344" customWidth="1"/>
    <col min="16117" max="16118" width="11.42578125" style="344"/>
    <col min="16119" max="16142" width="6.140625" style="344" customWidth="1"/>
    <col min="16143" max="16143" width="16.42578125" style="344" customWidth="1"/>
    <col min="16144" max="16147" width="11.42578125" style="344"/>
    <col min="16148" max="16148" width="24.5703125" style="344" customWidth="1"/>
    <col min="16149" max="16150" width="11.42578125" style="344"/>
    <col min="16151" max="16162" width="0" style="344" hidden="1" customWidth="1"/>
    <col min="16163" max="16163" width="20.7109375" style="344" customWidth="1"/>
    <col min="16164" max="16168" width="11.42578125" style="344" customWidth="1"/>
    <col min="16169" max="16384" width="11.42578125" style="344"/>
  </cols>
  <sheetData>
    <row r="1" spans="1:48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1"/>
    </row>
    <row r="2" spans="1:48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</row>
    <row r="3" spans="1:48">
      <c r="A3" s="730" t="s">
        <v>126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</row>
    <row r="4" spans="1:48" ht="21.75" customHeight="1">
      <c r="A4" s="743" t="s">
        <v>127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</row>
    <row r="5" spans="1:48" ht="15" customHeight="1">
      <c r="A5" s="736" t="s">
        <v>3</v>
      </c>
      <c r="B5" s="736" t="s">
        <v>4</v>
      </c>
      <c r="C5" s="736" t="s">
        <v>5</v>
      </c>
      <c r="D5" s="737" t="s">
        <v>6</v>
      </c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9"/>
      <c r="AB5" s="812" t="s">
        <v>7</v>
      </c>
      <c r="AC5" s="812" t="s">
        <v>8</v>
      </c>
      <c r="AD5" s="728" t="s">
        <v>9</v>
      </c>
      <c r="AE5" s="728" t="s">
        <v>10</v>
      </c>
      <c r="AF5" s="728" t="s">
        <v>11</v>
      </c>
      <c r="AG5" s="729" t="s">
        <v>12</v>
      </c>
      <c r="AH5" s="742" t="s">
        <v>13</v>
      </c>
      <c r="AI5" s="742"/>
      <c r="AJ5" s="736" t="s">
        <v>14</v>
      </c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 t="s">
        <v>15</v>
      </c>
    </row>
    <row r="6" spans="1:48" ht="51">
      <c r="A6" s="736"/>
      <c r="B6" s="736"/>
      <c r="C6" s="736"/>
      <c r="D6" s="343" t="s">
        <v>16</v>
      </c>
      <c r="E6" s="343" t="s">
        <v>68</v>
      </c>
      <c r="F6" s="343" t="s">
        <v>18</v>
      </c>
      <c r="G6" s="343" t="s">
        <v>19</v>
      </c>
      <c r="H6" s="343" t="s">
        <v>20</v>
      </c>
      <c r="I6" s="343" t="s">
        <v>21</v>
      </c>
      <c r="J6" s="343" t="s">
        <v>22</v>
      </c>
      <c r="K6" s="343" t="s">
        <v>23</v>
      </c>
      <c r="L6" s="343" t="s">
        <v>24</v>
      </c>
      <c r="M6" s="343" t="s">
        <v>25</v>
      </c>
      <c r="N6" s="343" t="s">
        <v>26</v>
      </c>
      <c r="O6" s="343" t="s">
        <v>27</v>
      </c>
      <c r="P6" s="343" t="s">
        <v>28</v>
      </c>
      <c r="Q6" s="343" t="s">
        <v>29</v>
      </c>
      <c r="R6" s="343" t="s">
        <v>30</v>
      </c>
      <c r="S6" s="343" t="s">
        <v>31</v>
      </c>
      <c r="T6" s="343" t="s">
        <v>32</v>
      </c>
      <c r="U6" s="343" t="s">
        <v>33</v>
      </c>
      <c r="V6" s="343" t="s">
        <v>34</v>
      </c>
      <c r="W6" s="343" t="s">
        <v>35</v>
      </c>
      <c r="X6" s="343" t="s">
        <v>36</v>
      </c>
      <c r="Y6" s="343" t="s">
        <v>37</v>
      </c>
      <c r="Z6" s="346" t="s">
        <v>38</v>
      </c>
      <c r="AA6" s="347" t="s">
        <v>39</v>
      </c>
      <c r="AB6" s="812"/>
      <c r="AC6" s="812"/>
      <c r="AD6" s="728"/>
      <c r="AE6" s="728"/>
      <c r="AF6" s="728"/>
      <c r="AG6" s="729"/>
      <c r="AH6" s="348" t="s">
        <v>40</v>
      </c>
      <c r="AI6" s="343" t="s">
        <v>41</v>
      </c>
      <c r="AJ6" s="343" t="s">
        <v>42</v>
      </c>
      <c r="AK6" s="343" t="s">
        <v>43</v>
      </c>
      <c r="AL6" s="343" t="s">
        <v>44</v>
      </c>
      <c r="AM6" s="343" t="s">
        <v>45</v>
      </c>
      <c r="AN6" s="343" t="s">
        <v>46</v>
      </c>
      <c r="AO6" s="343" t="s">
        <v>47</v>
      </c>
      <c r="AP6" s="343" t="s">
        <v>48</v>
      </c>
      <c r="AQ6" s="343" t="s">
        <v>49</v>
      </c>
      <c r="AR6" s="343" t="s">
        <v>50</v>
      </c>
      <c r="AS6" s="343" t="s">
        <v>51</v>
      </c>
      <c r="AT6" s="343" t="s">
        <v>52</v>
      </c>
      <c r="AU6" s="343" t="s">
        <v>53</v>
      </c>
      <c r="AV6" s="736"/>
    </row>
    <row r="7" spans="1:48" ht="63.75">
      <c r="A7" s="562" t="s">
        <v>666</v>
      </c>
      <c r="B7" s="376"/>
      <c r="C7" s="376">
        <v>1</v>
      </c>
      <c r="D7" s="462"/>
      <c r="E7" s="462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563"/>
      <c r="AC7" s="564">
        <v>0</v>
      </c>
      <c r="AD7" s="565" t="e">
        <f t="shared" ref="AD7:AD21" si="0">AC7/AB7</f>
        <v>#DIV/0!</v>
      </c>
      <c r="AE7" s="385"/>
      <c r="AF7" s="385"/>
      <c r="AG7" s="353" t="s">
        <v>69</v>
      </c>
      <c r="AH7" s="361">
        <f t="shared" ref="AH7:AH19" si="1">E7+G7+I7+K7+M7+O7+Q7+S7+U7+W7+Y7+AA7</f>
        <v>0</v>
      </c>
      <c r="AI7" s="362">
        <v>0</v>
      </c>
      <c r="AV7" s="354"/>
    </row>
    <row r="8" spans="1:48" ht="54" customHeight="1">
      <c r="A8" s="566" t="s">
        <v>667</v>
      </c>
      <c r="B8" s="482"/>
      <c r="C8" s="399">
        <v>1</v>
      </c>
      <c r="D8" s="376"/>
      <c r="E8" s="400"/>
      <c r="F8" s="376"/>
      <c r="G8" s="400"/>
      <c r="H8" s="376"/>
      <c r="I8" s="400"/>
      <c r="J8" s="376"/>
      <c r="K8" s="400"/>
      <c r="L8" s="376"/>
      <c r="M8" s="400"/>
      <c r="N8" s="376"/>
      <c r="O8" s="400"/>
      <c r="P8" s="376"/>
      <c r="Q8" s="400"/>
      <c r="R8" s="376"/>
      <c r="S8" s="400"/>
      <c r="T8" s="376"/>
      <c r="U8" s="400"/>
      <c r="V8" s="376"/>
      <c r="W8" s="400"/>
      <c r="X8" s="376"/>
      <c r="Y8" s="400"/>
      <c r="Z8" s="462"/>
      <c r="AA8" s="400"/>
      <c r="AB8" s="567">
        <v>6000000</v>
      </c>
      <c r="AC8" s="403">
        <v>0</v>
      </c>
      <c r="AD8" s="404">
        <f t="shared" si="0"/>
        <v>0</v>
      </c>
      <c r="AE8" s="405">
        <v>42370</v>
      </c>
      <c r="AF8" s="405">
        <v>42735</v>
      </c>
      <c r="AG8" s="366" t="s">
        <v>69</v>
      </c>
      <c r="AH8" s="361">
        <f t="shared" si="1"/>
        <v>0</v>
      </c>
      <c r="AI8" s="362">
        <f>AH8/C8</f>
        <v>0</v>
      </c>
      <c r="AV8" s="367"/>
    </row>
    <row r="9" spans="1:48" ht="51">
      <c r="A9" s="566" t="s">
        <v>668</v>
      </c>
      <c r="B9" s="482"/>
      <c r="C9" s="399">
        <v>1</v>
      </c>
      <c r="D9" s="462"/>
      <c r="E9" s="471"/>
      <c r="F9" s="376"/>
      <c r="G9" s="400"/>
      <c r="H9" s="376"/>
      <c r="I9" s="400"/>
      <c r="J9" s="376"/>
      <c r="K9" s="400"/>
      <c r="L9" s="376"/>
      <c r="M9" s="400"/>
      <c r="N9" s="376"/>
      <c r="O9" s="400"/>
      <c r="P9" s="376"/>
      <c r="Q9" s="400"/>
      <c r="R9" s="376"/>
      <c r="S9" s="400"/>
      <c r="T9" s="376"/>
      <c r="U9" s="400"/>
      <c r="V9" s="376"/>
      <c r="W9" s="400"/>
      <c r="X9" s="376"/>
      <c r="Y9" s="400"/>
      <c r="Z9" s="376"/>
      <c r="AA9" s="400"/>
      <c r="AB9" s="567">
        <v>4000000</v>
      </c>
      <c r="AC9" s="403">
        <v>0</v>
      </c>
      <c r="AD9" s="404">
        <f t="shared" si="0"/>
        <v>0</v>
      </c>
      <c r="AE9" s="405">
        <v>42370</v>
      </c>
      <c r="AF9" s="405">
        <v>42735</v>
      </c>
      <c r="AG9" s="366" t="s">
        <v>69</v>
      </c>
      <c r="AH9" s="361">
        <f t="shared" si="1"/>
        <v>0</v>
      </c>
      <c r="AI9" s="362">
        <f>AH9/C9</f>
        <v>0</v>
      </c>
      <c r="AV9" s="367"/>
    </row>
    <row r="10" spans="1:48" ht="65.25" customHeight="1">
      <c r="A10" s="566" t="s">
        <v>669</v>
      </c>
      <c r="B10" s="376"/>
      <c r="C10" s="399">
        <v>1</v>
      </c>
      <c r="D10" s="462"/>
      <c r="E10" s="462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420">
        <v>5000000</v>
      </c>
      <c r="AC10" s="420">
        <v>0</v>
      </c>
      <c r="AD10" s="421">
        <f t="shared" si="0"/>
        <v>0</v>
      </c>
      <c r="AE10" s="405">
        <v>42370</v>
      </c>
      <c r="AF10" s="405">
        <v>42735</v>
      </c>
      <c r="AG10" s="366" t="s">
        <v>69</v>
      </c>
      <c r="AH10" s="568">
        <f t="shared" si="1"/>
        <v>0</v>
      </c>
      <c r="AI10" s="569">
        <v>0</v>
      </c>
      <c r="AV10" s="367"/>
    </row>
    <row r="11" spans="1:48" ht="30.75" customHeight="1">
      <c r="A11" s="566" t="s">
        <v>670</v>
      </c>
      <c r="B11" s="482"/>
      <c r="C11" s="399">
        <v>1</v>
      </c>
      <c r="D11" s="462"/>
      <c r="E11" s="400"/>
      <c r="F11" s="376"/>
      <c r="G11" s="400"/>
      <c r="H11" s="376"/>
      <c r="I11" s="400"/>
      <c r="J11" s="376"/>
      <c r="K11" s="400"/>
      <c r="L11" s="376"/>
      <c r="M11" s="400"/>
      <c r="N11" s="376"/>
      <c r="O11" s="400"/>
      <c r="P11" s="376"/>
      <c r="Q11" s="400"/>
      <c r="R11" s="376"/>
      <c r="S11" s="400"/>
      <c r="T11" s="376"/>
      <c r="U11" s="400"/>
      <c r="V11" s="376"/>
      <c r="W11" s="400"/>
      <c r="X11" s="376"/>
      <c r="Y11" s="400"/>
      <c r="Z11" s="376"/>
      <c r="AA11" s="400"/>
      <c r="AB11" s="410">
        <v>5000000</v>
      </c>
      <c r="AC11" s="403">
        <v>0</v>
      </c>
      <c r="AD11" s="404">
        <f t="shared" si="0"/>
        <v>0</v>
      </c>
      <c r="AE11" s="405">
        <v>42370</v>
      </c>
      <c r="AF11" s="405">
        <v>42735</v>
      </c>
      <c r="AG11" s="366" t="s">
        <v>69</v>
      </c>
      <c r="AH11" s="361">
        <f t="shared" si="1"/>
        <v>0</v>
      </c>
      <c r="AI11" s="362">
        <f>AH11/C11</f>
        <v>0</v>
      </c>
      <c r="AV11" s="367"/>
    </row>
    <row r="12" spans="1:48" ht="45" customHeight="1">
      <c r="A12" s="566" t="s">
        <v>671</v>
      </c>
      <c r="B12" s="482"/>
      <c r="C12" s="399">
        <v>1</v>
      </c>
      <c r="D12" s="462"/>
      <c r="E12" s="400"/>
      <c r="F12" s="376"/>
      <c r="G12" s="400"/>
      <c r="H12" s="376"/>
      <c r="I12" s="400"/>
      <c r="J12" s="376"/>
      <c r="K12" s="400"/>
      <c r="L12" s="376"/>
      <c r="M12" s="400"/>
      <c r="N12" s="376"/>
      <c r="O12" s="400"/>
      <c r="P12" s="376"/>
      <c r="Q12" s="400"/>
      <c r="R12" s="376"/>
      <c r="S12" s="400"/>
      <c r="T12" s="376"/>
      <c r="U12" s="400"/>
      <c r="V12" s="376"/>
      <c r="W12" s="400"/>
      <c r="X12" s="376"/>
      <c r="Y12" s="400"/>
      <c r="Z12" s="376"/>
      <c r="AA12" s="400"/>
      <c r="AB12" s="410">
        <v>7000000</v>
      </c>
      <c r="AC12" s="403">
        <v>0</v>
      </c>
      <c r="AD12" s="404">
        <f t="shared" si="0"/>
        <v>0</v>
      </c>
      <c r="AE12" s="405">
        <v>42370</v>
      </c>
      <c r="AF12" s="405">
        <v>42735</v>
      </c>
      <c r="AG12" s="366" t="s">
        <v>69</v>
      </c>
      <c r="AH12" s="361">
        <f t="shared" si="1"/>
        <v>0</v>
      </c>
      <c r="AI12" s="362">
        <f>AH12/C12</f>
        <v>0</v>
      </c>
      <c r="AV12" s="367"/>
    </row>
    <row r="13" spans="1:48" ht="38.25">
      <c r="A13" s="570" t="s">
        <v>672</v>
      </c>
      <c r="B13" s="376"/>
      <c r="C13" s="376">
        <v>12</v>
      </c>
      <c r="D13" s="462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563">
        <v>1000000</v>
      </c>
      <c r="AC13" s="564">
        <v>0</v>
      </c>
      <c r="AD13" s="565">
        <f t="shared" si="0"/>
        <v>0</v>
      </c>
      <c r="AE13" s="385">
        <v>42370</v>
      </c>
      <c r="AF13" s="385">
        <v>42735</v>
      </c>
      <c r="AG13" s="353" t="s">
        <v>69</v>
      </c>
      <c r="AH13" s="571">
        <f t="shared" si="1"/>
        <v>0</v>
      </c>
      <c r="AI13" s="572">
        <f>AH13/C13</f>
        <v>0</v>
      </c>
      <c r="AV13" s="354"/>
    </row>
    <row r="14" spans="1:48" ht="38.25">
      <c r="A14" s="562" t="s">
        <v>673</v>
      </c>
      <c r="B14" s="376"/>
      <c r="C14" s="376">
        <v>2</v>
      </c>
      <c r="D14" s="462"/>
      <c r="E14" s="462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564">
        <v>0</v>
      </c>
      <c r="AC14" s="564">
        <v>0</v>
      </c>
      <c r="AD14" s="565" t="e">
        <f t="shared" si="0"/>
        <v>#DIV/0!</v>
      </c>
      <c r="AE14" s="385">
        <v>42370</v>
      </c>
      <c r="AF14" s="385">
        <v>42735</v>
      </c>
      <c r="AG14" s="353" t="s">
        <v>69</v>
      </c>
      <c r="AH14" s="571">
        <f t="shared" si="1"/>
        <v>0</v>
      </c>
      <c r="AI14" s="572">
        <v>0</v>
      </c>
      <c r="AV14" s="354"/>
    </row>
    <row r="15" spans="1:48" ht="51">
      <c r="A15" s="562" t="s">
        <v>674</v>
      </c>
      <c r="B15" s="376"/>
      <c r="C15" s="376">
        <v>12</v>
      </c>
      <c r="D15" s="462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564">
        <v>0</v>
      </c>
      <c r="AC15" s="564">
        <v>0</v>
      </c>
      <c r="AD15" s="565" t="e">
        <f t="shared" si="0"/>
        <v>#DIV/0!</v>
      </c>
      <c r="AE15" s="385">
        <v>42370</v>
      </c>
      <c r="AF15" s="385">
        <v>42735</v>
      </c>
      <c r="AG15" s="353" t="s">
        <v>69</v>
      </c>
      <c r="AH15" s="571">
        <f t="shared" si="1"/>
        <v>0</v>
      </c>
      <c r="AI15" s="572">
        <f>AH15/C15</f>
        <v>0</v>
      </c>
      <c r="AV15" s="354"/>
    </row>
    <row r="16" spans="1:48" ht="65.25" customHeight="1">
      <c r="A16" s="562" t="s">
        <v>675</v>
      </c>
      <c r="B16" s="376"/>
      <c r="C16" s="376">
        <v>12</v>
      </c>
      <c r="D16" s="462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564">
        <v>0</v>
      </c>
      <c r="AC16" s="564">
        <v>0</v>
      </c>
      <c r="AD16" s="565" t="e">
        <f t="shared" si="0"/>
        <v>#DIV/0!</v>
      </c>
      <c r="AE16" s="385">
        <v>42370</v>
      </c>
      <c r="AF16" s="385">
        <v>42735</v>
      </c>
      <c r="AG16" s="353" t="s">
        <v>69</v>
      </c>
      <c r="AH16" s="571">
        <f t="shared" si="1"/>
        <v>0</v>
      </c>
      <c r="AI16" s="572">
        <f>AH16/C16</f>
        <v>0</v>
      </c>
      <c r="AV16" s="354"/>
    </row>
    <row r="17" spans="1:48" ht="63.75">
      <c r="A17" s="562" t="s">
        <v>676</v>
      </c>
      <c r="B17" s="376"/>
      <c r="C17" s="376">
        <v>12</v>
      </c>
      <c r="D17" s="462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564">
        <v>0</v>
      </c>
      <c r="AC17" s="564">
        <v>0</v>
      </c>
      <c r="AD17" s="565" t="e">
        <f t="shared" si="0"/>
        <v>#DIV/0!</v>
      </c>
      <c r="AE17" s="385">
        <v>42370</v>
      </c>
      <c r="AF17" s="385">
        <v>42735</v>
      </c>
      <c r="AG17" s="353" t="s">
        <v>69</v>
      </c>
      <c r="AH17" s="571">
        <f t="shared" si="1"/>
        <v>0</v>
      </c>
      <c r="AI17" s="572">
        <v>0</v>
      </c>
      <c r="AV17" s="354"/>
    </row>
    <row r="18" spans="1:48" ht="63.75">
      <c r="A18" s="562" t="s">
        <v>677</v>
      </c>
      <c r="B18" s="376"/>
      <c r="C18" s="376">
        <v>12</v>
      </c>
      <c r="D18" s="462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564">
        <v>0</v>
      </c>
      <c r="AC18" s="564">
        <v>0</v>
      </c>
      <c r="AD18" s="565" t="e">
        <f t="shared" si="0"/>
        <v>#DIV/0!</v>
      </c>
      <c r="AE18" s="385">
        <v>42370</v>
      </c>
      <c r="AF18" s="385">
        <v>42735</v>
      </c>
      <c r="AG18" s="353" t="s">
        <v>69</v>
      </c>
      <c r="AH18" s="571">
        <f t="shared" si="1"/>
        <v>0</v>
      </c>
      <c r="AI18" s="572">
        <f>AH18/C18</f>
        <v>0</v>
      </c>
      <c r="AV18" s="354"/>
    </row>
    <row r="19" spans="1:48" ht="65.25" customHeight="1">
      <c r="A19" s="562" t="s">
        <v>678</v>
      </c>
      <c r="B19" s="376"/>
      <c r="C19" s="376">
        <v>12</v>
      </c>
      <c r="D19" s="462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564">
        <v>0</v>
      </c>
      <c r="AC19" s="564">
        <v>0</v>
      </c>
      <c r="AD19" s="565" t="e">
        <f t="shared" si="0"/>
        <v>#DIV/0!</v>
      </c>
      <c r="AE19" s="385">
        <v>42370</v>
      </c>
      <c r="AF19" s="385">
        <v>42735</v>
      </c>
      <c r="AG19" s="353" t="s">
        <v>69</v>
      </c>
      <c r="AH19" s="571">
        <f t="shared" si="1"/>
        <v>0</v>
      </c>
      <c r="AI19" s="572">
        <v>0</v>
      </c>
      <c r="AV19" s="354"/>
    </row>
    <row r="20" spans="1:48" s="417" customFormat="1" ht="32.25" customHeight="1">
      <c r="A20" s="573" t="s">
        <v>872</v>
      </c>
      <c r="B20" s="574"/>
      <c r="C20" s="574">
        <v>2</v>
      </c>
      <c r="D20" s="575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6">
        <v>77415990.319022059</v>
      </c>
      <c r="AC20" s="420">
        <v>0</v>
      </c>
      <c r="AD20" s="421">
        <f t="shared" ref="AD20" si="2">AC20/AB20</f>
        <v>0</v>
      </c>
      <c r="AE20" s="422">
        <v>42370</v>
      </c>
      <c r="AF20" s="405">
        <v>42735</v>
      </c>
      <c r="AG20" s="366" t="s">
        <v>69</v>
      </c>
      <c r="AH20" s="571">
        <f t="shared" ref="AH20" si="3">E20+G20+I20+K20+M20+O20+Q20+S20+U20+W20+Y20+AA20</f>
        <v>0</v>
      </c>
      <c r="AI20" s="572">
        <v>0</v>
      </c>
      <c r="AV20" s="363"/>
    </row>
    <row r="21" spans="1:48" ht="29.25" customHeight="1">
      <c r="A21" s="813" t="s">
        <v>128</v>
      </c>
      <c r="B21" s="813"/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577"/>
      <c r="AB21" s="580">
        <f>SUM(AB8:AB20)</f>
        <v>105415990.31902206</v>
      </c>
      <c r="AC21" s="578">
        <v>0</v>
      </c>
      <c r="AD21" s="579">
        <f t="shared" si="0"/>
        <v>0</v>
      </c>
      <c r="AE21" s="814"/>
      <c r="AF21" s="815"/>
      <c r="AG21" s="816"/>
      <c r="AH21" s="354"/>
      <c r="AI21" s="354"/>
      <c r="AV21" s="354"/>
    </row>
    <row r="23" spans="1:48">
      <c r="AB23" s="545"/>
    </row>
  </sheetData>
  <protectedRanges>
    <protectedRange password="C7A1" sqref="A14" name="Rango1_3_1"/>
    <protectedRange password="C7A1" sqref="A15" name="Rango1_1_1_1"/>
    <protectedRange password="C7A1" sqref="A16:A20" name="Rango1_2_1_1"/>
    <protectedRange password="C7A1" sqref="A7" name="Rango1_10_2_1"/>
  </protectedRanges>
  <mergeCells count="19">
    <mergeCell ref="A21:Z21"/>
    <mergeCell ref="AE21:AG21"/>
    <mergeCell ref="AJ5:AU5"/>
    <mergeCell ref="AV5:AV6"/>
    <mergeCell ref="A4:AV4"/>
    <mergeCell ref="A5:A6"/>
    <mergeCell ref="B5:B6"/>
    <mergeCell ref="C5:C6"/>
    <mergeCell ref="D5:AA5"/>
    <mergeCell ref="AB5:AB6"/>
    <mergeCell ref="AC5:AC6"/>
    <mergeCell ref="AD5:AD6"/>
    <mergeCell ref="AE5:AE6"/>
    <mergeCell ref="A1:AV1"/>
    <mergeCell ref="AF5:AF6"/>
    <mergeCell ref="AG5:AG6"/>
    <mergeCell ref="AH5:AI5"/>
    <mergeCell ref="A3:AV3"/>
    <mergeCell ref="A2:AV2"/>
  </mergeCells>
  <conditionalFormatting sqref="AI7:AI20">
    <cfRule type="cellIs" dxfId="73" priority="20" operator="greaterThanOrEqual">
      <formula>1</formula>
    </cfRule>
    <cfRule type="cellIs" dxfId="72" priority="21" operator="lessThanOrEqual">
      <formula>0.99</formula>
    </cfRule>
  </conditionalFormatting>
  <conditionalFormatting sqref="AH7:AH20">
    <cfRule type="colorScale" priority="19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38"/>
  <sheetViews>
    <sheetView topLeftCell="A22" workbookViewId="0">
      <selection sqref="A1:AV34"/>
    </sheetView>
  </sheetViews>
  <sheetFormatPr baseColWidth="10" defaultRowHeight="12.75"/>
  <cols>
    <col min="1" max="1" width="37" style="344" customWidth="1"/>
    <col min="2" max="2" width="11.42578125" style="344" hidden="1" customWidth="1"/>
    <col min="3" max="3" width="15.5703125" style="344" customWidth="1"/>
    <col min="4" max="26" width="5.5703125" style="344" hidden="1" customWidth="1"/>
    <col min="27" max="27" width="5.42578125" style="344" hidden="1" customWidth="1"/>
    <col min="28" max="28" width="16.140625" style="344" customWidth="1"/>
    <col min="29" max="30" width="14.28515625" style="344" hidden="1" customWidth="1"/>
    <col min="31" max="32" width="11.42578125" style="344" customWidth="1"/>
    <col min="33" max="33" width="15.42578125" style="344" customWidth="1"/>
    <col min="34" max="35" width="11.42578125" style="344" hidden="1" customWidth="1"/>
    <col min="36" max="47" width="23.140625" style="344" hidden="1" customWidth="1"/>
    <col min="48" max="48" width="23.140625" style="344" customWidth="1"/>
    <col min="49" max="51" width="11.42578125" style="344" customWidth="1"/>
    <col min="52" max="256" width="11.42578125" style="344"/>
    <col min="257" max="257" width="37" style="344" customWidth="1"/>
    <col min="258" max="259" width="11.42578125" style="344"/>
    <col min="260" max="282" width="5.5703125" style="344" customWidth="1"/>
    <col min="283" max="283" width="5.42578125" style="344" customWidth="1"/>
    <col min="284" max="286" width="14.28515625" style="344" customWidth="1"/>
    <col min="287" max="288" width="11.42578125" style="344"/>
    <col min="289" max="289" width="15.42578125" style="344" customWidth="1"/>
    <col min="290" max="291" width="11.42578125" style="344"/>
    <col min="292" max="303" width="0" style="344" hidden="1" customWidth="1"/>
    <col min="304" max="304" width="23.140625" style="344" customWidth="1"/>
    <col min="305" max="307" width="11.42578125" style="344" customWidth="1"/>
    <col min="308" max="512" width="11.42578125" style="344"/>
    <col min="513" max="513" width="37" style="344" customWidth="1"/>
    <col min="514" max="515" width="11.42578125" style="344"/>
    <col min="516" max="538" width="5.5703125" style="344" customWidth="1"/>
    <col min="539" max="539" width="5.42578125" style="344" customWidth="1"/>
    <col min="540" max="542" width="14.28515625" style="344" customWidth="1"/>
    <col min="543" max="544" width="11.42578125" style="344"/>
    <col min="545" max="545" width="15.42578125" style="344" customWidth="1"/>
    <col min="546" max="547" width="11.42578125" style="344"/>
    <col min="548" max="559" width="0" style="344" hidden="1" customWidth="1"/>
    <col min="560" max="560" width="23.140625" style="344" customWidth="1"/>
    <col min="561" max="563" width="11.42578125" style="344" customWidth="1"/>
    <col min="564" max="768" width="11.42578125" style="344"/>
    <col min="769" max="769" width="37" style="344" customWidth="1"/>
    <col min="770" max="771" width="11.42578125" style="344"/>
    <col min="772" max="794" width="5.5703125" style="344" customWidth="1"/>
    <col min="795" max="795" width="5.42578125" style="344" customWidth="1"/>
    <col min="796" max="798" width="14.28515625" style="344" customWidth="1"/>
    <col min="799" max="800" width="11.42578125" style="344"/>
    <col min="801" max="801" width="15.42578125" style="344" customWidth="1"/>
    <col min="802" max="803" width="11.42578125" style="344"/>
    <col min="804" max="815" width="0" style="344" hidden="1" customWidth="1"/>
    <col min="816" max="816" width="23.140625" style="344" customWidth="1"/>
    <col min="817" max="819" width="11.42578125" style="344" customWidth="1"/>
    <col min="820" max="1024" width="11.42578125" style="344"/>
    <col min="1025" max="1025" width="37" style="344" customWidth="1"/>
    <col min="1026" max="1027" width="11.42578125" style="344"/>
    <col min="1028" max="1050" width="5.5703125" style="344" customWidth="1"/>
    <col min="1051" max="1051" width="5.42578125" style="344" customWidth="1"/>
    <col min="1052" max="1054" width="14.28515625" style="344" customWidth="1"/>
    <col min="1055" max="1056" width="11.42578125" style="344"/>
    <col min="1057" max="1057" width="15.42578125" style="344" customWidth="1"/>
    <col min="1058" max="1059" width="11.42578125" style="344"/>
    <col min="1060" max="1071" width="0" style="344" hidden="1" customWidth="1"/>
    <col min="1072" max="1072" width="23.140625" style="344" customWidth="1"/>
    <col min="1073" max="1075" width="11.42578125" style="344" customWidth="1"/>
    <col min="1076" max="1280" width="11.42578125" style="344"/>
    <col min="1281" max="1281" width="37" style="344" customWidth="1"/>
    <col min="1282" max="1283" width="11.42578125" style="344"/>
    <col min="1284" max="1306" width="5.5703125" style="344" customWidth="1"/>
    <col min="1307" max="1307" width="5.42578125" style="344" customWidth="1"/>
    <col min="1308" max="1310" width="14.28515625" style="344" customWidth="1"/>
    <col min="1311" max="1312" width="11.42578125" style="344"/>
    <col min="1313" max="1313" width="15.42578125" style="344" customWidth="1"/>
    <col min="1314" max="1315" width="11.42578125" style="344"/>
    <col min="1316" max="1327" width="0" style="344" hidden="1" customWidth="1"/>
    <col min="1328" max="1328" width="23.140625" style="344" customWidth="1"/>
    <col min="1329" max="1331" width="11.42578125" style="344" customWidth="1"/>
    <col min="1332" max="1536" width="11.42578125" style="344"/>
    <col min="1537" max="1537" width="37" style="344" customWidth="1"/>
    <col min="1538" max="1539" width="11.42578125" style="344"/>
    <col min="1540" max="1562" width="5.5703125" style="344" customWidth="1"/>
    <col min="1563" max="1563" width="5.42578125" style="344" customWidth="1"/>
    <col min="1564" max="1566" width="14.28515625" style="344" customWidth="1"/>
    <col min="1567" max="1568" width="11.42578125" style="344"/>
    <col min="1569" max="1569" width="15.42578125" style="344" customWidth="1"/>
    <col min="1570" max="1571" width="11.42578125" style="344"/>
    <col min="1572" max="1583" width="0" style="344" hidden="1" customWidth="1"/>
    <col min="1584" max="1584" width="23.140625" style="344" customWidth="1"/>
    <col min="1585" max="1587" width="11.42578125" style="344" customWidth="1"/>
    <col min="1588" max="1792" width="11.42578125" style="344"/>
    <col min="1793" max="1793" width="37" style="344" customWidth="1"/>
    <col min="1794" max="1795" width="11.42578125" style="344"/>
    <col min="1796" max="1818" width="5.5703125" style="344" customWidth="1"/>
    <col min="1819" max="1819" width="5.42578125" style="344" customWidth="1"/>
    <col min="1820" max="1822" width="14.28515625" style="344" customWidth="1"/>
    <col min="1823" max="1824" width="11.42578125" style="344"/>
    <col min="1825" max="1825" width="15.42578125" style="344" customWidth="1"/>
    <col min="1826" max="1827" width="11.42578125" style="344"/>
    <col min="1828" max="1839" width="0" style="344" hidden="1" customWidth="1"/>
    <col min="1840" max="1840" width="23.140625" style="344" customWidth="1"/>
    <col min="1841" max="1843" width="11.42578125" style="344" customWidth="1"/>
    <col min="1844" max="2048" width="11.42578125" style="344"/>
    <col min="2049" max="2049" width="37" style="344" customWidth="1"/>
    <col min="2050" max="2051" width="11.42578125" style="344"/>
    <col min="2052" max="2074" width="5.5703125" style="344" customWidth="1"/>
    <col min="2075" max="2075" width="5.42578125" style="344" customWidth="1"/>
    <col min="2076" max="2078" width="14.28515625" style="344" customWidth="1"/>
    <col min="2079" max="2080" width="11.42578125" style="344"/>
    <col min="2081" max="2081" width="15.42578125" style="344" customWidth="1"/>
    <col min="2082" max="2083" width="11.42578125" style="344"/>
    <col min="2084" max="2095" width="0" style="344" hidden="1" customWidth="1"/>
    <col min="2096" max="2096" width="23.140625" style="344" customWidth="1"/>
    <col min="2097" max="2099" width="11.42578125" style="344" customWidth="1"/>
    <col min="2100" max="2304" width="11.42578125" style="344"/>
    <col min="2305" max="2305" width="37" style="344" customWidth="1"/>
    <col min="2306" max="2307" width="11.42578125" style="344"/>
    <col min="2308" max="2330" width="5.5703125" style="344" customWidth="1"/>
    <col min="2331" max="2331" width="5.42578125" style="344" customWidth="1"/>
    <col min="2332" max="2334" width="14.28515625" style="344" customWidth="1"/>
    <col min="2335" max="2336" width="11.42578125" style="344"/>
    <col min="2337" max="2337" width="15.42578125" style="344" customWidth="1"/>
    <col min="2338" max="2339" width="11.42578125" style="344"/>
    <col min="2340" max="2351" width="0" style="344" hidden="1" customWidth="1"/>
    <col min="2352" max="2352" width="23.140625" style="344" customWidth="1"/>
    <col min="2353" max="2355" width="11.42578125" style="344" customWidth="1"/>
    <col min="2356" max="2560" width="11.42578125" style="344"/>
    <col min="2561" max="2561" width="37" style="344" customWidth="1"/>
    <col min="2562" max="2563" width="11.42578125" style="344"/>
    <col min="2564" max="2586" width="5.5703125" style="344" customWidth="1"/>
    <col min="2587" max="2587" width="5.42578125" style="344" customWidth="1"/>
    <col min="2588" max="2590" width="14.28515625" style="344" customWidth="1"/>
    <col min="2591" max="2592" width="11.42578125" style="344"/>
    <col min="2593" max="2593" width="15.42578125" style="344" customWidth="1"/>
    <col min="2594" max="2595" width="11.42578125" style="344"/>
    <col min="2596" max="2607" width="0" style="344" hidden="1" customWidth="1"/>
    <col min="2608" max="2608" width="23.140625" style="344" customWidth="1"/>
    <col min="2609" max="2611" width="11.42578125" style="344" customWidth="1"/>
    <col min="2612" max="2816" width="11.42578125" style="344"/>
    <col min="2817" max="2817" width="37" style="344" customWidth="1"/>
    <col min="2818" max="2819" width="11.42578125" style="344"/>
    <col min="2820" max="2842" width="5.5703125" style="344" customWidth="1"/>
    <col min="2843" max="2843" width="5.42578125" style="344" customWidth="1"/>
    <col min="2844" max="2846" width="14.28515625" style="344" customWidth="1"/>
    <col min="2847" max="2848" width="11.42578125" style="344"/>
    <col min="2849" max="2849" width="15.42578125" style="344" customWidth="1"/>
    <col min="2850" max="2851" width="11.42578125" style="344"/>
    <col min="2852" max="2863" width="0" style="344" hidden="1" customWidth="1"/>
    <col min="2864" max="2864" width="23.140625" style="344" customWidth="1"/>
    <col min="2865" max="2867" width="11.42578125" style="344" customWidth="1"/>
    <col min="2868" max="3072" width="11.42578125" style="344"/>
    <col min="3073" max="3073" width="37" style="344" customWidth="1"/>
    <col min="3074" max="3075" width="11.42578125" style="344"/>
    <col min="3076" max="3098" width="5.5703125" style="344" customWidth="1"/>
    <col min="3099" max="3099" width="5.42578125" style="344" customWidth="1"/>
    <col min="3100" max="3102" width="14.28515625" style="344" customWidth="1"/>
    <col min="3103" max="3104" width="11.42578125" style="344"/>
    <col min="3105" max="3105" width="15.42578125" style="344" customWidth="1"/>
    <col min="3106" max="3107" width="11.42578125" style="344"/>
    <col min="3108" max="3119" width="0" style="344" hidden="1" customWidth="1"/>
    <col min="3120" max="3120" width="23.140625" style="344" customWidth="1"/>
    <col min="3121" max="3123" width="11.42578125" style="344" customWidth="1"/>
    <col min="3124" max="3328" width="11.42578125" style="344"/>
    <col min="3329" max="3329" width="37" style="344" customWidth="1"/>
    <col min="3330" max="3331" width="11.42578125" style="344"/>
    <col min="3332" max="3354" width="5.5703125" style="344" customWidth="1"/>
    <col min="3355" max="3355" width="5.42578125" style="344" customWidth="1"/>
    <col min="3356" max="3358" width="14.28515625" style="344" customWidth="1"/>
    <col min="3359" max="3360" width="11.42578125" style="344"/>
    <col min="3361" max="3361" width="15.42578125" style="344" customWidth="1"/>
    <col min="3362" max="3363" width="11.42578125" style="344"/>
    <col min="3364" max="3375" width="0" style="344" hidden="1" customWidth="1"/>
    <col min="3376" max="3376" width="23.140625" style="344" customWidth="1"/>
    <col min="3377" max="3379" width="11.42578125" style="344" customWidth="1"/>
    <col min="3380" max="3584" width="11.42578125" style="344"/>
    <col min="3585" max="3585" width="37" style="344" customWidth="1"/>
    <col min="3586" max="3587" width="11.42578125" style="344"/>
    <col min="3588" max="3610" width="5.5703125" style="344" customWidth="1"/>
    <col min="3611" max="3611" width="5.42578125" style="344" customWidth="1"/>
    <col min="3612" max="3614" width="14.28515625" style="344" customWidth="1"/>
    <col min="3615" max="3616" width="11.42578125" style="344"/>
    <col min="3617" max="3617" width="15.42578125" style="344" customWidth="1"/>
    <col min="3618" max="3619" width="11.42578125" style="344"/>
    <col min="3620" max="3631" width="0" style="344" hidden="1" customWidth="1"/>
    <col min="3632" max="3632" width="23.140625" style="344" customWidth="1"/>
    <col min="3633" max="3635" width="11.42578125" style="344" customWidth="1"/>
    <col min="3636" max="3840" width="11.42578125" style="344"/>
    <col min="3841" max="3841" width="37" style="344" customWidth="1"/>
    <col min="3842" max="3843" width="11.42578125" style="344"/>
    <col min="3844" max="3866" width="5.5703125" style="344" customWidth="1"/>
    <col min="3867" max="3867" width="5.42578125" style="344" customWidth="1"/>
    <col min="3868" max="3870" width="14.28515625" style="344" customWidth="1"/>
    <col min="3871" max="3872" width="11.42578125" style="344"/>
    <col min="3873" max="3873" width="15.42578125" style="344" customWidth="1"/>
    <col min="3874" max="3875" width="11.42578125" style="344"/>
    <col min="3876" max="3887" width="0" style="344" hidden="1" customWidth="1"/>
    <col min="3888" max="3888" width="23.140625" style="344" customWidth="1"/>
    <col min="3889" max="3891" width="11.42578125" style="344" customWidth="1"/>
    <col min="3892" max="4096" width="11.42578125" style="344"/>
    <col min="4097" max="4097" width="37" style="344" customWidth="1"/>
    <col min="4098" max="4099" width="11.42578125" style="344"/>
    <col min="4100" max="4122" width="5.5703125" style="344" customWidth="1"/>
    <col min="4123" max="4123" width="5.42578125" style="344" customWidth="1"/>
    <col min="4124" max="4126" width="14.28515625" style="344" customWidth="1"/>
    <col min="4127" max="4128" width="11.42578125" style="344"/>
    <col min="4129" max="4129" width="15.42578125" style="344" customWidth="1"/>
    <col min="4130" max="4131" width="11.42578125" style="344"/>
    <col min="4132" max="4143" width="0" style="344" hidden="1" customWidth="1"/>
    <col min="4144" max="4144" width="23.140625" style="344" customWidth="1"/>
    <col min="4145" max="4147" width="11.42578125" style="344" customWidth="1"/>
    <col min="4148" max="4352" width="11.42578125" style="344"/>
    <col min="4353" max="4353" width="37" style="344" customWidth="1"/>
    <col min="4354" max="4355" width="11.42578125" style="344"/>
    <col min="4356" max="4378" width="5.5703125" style="344" customWidth="1"/>
    <col min="4379" max="4379" width="5.42578125" style="344" customWidth="1"/>
    <col min="4380" max="4382" width="14.28515625" style="344" customWidth="1"/>
    <col min="4383" max="4384" width="11.42578125" style="344"/>
    <col min="4385" max="4385" width="15.42578125" style="344" customWidth="1"/>
    <col min="4386" max="4387" width="11.42578125" style="344"/>
    <col min="4388" max="4399" width="0" style="344" hidden="1" customWidth="1"/>
    <col min="4400" max="4400" width="23.140625" style="344" customWidth="1"/>
    <col min="4401" max="4403" width="11.42578125" style="344" customWidth="1"/>
    <col min="4404" max="4608" width="11.42578125" style="344"/>
    <col min="4609" max="4609" width="37" style="344" customWidth="1"/>
    <col min="4610" max="4611" width="11.42578125" style="344"/>
    <col min="4612" max="4634" width="5.5703125" style="344" customWidth="1"/>
    <col min="4635" max="4635" width="5.42578125" style="344" customWidth="1"/>
    <col min="4636" max="4638" width="14.28515625" style="344" customWidth="1"/>
    <col min="4639" max="4640" width="11.42578125" style="344"/>
    <col min="4641" max="4641" width="15.42578125" style="344" customWidth="1"/>
    <col min="4642" max="4643" width="11.42578125" style="344"/>
    <col min="4644" max="4655" width="0" style="344" hidden="1" customWidth="1"/>
    <col min="4656" max="4656" width="23.140625" style="344" customWidth="1"/>
    <col min="4657" max="4659" width="11.42578125" style="344" customWidth="1"/>
    <col min="4660" max="4864" width="11.42578125" style="344"/>
    <col min="4865" max="4865" width="37" style="344" customWidth="1"/>
    <col min="4866" max="4867" width="11.42578125" style="344"/>
    <col min="4868" max="4890" width="5.5703125" style="344" customWidth="1"/>
    <col min="4891" max="4891" width="5.42578125" style="344" customWidth="1"/>
    <col min="4892" max="4894" width="14.28515625" style="344" customWidth="1"/>
    <col min="4895" max="4896" width="11.42578125" style="344"/>
    <col min="4897" max="4897" width="15.42578125" style="344" customWidth="1"/>
    <col min="4898" max="4899" width="11.42578125" style="344"/>
    <col min="4900" max="4911" width="0" style="344" hidden="1" customWidth="1"/>
    <col min="4912" max="4912" width="23.140625" style="344" customWidth="1"/>
    <col min="4913" max="4915" width="11.42578125" style="344" customWidth="1"/>
    <col min="4916" max="5120" width="11.42578125" style="344"/>
    <col min="5121" max="5121" width="37" style="344" customWidth="1"/>
    <col min="5122" max="5123" width="11.42578125" style="344"/>
    <col min="5124" max="5146" width="5.5703125" style="344" customWidth="1"/>
    <col min="5147" max="5147" width="5.42578125" style="344" customWidth="1"/>
    <col min="5148" max="5150" width="14.28515625" style="344" customWidth="1"/>
    <col min="5151" max="5152" width="11.42578125" style="344"/>
    <col min="5153" max="5153" width="15.42578125" style="344" customWidth="1"/>
    <col min="5154" max="5155" width="11.42578125" style="344"/>
    <col min="5156" max="5167" width="0" style="344" hidden="1" customWidth="1"/>
    <col min="5168" max="5168" width="23.140625" style="344" customWidth="1"/>
    <col min="5169" max="5171" width="11.42578125" style="344" customWidth="1"/>
    <col min="5172" max="5376" width="11.42578125" style="344"/>
    <col min="5377" max="5377" width="37" style="344" customWidth="1"/>
    <col min="5378" max="5379" width="11.42578125" style="344"/>
    <col min="5380" max="5402" width="5.5703125" style="344" customWidth="1"/>
    <col min="5403" max="5403" width="5.42578125" style="344" customWidth="1"/>
    <col min="5404" max="5406" width="14.28515625" style="344" customWidth="1"/>
    <col min="5407" max="5408" width="11.42578125" style="344"/>
    <col min="5409" max="5409" width="15.42578125" style="344" customWidth="1"/>
    <col min="5410" max="5411" width="11.42578125" style="344"/>
    <col min="5412" max="5423" width="0" style="344" hidden="1" customWidth="1"/>
    <col min="5424" max="5424" width="23.140625" style="344" customWidth="1"/>
    <col min="5425" max="5427" width="11.42578125" style="344" customWidth="1"/>
    <col min="5428" max="5632" width="11.42578125" style="344"/>
    <col min="5633" max="5633" width="37" style="344" customWidth="1"/>
    <col min="5634" max="5635" width="11.42578125" style="344"/>
    <col min="5636" max="5658" width="5.5703125" style="344" customWidth="1"/>
    <col min="5659" max="5659" width="5.42578125" style="344" customWidth="1"/>
    <col min="5660" max="5662" width="14.28515625" style="344" customWidth="1"/>
    <col min="5663" max="5664" width="11.42578125" style="344"/>
    <col min="5665" max="5665" width="15.42578125" style="344" customWidth="1"/>
    <col min="5666" max="5667" width="11.42578125" style="344"/>
    <col min="5668" max="5679" width="0" style="344" hidden="1" customWidth="1"/>
    <col min="5680" max="5680" width="23.140625" style="344" customWidth="1"/>
    <col min="5681" max="5683" width="11.42578125" style="344" customWidth="1"/>
    <col min="5684" max="5888" width="11.42578125" style="344"/>
    <col min="5889" max="5889" width="37" style="344" customWidth="1"/>
    <col min="5890" max="5891" width="11.42578125" style="344"/>
    <col min="5892" max="5914" width="5.5703125" style="344" customWidth="1"/>
    <col min="5915" max="5915" width="5.42578125" style="344" customWidth="1"/>
    <col min="5916" max="5918" width="14.28515625" style="344" customWidth="1"/>
    <col min="5919" max="5920" width="11.42578125" style="344"/>
    <col min="5921" max="5921" width="15.42578125" style="344" customWidth="1"/>
    <col min="5922" max="5923" width="11.42578125" style="344"/>
    <col min="5924" max="5935" width="0" style="344" hidden="1" customWidth="1"/>
    <col min="5936" max="5936" width="23.140625" style="344" customWidth="1"/>
    <col min="5937" max="5939" width="11.42578125" style="344" customWidth="1"/>
    <col min="5940" max="6144" width="11.42578125" style="344"/>
    <col min="6145" max="6145" width="37" style="344" customWidth="1"/>
    <col min="6146" max="6147" width="11.42578125" style="344"/>
    <col min="6148" max="6170" width="5.5703125" style="344" customWidth="1"/>
    <col min="6171" max="6171" width="5.42578125" style="344" customWidth="1"/>
    <col min="6172" max="6174" width="14.28515625" style="344" customWidth="1"/>
    <col min="6175" max="6176" width="11.42578125" style="344"/>
    <col min="6177" max="6177" width="15.42578125" style="344" customWidth="1"/>
    <col min="6178" max="6179" width="11.42578125" style="344"/>
    <col min="6180" max="6191" width="0" style="344" hidden="1" customWidth="1"/>
    <col min="6192" max="6192" width="23.140625" style="344" customWidth="1"/>
    <col min="6193" max="6195" width="11.42578125" style="344" customWidth="1"/>
    <col min="6196" max="6400" width="11.42578125" style="344"/>
    <col min="6401" max="6401" width="37" style="344" customWidth="1"/>
    <col min="6402" max="6403" width="11.42578125" style="344"/>
    <col min="6404" max="6426" width="5.5703125" style="344" customWidth="1"/>
    <col min="6427" max="6427" width="5.42578125" style="344" customWidth="1"/>
    <col min="6428" max="6430" width="14.28515625" style="344" customWidth="1"/>
    <col min="6431" max="6432" width="11.42578125" style="344"/>
    <col min="6433" max="6433" width="15.42578125" style="344" customWidth="1"/>
    <col min="6434" max="6435" width="11.42578125" style="344"/>
    <col min="6436" max="6447" width="0" style="344" hidden="1" customWidth="1"/>
    <col min="6448" max="6448" width="23.140625" style="344" customWidth="1"/>
    <col min="6449" max="6451" width="11.42578125" style="344" customWidth="1"/>
    <col min="6452" max="6656" width="11.42578125" style="344"/>
    <col min="6657" max="6657" width="37" style="344" customWidth="1"/>
    <col min="6658" max="6659" width="11.42578125" style="344"/>
    <col min="6660" max="6682" width="5.5703125" style="344" customWidth="1"/>
    <col min="6683" max="6683" width="5.42578125" style="344" customWidth="1"/>
    <col min="6684" max="6686" width="14.28515625" style="344" customWidth="1"/>
    <col min="6687" max="6688" width="11.42578125" style="344"/>
    <col min="6689" max="6689" width="15.42578125" style="344" customWidth="1"/>
    <col min="6690" max="6691" width="11.42578125" style="344"/>
    <col min="6692" max="6703" width="0" style="344" hidden="1" customWidth="1"/>
    <col min="6704" max="6704" width="23.140625" style="344" customWidth="1"/>
    <col min="6705" max="6707" width="11.42578125" style="344" customWidth="1"/>
    <col min="6708" max="6912" width="11.42578125" style="344"/>
    <col min="6913" max="6913" width="37" style="344" customWidth="1"/>
    <col min="6914" max="6915" width="11.42578125" style="344"/>
    <col min="6916" max="6938" width="5.5703125" style="344" customWidth="1"/>
    <col min="6939" max="6939" width="5.42578125" style="344" customWidth="1"/>
    <col min="6940" max="6942" width="14.28515625" style="344" customWidth="1"/>
    <col min="6943" max="6944" width="11.42578125" style="344"/>
    <col min="6945" max="6945" width="15.42578125" style="344" customWidth="1"/>
    <col min="6946" max="6947" width="11.42578125" style="344"/>
    <col min="6948" max="6959" width="0" style="344" hidden="1" customWidth="1"/>
    <col min="6960" max="6960" width="23.140625" style="344" customWidth="1"/>
    <col min="6961" max="6963" width="11.42578125" style="344" customWidth="1"/>
    <col min="6964" max="7168" width="11.42578125" style="344"/>
    <col min="7169" max="7169" width="37" style="344" customWidth="1"/>
    <col min="7170" max="7171" width="11.42578125" style="344"/>
    <col min="7172" max="7194" width="5.5703125" style="344" customWidth="1"/>
    <col min="7195" max="7195" width="5.42578125" style="344" customWidth="1"/>
    <col min="7196" max="7198" width="14.28515625" style="344" customWidth="1"/>
    <col min="7199" max="7200" width="11.42578125" style="344"/>
    <col min="7201" max="7201" width="15.42578125" style="344" customWidth="1"/>
    <col min="7202" max="7203" width="11.42578125" style="344"/>
    <col min="7204" max="7215" width="0" style="344" hidden="1" customWidth="1"/>
    <col min="7216" max="7216" width="23.140625" style="344" customWidth="1"/>
    <col min="7217" max="7219" width="11.42578125" style="344" customWidth="1"/>
    <col min="7220" max="7424" width="11.42578125" style="344"/>
    <col min="7425" max="7425" width="37" style="344" customWidth="1"/>
    <col min="7426" max="7427" width="11.42578125" style="344"/>
    <col min="7428" max="7450" width="5.5703125" style="344" customWidth="1"/>
    <col min="7451" max="7451" width="5.42578125" style="344" customWidth="1"/>
    <col min="7452" max="7454" width="14.28515625" style="344" customWidth="1"/>
    <col min="7455" max="7456" width="11.42578125" style="344"/>
    <col min="7457" max="7457" width="15.42578125" style="344" customWidth="1"/>
    <col min="7458" max="7459" width="11.42578125" style="344"/>
    <col min="7460" max="7471" width="0" style="344" hidden="1" customWidth="1"/>
    <col min="7472" max="7472" width="23.140625" style="344" customWidth="1"/>
    <col min="7473" max="7475" width="11.42578125" style="344" customWidth="1"/>
    <col min="7476" max="7680" width="11.42578125" style="344"/>
    <col min="7681" max="7681" width="37" style="344" customWidth="1"/>
    <col min="7682" max="7683" width="11.42578125" style="344"/>
    <col min="7684" max="7706" width="5.5703125" style="344" customWidth="1"/>
    <col min="7707" max="7707" width="5.42578125" style="344" customWidth="1"/>
    <col min="7708" max="7710" width="14.28515625" style="344" customWidth="1"/>
    <col min="7711" max="7712" width="11.42578125" style="344"/>
    <col min="7713" max="7713" width="15.42578125" style="344" customWidth="1"/>
    <col min="7714" max="7715" width="11.42578125" style="344"/>
    <col min="7716" max="7727" width="0" style="344" hidden="1" customWidth="1"/>
    <col min="7728" max="7728" width="23.140625" style="344" customWidth="1"/>
    <col min="7729" max="7731" width="11.42578125" style="344" customWidth="1"/>
    <col min="7732" max="7936" width="11.42578125" style="344"/>
    <col min="7937" max="7937" width="37" style="344" customWidth="1"/>
    <col min="7938" max="7939" width="11.42578125" style="344"/>
    <col min="7940" max="7962" width="5.5703125" style="344" customWidth="1"/>
    <col min="7963" max="7963" width="5.42578125" style="344" customWidth="1"/>
    <col min="7964" max="7966" width="14.28515625" style="344" customWidth="1"/>
    <col min="7967" max="7968" width="11.42578125" style="344"/>
    <col min="7969" max="7969" width="15.42578125" style="344" customWidth="1"/>
    <col min="7970" max="7971" width="11.42578125" style="344"/>
    <col min="7972" max="7983" width="0" style="344" hidden="1" customWidth="1"/>
    <col min="7984" max="7984" width="23.140625" style="344" customWidth="1"/>
    <col min="7985" max="7987" width="11.42578125" style="344" customWidth="1"/>
    <col min="7988" max="8192" width="11.42578125" style="344"/>
    <col min="8193" max="8193" width="37" style="344" customWidth="1"/>
    <col min="8194" max="8195" width="11.42578125" style="344"/>
    <col min="8196" max="8218" width="5.5703125" style="344" customWidth="1"/>
    <col min="8219" max="8219" width="5.42578125" style="344" customWidth="1"/>
    <col min="8220" max="8222" width="14.28515625" style="344" customWidth="1"/>
    <col min="8223" max="8224" width="11.42578125" style="344"/>
    <col min="8225" max="8225" width="15.42578125" style="344" customWidth="1"/>
    <col min="8226" max="8227" width="11.42578125" style="344"/>
    <col min="8228" max="8239" width="0" style="344" hidden="1" customWidth="1"/>
    <col min="8240" max="8240" width="23.140625" style="344" customWidth="1"/>
    <col min="8241" max="8243" width="11.42578125" style="344" customWidth="1"/>
    <col min="8244" max="8448" width="11.42578125" style="344"/>
    <col min="8449" max="8449" width="37" style="344" customWidth="1"/>
    <col min="8450" max="8451" width="11.42578125" style="344"/>
    <col min="8452" max="8474" width="5.5703125" style="344" customWidth="1"/>
    <col min="8475" max="8475" width="5.42578125" style="344" customWidth="1"/>
    <col min="8476" max="8478" width="14.28515625" style="344" customWidth="1"/>
    <col min="8479" max="8480" width="11.42578125" style="344"/>
    <col min="8481" max="8481" width="15.42578125" style="344" customWidth="1"/>
    <col min="8482" max="8483" width="11.42578125" style="344"/>
    <col min="8484" max="8495" width="0" style="344" hidden="1" customWidth="1"/>
    <col min="8496" max="8496" width="23.140625" style="344" customWidth="1"/>
    <col min="8497" max="8499" width="11.42578125" style="344" customWidth="1"/>
    <col min="8500" max="8704" width="11.42578125" style="344"/>
    <col min="8705" max="8705" width="37" style="344" customWidth="1"/>
    <col min="8706" max="8707" width="11.42578125" style="344"/>
    <col min="8708" max="8730" width="5.5703125" style="344" customWidth="1"/>
    <col min="8731" max="8731" width="5.42578125" style="344" customWidth="1"/>
    <col min="8732" max="8734" width="14.28515625" style="344" customWidth="1"/>
    <col min="8735" max="8736" width="11.42578125" style="344"/>
    <col min="8737" max="8737" width="15.42578125" style="344" customWidth="1"/>
    <col min="8738" max="8739" width="11.42578125" style="344"/>
    <col min="8740" max="8751" width="0" style="344" hidden="1" customWidth="1"/>
    <col min="8752" max="8752" width="23.140625" style="344" customWidth="1"/>
    <col min="8753" max="8755" width="11.42578125" style="344" customWidth="1"/>
    <col min="8756" max="8960" width="11.42578125" style="344"/>
    <col min="8961" max="8961" width="37" style="344" customWidth="1"/>
    <col min="8962" max="8963" width="11.42578125" style="344"/>
    <col min="8964" max="8986" width="5.5703125" style="344" customWidth="1"/>
    <col min="8987" max="8987" width="5.42578125" style="344" customWidth="1"/>
    <col min="8988" max="8990" width="14.28515625" style="344" customWidth="1"/>
    <col min="8991" max="8992" width="11.42578125" style="344"/>
    <col min="8993" max="8993" width="15.42578125" style="344" customWidth="1"/>
    <col min="8994" max="8995" width="11.42578125" style="344"/>
    <col min="8996" max="9007" width="0" style="344" hidden="1" customWidth="1"/>
    <col min="9008" max="9008" width="23.140625" style="344" customWidth="1"/>
    <col min="9009" max="9011" width="11.42578125" style="344" customWidth="1"/>
    <col min="9012" max="9216" width="11.42578125" style="344"/>
    <col min="9217" max="9217" width="37" style="344" customWidth="1"/>
    <col min="9218" max="9219" width="11.42578125" style="344"/>
    <col min="9220" max="9242" width="5.5703125" style="344" customWidth="1"/>
    <col min="9243" max="9243" width="5.42578125" style="344" customWidth="1"/>
    <col min="9244" max="9246" width="14.28515625" style="344" customWidth="1"/>
    <col min="9247" max="9248" width="11.42578125" style="344"/>
    <col min="9249" max="9249" width="15.42578125" style="344" customWidth="1"/>
    <col min="9250" max="9251" width="11.42578125" style="344"/>
    <col min="9252" max="9263" width="0" style="344" hidden="1" customWidth="1"/>
    <col min="9264" max="9264" width="23.140625" style="344" customWidth="1"/>
    <col min="9265" max="9267" width="11.42578125" style="344" customWidth="1"/>
    <col min="9268" max="9472" width="11.42578125" style="344"/>
    <col min="9473" max="9473" width="37" style="344" customWidth="1"/>
    <col min="9474" max="9475" width="11.42578125" style="344"/>
    <col min="9476" max="9498" width="5.5703125" style="344" customWidth="1"/>
    <col min="9499" max="9499" width="5.42578125" style="344" customWidth="1"/>
    <col min="9500" max="9502" width="14.28515625" style="344" customWidth="1"/>
    <col min="9503" max="9504" width="11.42578125" style="344"/>
    <col min="9505" max="9505" width="15.42578125" style="344" customWidth="1"/>
    <col min="9506" max="9507" width="11.42578125" style="344"/>
    <col min="9508" max="9519" width="0" style="344" hidden="1" customWidth="1"/>
    <col min="9520" max="9520" width="23.140625" style="344" customWidth="1"/>
    <col min="9521" max="9523" width="11.42578125" style="344" customWidth="1"/>
    <col min="9524" max="9728" width="11.42578125" style="344"/>
    <col min="9729" max="9729" width="37" style="344" customWidth="1"/>
    <col min="9730" max="9731" width="11.42578125" style="344"/>
    <col min="9732" max="9754" width="5.5703125" style="344" customWidth="1"/>
    <col min="9755" max="9755" width="5.42578125" style="344" customWidth="1"/>
    <col min="9756" max="9758" width="14.28515625" style="344" customWidth="1"/>
    <col min="9759" max="9760" width="11.42578125" style="344"/>
    <col min="9761" max="9761" width="15.42578125" style="344" customWidth="1"/>
    <col min="9762" max="9763" width="11.42578125" style="344"/>
    <col min="9764" max="9775" width="0" style="344" hidden="1" customWidth="1"/>
    <col min="9776" max="9776" width="23.140625" style="344" customWidth="1"/>
    <col min="9777" max="9779" width="11.42578125" style="344" customWidth="1"/>
    <col min="9780" max="9984" width="11.42578125" style="344"/>
    <col min="9985" max="9985" width="37" style="344" customWidth="1"/>
    <col min="9986" max="9987" width="11.42578125" style="344"/>
    <col min="9988" max="10010" width="5.5703125" style="344" customWidth="1"/>
    <col min="10011" max="10011" width="5.42578125" style="344" customWidth="1"/>
    <col min="10012" max="10014" width="14.28515625" style="344" customWidth="1"/>
    <col min="10015" max="10016" width="11.42578125" style="344"/>
    <col min="10017" max="10017" width="15.42578125" style="344" customWidth="1"/>
    <col min="10018" max="10019" width="11.42578125" style="344"/>
    <col min="10020" max="10031" width="0" style="344" hidden="1" customWidth="1"/>
    <col min="10032" max="10032" width="23.140625" style="344" customWidth="1"/>
    <col min="10033" max="10035" width="11.42578125" style="344" customWidth="1"/>
    <col min="10036" max="10240" width="11.42578125" style="344"/>
    <col min="10241" max="10241" width="37" style="344" customWidth="1"/>
    <col min="10242" max="10243" width="11.42578125" style="344"/>
    <col min="10244" max="10266" width="5.5703125" style="344" customWidth="1"/>
    <col min="10267" max="10267" width="5.42578125" style="344" customWidth="1"/>
    <col min="10268" max="10270" width="14.28515625" style="344" customWidth="1"/>
    <col min="10271" max="10272" width="11.42578125" style="344"/>
    <col min="10273" max="10273" width="15.42578125" style="344" customWidth="1"/>
    <col min="10274" max="10275" width="11.42578125" style="344"/>
    <col min="10276" max="10287" width="0" style="344" hidden="1" customWidth="1"/>
    <col min="10288" max="10288" width="23.140625" style="344" customWidth="1"/>
    <col min="10289" max="10291" width="11.42578125" style="344" customWidth="1"/>
    <col min="10292" max="10496" width="11.42578125" style="344"/>
    <col min="10497" max="10497" width="37" style="344" customWidth="1"/>
    <col min="10498" max="10499" width="11.42578125" style="344"/>
    <col min="10500" max="10522" width="5.5703125" style="344" customWidth="1"/>
    <col min="10523" max="10523" width="5.42578125" style="344" customWidth="1"/>
    <col min="10524" max="10526" width="14.28515625" style="344" customWidth="1"/>
    <col min="10527" max="10528" width="11.42578125" style="344"/>
    <col min="10529" max="10529" width="15.42578125" style="344" customWidth="1"/>
    <col min="10530" max="10531" width="11.42578125" style="344"/>
    <col min="10532" max="10543" width="0" style="344" hidden="1" customWidth="1"/>
    <col min="10544" max="10544" width="23.140625" style="344" customWidth="1"/>
    <col min="10545" max="10547" width="11.42578125" style="344" customWidth="1"/>
    <col min="10548" max="10752" width="11.42578125" style="344"/>
    <col min="10753" max="10753" width="37" style="344" customWidth="1"/>
    <col min="10754" max="10755" width="11.42578125" style="344"/>
    <col min="10756" max="10778" width="5.5703125" style="344" customWidth="1"/>
    <col min="10779" max="10779" width="5.42578125" style="344" customWidth="1"/>
    <col min="10780" max="10782" width="14.28515625" style="344" customWidth="1"/>
    <col min="10783" max="10784" width="11.42578125" style="344"/>
    <col min="10785" max="10785" width="15.42578125" style="344" customWidth="1"/>
    <col min="10786" max="10787" width="11.42578125" style="344"/>
    <col min="10788" max="10799" width="0" style="344" hidden="1" customWidth="1"/>
    <col min="10800" max="10800" width="23.140625" style="344" customWidth="1"/>
    <col min="10801" max="10803" width="11.42578125" style="344" customWidth="1"/>
    <col min="10804" max="11008" width="11.42578125" style="344"/>
    <col min="11009" max="11009" width="37" style="344" customWidth="1"/>
    <col min="11010" max="11011" width="11.42578125" style="344"/>
    <col min="11012" max="11034" width="5.5703125" style="344" customWidth="1"/>
    <col min="11035" max="11035" width="5.42578125" style="344" customWidth="1"/>
    <col min="11036" max="11038" width="14.28515625" style="344" customWidth="1"/>
    <col min="11039" max="11040" width="11.42578125" style="344"/>
    <col min="11041" max="11041" width="15.42578125" style="344" customWidth="1"/>
    <col min="11042" max="11043" width="11.42578125" style="344"/>
    <col min="11044" max="11055" width="0" style="344" hidden="1" customWidth="1"/>
    <col min="11056" max="11056" width="23.140625" style="344" customWidth="1"/>
    <col min="11057" max="11059" width="11.42578125" style="344" customWidth="1"/>
    <col min="11060" max="11264" width="11.42578125" style="344"/>
    <col min="11265" max="11265" width="37" style="344" customWidth="1"/>
    <col min="11266" max="11267" width="11.42578125" style="344"/>
    <col min="11268" max="11290" width="5.5703125" style="344" customWidth="1"/>
    <col min="11291" max="11291" width="5.42578125" style="344" customWidth="1"/>
    <col min="11292" max="11294" width="14.28515625" style="344" customWidth="1"/>
    <col min="11295" max="11296" width="11.42578125" style="344"/>
    <col min="11297" max="11297" width="15.42578125" style="344" customWidth="1"/>
    <col min="11298" max="11299" width="11.42578125" style="344"/>
    <col min="11300" max="11311" width="0" style="344" hidden="1" customWidth="1"/>
    <col min="11312" max="11312" width="23.140625" style="344" customWidth="1"/>
    <col min="11313" max="11315" width="11.42578125" style="344" customWidth="1"/>
    <col min="11316" max="11520" width="11.42578125" style="344"/>
    <col min="11521" max="11521" width="37" style="344" customWidth="1"/>
    <col min="11522" max="11523" width="11.42578125" style="344"/>
    <col min="11524" max="11546" width="5.5703125" style="344" customWidth="1"/>
    <col min="11547" max="11547" width="5.42578125" style="344" customWidth="1"/>
    <col min="11548" max="11550" width="14.28515625" style="344" customWidth="1"/>
    <col min="11551" max="11552" width="11.42578125" style="344"/>
    <col min="11553" max="11553" width="15.42578125" style="344" customWidth="1"/>
    <col min="11554" max="11555" width="11.42578125" style="344"/>
    <col min="11556" max="11567" width="0" style="344" hidden="1" customWidth="1"/>
    <col min="11568" max="11568" width="23.140625" style="344" customWidth="1"/>
    <col min="11569" max="11571" width="11.42578125" style="344" customWidth="1"/>
    <col min="11572" max="11776" width="11.42578125" style="344"/>
    <col min="11777" max="11777" width="37" style="344" customWidth="1"/>
    <col min="11778" max="11779" width="11.42578125" style="344"/>
    <col min="11780" max="11802" width="5.5703125" style="344" customWidth="1"/>
    <col min="11803" max="11803" width="5.42578125" style="344" customWidth="1"/>
    <col min="11804" max="11806" width="14.28515625" style="344" customWidth="1"/>
    <col min="11807" max="11808" width="11.42578125" style="344"/>
    <col min="11809" max="11809" width="15.42578125" style="344" customWidth="1"/>
    <col min="11810" max="11811" width="11.42578125" style="344"/>
    <col min="11812" max="11823" width="0" style="344" hidden="1" customWidth="1"/>
    <col min="11824" max="11824" width="23.140625" style="344" customWidth="1"/>
    <col min="11825" max="11827" width="11.42578125" style="344" customWidth="1"/>
    <col min="11828" max="12032" width="11.42578125" style="344"/>
    <col min="12033" max="12033" width="37" style="344" customWidth="1"/>
    <col min="12034" max="12035" width="11.42578125" style="344"/>
    <col min="12036" max="12058" width="5.5703125" style="344" customWidth="1"/>
    <col min="12059" max="12059" width="5.42578125" style="344" customWidth="1"/>
    <col min="12060" max="12062" width="14.28515625" style="344" customWidth="1"/>
    <col min="12063" max="12064" width="11.42578125" style="344"/>
    <col min="12065" max="12065" width="15.42578125" style="344" customWidth="1"/>
    <col min="12066" max="12067" width="11.42578125" style="344"/>
    <col min="12068" max="12079" width="0" style="344" hidden="1" customWidth="1"/>
    <col min="12080" max="12080" width="23.140625" style="344" customWidth="1"/>
    <col min="12081" max="12083" width="11.42578125" style="344" customWidth="1"/>
    <col min="12084" max="12288" width="11.42578125" style="344"/>
    <col min="12289" max="12289" width="37" style="344" customWidth="1"/>
    <col min="12290" max="12291" width="11.42578125" style="344"/>
    <col min="12292" max="12314" width="5.5703125" style="344" customWidth="1"/>
    <col min="12315" max="12315" width="5.42578125" style="344" customWidth="1"/>
    <col min="12316" max="12318" width="14.28515625" style="344" customWidth="1"/>
    <col min="12319" max="12320" width="11.42578125" style="344"/>
    <col min="12321" max="12321" width="15.42578125" style="344" customWidth="1"/>
    <col min="12322" max="12323" width="11.42578125" style="344"/>
    <col min="12324" max="12335" width="0" style="344" hidden="1" customWidth="1"/>
    <col min="12336" max="12336" width="23.140625" style="344" customWidth="1"/>
    <col min="12337" max="12339" width="11.42578125" style="344" customWidth="1"/>
    <col min="12340" max="12544" width="11.42578125" style="344"/>
    <col min="12545" max="12545" width="37" style="344" customWidth="1"/>
    <col min="12546" max="12547" width="11.42578125" style="344"/>
    <col min="12548" max="12570" width="5.5703125" style="344" customWidth="1"/>
    <col min="12571" max="12571" width="5.42578125" style="344" customWidth="1"/>
    <col min="12572" max="12574" width="14.28515625" style="344" customWidth="1"/>
    <col min="12575" max="12576" width="11.42578125" style="344"/>
    <col min="12577" max="12577" width="15.42578125" style="344" customWidth="1"/>
    <col min="12578" max="12579" width="11.42578125" style="344"/>
    <col min="12580" max="12591" width="0" style="344" hidden="1" customWidth="1"/>
    <col min="12592" max="12592" width="23.140625" style="344" customWidth="1"/>
    <col min="12593" max="12595" width="11.42578125" style="344" customWidth="1"/>
    <col min="12596" max="12800" width="11.42578125" style="344"/>
    <col min="12801" max="12801" width="37" style="344" customWidth="1"/>
    <col min="12802" max="12803" width="11.42578125" style="344"/>
    <col min="12804" max="12826" width="5.5703125" style="344" customWidth="1"/>
    <col min="12827" max="12827" width="5.42578125" style="344" customWidth="1"/>
    <col min="12828" max="12830" width="14.28515625" style="344" customWidth="1"/>
    <col min="12831" max="12832" width="11.42578125" style="344"/>
    <col min="12833" max="12833" width="15.42578125" style="344" customWidth="1"/>
    <col min="12834" max="12835" width="11.42578125" style="344"/>
    <col min="12836" max="12847" width="0" style="344" hidden="1" customWidth="1"/>
    <col min="12848" max="12848" width="23.140625" style="344" customWidth="1"/>
    <col min="12849" max="12851" width="11.42578125" style="344" customWidth="1"/>
    <col min="12852" max="13056" width="11.42578125" style="344"/>
    <col min="13057" max="13057" width="37" style="344" customWidth="1"/>
    <col min="13058" max="13059" width="11.42578125" style="344"/>
    <col min="13060" max="13082" width="5.5703125" style="344" customWidth="1"/>
    <col min="13083" max="13083" width="5.42578125" style="344" customWidth="1"/>
    <col min="13084" max="13086" width="14.28515625" style="344" customWidth="1"/>
    <col min="13087" max="13088" width="11.42578125" style="344"/>
    <col min="13089" max="13089" width="15.42578125" style="344" customWidth="1"/>
    <col min="13090" max="13091" width="11.42578125" style="344"/>
    <col min="13092" max="13103" width="0" style="344" hidden="1" customWidth="1"/>
    <col min="13104" max="13104" width="23.140625" style="344" customWidth="1"/>
    <col min="13105" max="13107" width="11.42578125" style="344" customWidth="1"/>
    <col min="13108" max="13312" width="11.42578125" style="344"/>
    <col min="13313" max="13313" width="37" style="344" customWidth="1"/>
    <col min="13314" max="13315" width="11.42578125" style="344"/>
    <col min="13316" max="13338" width="5.5703125" style="344" customWidth="1"/>
    <col min="13339" max="13339" width="5.42578125" style="344" customWidth="1"/>
    <col min="13340" max="13342" width="14.28515625" style="344" customWidth="1"/>
    <col min="13343" max="13344" width="11.42578125" style="344"/>
    <col min="13345" max="13345" width="15.42578125" style="344" customWidth="1"/>
    <col min="13346" max="13347" width="11.42578125" style="344"/>
    <col min="13348" max="13359" width="0" style="344" hidden="1" customWidth="1"/>
    <col min="13360" max="13360" width="23.140625" style="344" customWidth="1"/>
    <col min="13361" max="13363" width="11.42578125" style="344" customWidth="1"/>
    <col min="13364" max="13568" width="11.42578125" style="344"/>
    <col min="13569" max="13569" width="37" style="344" customWidth="1"/>
    <col min="13570" max="13571" width="11.42578125" style="344"/>
    <col min="13572" max="13594" width="5.5703125" style="344" customWidth="1"/>
    <col min="13595" max="13595" width="5.42578125" style="344" customWidth="1"/>
    <col min="13596" max="13598" width="14.28515625" style="344" customWidth="1"/>
    <col min="13599" max="13600" width="11.42578125" style="344"/>
    <col min="13601" max="13601" width="15.42578125" style="344" customWidth="1"/>
    <col min="13602" max="13603" width="11.42578125" style="344"/>
    <col min="13604" max="13615" width="0" style="344" hidden="1" customWidth="1"/>
    <col min="13616" max="13616" width="23.140625" style="344" customWidth="1"/>
    <col min="13617" max="13619" width="11.42578125" style="344" customWidth="1"/>
    <col min="13620" max="13824" width="11.42578125" style="344"/>
    <col min="13825" max="13825" width="37" style="344" customWidth="1"/>
    <col min="13826" max="13827" width="11.42578125" style="344"/>
    <col min="13828" max="13850" width="5.5703125" style="344" customWidth="1"/>
    <col min="13851" max="13851" width="5.42578125" style="344" customWidth="1"/>
    <col min="13852" max="13854" width="14.28515625" style="344" customWidth="1"/>
    <col min="13855" max="13856" width="11.42578125" style="344"/>
    <col min="13857" max="13857" width="15.42578125" style="344" customWidth="1"/>
    <col min="13858" max="13859" width="11.42578125" style="344"/>
    <col min="13860" max="13871" width="0" style="344" hidden="1" customWidth="1"/>
    <col min="13872" max="13872" width="23.140625" style="344" customWidth="1"/>
    <col min="13873" max="13875" width="11.42578125" style="344" customWidth="1"/>
    <col min="13876" max="14080" width="11.42578125" style="344"/>
    <col min="14081" max="14081" width="37" style="344" customWidth="1"/>
    <col min="14082" max="14083" width="11.42578125" style="344"/>
    <col min="14084" max="14106" width="5.5703125" style="344" customWidth="1"/>
    <col min="14107" max="14107" width="5.42578125" style="344" customWidth="1"/>
    <col min="14108" max="14110" width="14.28515625" style="344" customWidth="1"/>
    <col min="14111" max="14112" width="11.42578125" style="344"/>
    <col min="14113" max="14113" width="15.42578125" style="344" customWidth="1"/>
    <col min="14114" max="14115" width="11.42578125" style="344"/>
    <col min="14116" max="14127" width="0" style="344" hidden="1" customWidth="1"/>
    <col min="14128" max="14128" width="23.140625" style="344" customWidth="1"/>
    <col min="14129" max="14131" width="11.42578125" style="344" customWidth="1"/>
    <col min="14132" max="14336" width="11.42578125" style="344"/>
    <col min="14337" max="14337" width="37" style="344" customWidth="1"/>
    <col min="14338" max="14339" width="11.42578125" style="344"/>
    <col min="14340" max="14362" width="5.5703125" style="344" customWidth="1"/>
    <col min="14363" max="14363" width="5.42578125" style="344" customWidth="1"/>
    <col min="14364" max="14366" width="14.28515625" style="344" customWidth="1"/>
    <col min="14367" max="14368" width="11.42578125" style="344"/>
    <col min="14369" max="14369" width="15.42578125" style="344" customWidth="1"/>
    <col min="14370" max="14371" width="11.42578125" style="344"/>
    <col min="14372" max="14383" width="0" style="344" hidden="1" customWidth="1"/>
    <col min="14384" max="14384" width="23.140625" style="344" customWidth="1"/>
    <col min="14385" max="14387" width="11.42578125" style="344" customWidth="1"/>
    <col min="14388" max="14592" width="11.42578125" style="344"/>
    <col min="14593" max="14593" width="37" style="344" customWidth="1"/>
    <col min="14594" max="14595" width="11.42578125" style="344"/>
    <col min="14596" max="14618" width="5.5703125" style="344" customWidth="1"/>
    <col min="14619" max="14619" width="5.42578125" style="344" customWidth="1"/>
    <col min="14620" max="14622" width="14.28515625" style="344" customWidth="1"/>
    <col min="14623" max="14624" width="11.42578125" style="344"/>
    <col min="14625" max="14625" width="15.42578125" style="344" customWidth="1"/>
    <col min="14626" max="14627" width="11.42578125" style="344"/>
    <col min="14628" max="14639" width="0" style="344" hidden="1" customWidth="1"/>
    <col min="14640" max="14640" width="23.140625" style="344" customWidth="1"/>
    <col min="14641" max="14643" width="11.42578125" style="344" customWidth="1"/>
    <col min="14644" max="14848" width="11.42578125" style="344"/>
    <col min="14849" max="14849" width="37" style="344" customWidth="1"/>
    <col min="14850" max="14851" width="11.42578125" style="344"/>
    <col min="14852" max="14874" width="5.5703125" style="344" customWidth="1"/>
    <col min="14875" max="14875" width="5.42578125" style="344" customWidth="1"/>
    <col min="14876" max="14878" width="14.28515625" style="344" customWidth="1"/>
    <col min="14879" max="14880" width="11.42578125" style="344"/>
    <col min="14881" max="14881" width="15.42578125" style="344" customWidth="1"/>
    <col min="14882" max="14883" width="11.42578125" style="344"/>
    <col min="14884" max="14895" width="0" style="344" hidden="1" customWidth="1"/>
    <col min="14896" max="14896" width="23.140625" style="344" customWidth="1"/>
    <col min="14897" max="14899" width="11.42578125" style="344" customWidth="1"/>
    <col min="14900" max="15104" width="11.42578125" style="344"/>
    <col min="15105" max="15105" width="37" style="344" customWidth="1"/>
    <col min="15106" max="15107" width="11.42578125" style="344"/>
    <col min="15108" max="15130" width="5.5703125" style="344" customWidth="1"/>
    <col min="15131" max="15131" width="5.42578125" style="344" customWidth="1"/>
    <col min="15132" max="15134" width="14.28515625" style="344" customWidth="1"/>
    <col min="15135" max="15136" width="11.42578125" style="344"/>
    <col min="15137" max="15137" width="15.42578125" style="344" customWidth="1"/>
    <col min="15138" max="15139" width="11.42578125" style="344"/>
    <col min="15140" max="15151" width="0" style="344" hidden="1" customWidth="1"/>
    <col min="15152" max="15152" width="23.140625" style="344" customWidth="1"/>
    <col min="15153" max="15155" width="11.42578125" style="344" customWidth="1"/>
    <col min="15156" max="15360" width="11.42578125" style="344"/>
    <col min="15361" max="15361" width="37" style="344" customWidth="1"/>
    <col min="15362" max="15363" width="11.42578125" style="344"/>
    <col min="15364" max="15386" width="5.5703125" style="344" customWidth="1"/>
    <col min="15387" max="15387" width="5.42578125" style="344" customWidth="1"/>
    <col min="15388" max="15390" width="14.28515625" style="344" customWidth="1"/>
    <col min="15391" max="15392" width="11.42578125" style="344"/>
    <col min="15393" max="15393" width="15.42578125" style="344" customWidth="1"/>
    <col min="15394" max="15395" width="11.42578125" style="344"/>
    <col min="15396" max="15407" width="0" style="344" hidden="1" customWidth="1"/>
    <col min="15408" max="15408" width="23.140625" style="344" customWidth="1"/>
    <col min="15409" max="15411" width="11.42578125" style="344" customWidth="1"/>
    <col min="15412" max="15616" width="11.42578125" style="344"/>
    <col min="15617" max="15617" width="37" style="344" customWidth="1"/>
    <col min="15618" max="15619" width="11.42578125" style="344"/>
    <col min="15620" max="15642" width="5.5703125" style="344" customWidth="1"/>
    <col min="15643" max="15643" width="5.42578125" style="344" customWidth="1"/>
    <col min="15644" max="15646" width="14.28515625" style="344" customWidth="1"/>
    <col min="15647" max="15648" width="11.42578125" style="344"/>
    <col min="15649" max="15649" width="15.42578125" style="344" customWidth="1"/>
    <col min="15650" max="15651" width="11.42578125" style="344"/>
    <col min="15652" max="15663" width="0" style="344" hidden="1" customWidth="1"/>
    <col min="15664" max="15664" width="23.140625" style="344" customWidth="1"/>
    <col min="15665" max="15667" width="11.42578125" style="344" customWidth="1"/>
    <col min="15668" max="15872" width="11.42578125" style="344"/>
    <col min="15873" max="15873" width="37" style="344" customWidth="1"/>
    <col min="15874" max="15875" width="11.42578125" style="344"/>
    <col min="15876" max="15898" width="5.5703125" style="344" customWidth="1"/>
    <col min="15899" max="15899" width="5.42578125" style="344" customWidth="1"/>
    <col min="15900" max="15902" width="14.28515625" style="344" customWidth="1"/>
    <col min="15903" max="15904" width="11.42578125" style="344"/>
    <col min="15905" max="15905" width="15.42578125" style="344" customWidth="1"/>
    <col min="15906" max="15907" width="11.42578125" style="344"/>
    <col min="15908" max="15919" width="0" style="344" hidden="1" customWidth="1"/>
    <col min="15920" max="15920" width="23.140625" style="344" customWidth="1"/>
    <col min="15921" max="15923" width="11.42578125" style="344" customWidth="1"/>
    <col min="15924" max="16128" width="11.42578125" style="344"/>
    <col min="16129" max="16129" width="37" style="344" customWidth="1"/>
    <col min="16130" max="16131" width="11.42578125" style="344"/>
    <col min="16132" max="16154" width="5.5703125" style="344" customWidth="1"/>
    <col min="16155" max="16155" width="5.42578125" style="344" customWidth="1"/>
    <col min="16156" max="16158" width="14.28515625" style="344" customWidth="1"/>
    <col min="16159" max="16160" width="11.42578125" style="344"/>
    <col min="16161" max="16161" width="15.42578125" style="344" customWidth="1"/>
    <col min="16162" max="16163" width="11.42578125" style="344"/>
    <col min="16164" max="16175" width="0" style="344" hidden="1" customWidth="1"/>
    <col min="16176" max="16176" width="23.140625" style="344" customWidth="1"/>
    <col min="16177" max="16179" width="11.42578125" style="344" customWidth="1"/>
    <col min="16180" max="16384" width="11.42578125" style="344"/>
  </cols>
  <sheetData>
    <row r="1" spans="1:48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1"/>
    </row>
    <row r="2" spans="1:48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</row>
    <row r="3" spans="1:48">
      <c r="A3" s="730" t="s">
        <v>126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</row>
    <row r="4" spans="1:48" ht="27" customHeight="1">
      <c r="A4" s="743" t="s">
        <v>129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</row>
    <row r="5" spans="1:48" ht="15" customHeight="1">
      <c r="A5" s="736" t="s">
        <v>3</v>
      </c>
      <c r="B5" s="736" t="s">
        <v>4</v>
      </c>
      <c r="C5" s="736" t="s">
        <v>5</v>
      </c>
      <c r="D5" s="737" t="s">
        <v>6</v>
      </c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9"/>
      <c r="AB5" s="812" t="s">
        <v>679</v>
      </c>
      <c r="AC5" s="812" t="s">
        <v>680</v>
      </c>
      <c r="AD5" s="728" t="s">
        <v>9</v>
      </c>
      <c r="AE5" s="728" t="s">
        <v>10</v>
      </c>
      <c r="AF5" s="728" t="s">
        <v>11</v>
      </c>
      <c r="AG5" s="729" t="s">
        <v>12</v>
      </c>
      <c r="AH5" s="742" t="s">
        <v>13</v>
      </c>
      <c r="AI5" s="742"/>
      <c r="AJ5" s="736" t="s">
        <v>14</v>
      </c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 t="s">
        <v>15</v>
      </c>
    </row>
    <row r="6" spans="1:48" ht="25.5">
      <c r="A6" s="736"/>
      <c r="B6" s="736"/>
      <c r="C6" s="736"/>
      <c r="D6" s="343" t="s">
        <v>16</v>
      </c>
      <c r="E6" s="343" t="s">
        <v>68</v>
      </c>
      <c r="F6" s="343" t="s">
        <v>18</v>
      </c>
      <c r="G6" s="343" t="s">
        <v>19</v>
      </c>
      <c r="H6" s="343" t="s">
        <v>20</v>
      </c>
      <c r="I6" s="343" t="s">
        <v>21</v>
      </c>
      <c r="J6" s="343" t="s">
        <v>22</v>
      </c>
      <c r="K6" s="343" t="s">
        <v>23</v>
      </c>
      <c r="L6" s="343" t="s">
        <v>24</v>
      </c>
      <c r="M6" s="343" t="s">
        <v>25</v>
      </c>
      <c r="N6" s="343" t="s">
        <v>26</v>
      </c>
      <c r="O6" s="343" t="s">
        <v>27</v>
      </c>
      <c r="P6" s="343" t="s">
        <v>28</v>
      </c>
      <c r="Q6" s="343" t="s">
        <v>29</v>
      </c>
      <c r="R6" s="343" t="s">
        <v>30</v>
      </c>
      <c r="S6" s="343" t="s">
        <v>31</v>
      </c>
      <c r="T6" s="343" t="s">
        <v>32</v>
      </c>
      <c r="U6" s="343" t="s">
        <v>33</v>
      </c>
      <c r="V6" s="343" t="s">
        <v>34</v>
      </c>
      <c r="W6" s="343" t="s">
        <v>35</v>
      </c>
      <c r="X6" s="343" t="s">
        <v>36</v>
      </c>
      <c r="Y6" s="343" t="s">
        <v>37</v>
      </c>
      <c r="Z6" s="346" t="s">
        <v>38</v>
      </c>
      <c r="AA6" s="347" t="s">
        <v>39</v>
      </c>
      <c r="AB6" s="812"/>
      <c r="AC6" s="812"/>
      <c r="AD6" s="728"/>
      <c r="AE6" s="728"/>
      <c r="AF6" s="728"/>
      <c r="AG6" s="729"/>
      <c r="AH6" s="348" t="s">
        <v>40</v>
      </c>
      <c r="AI6" s="343" t="s">
        <v>41</v>
      </c>
      <c r="AJ6" s="343" t="s">
        <v>42</v>
      </c>
      <c r="AK6" s="343" t="s">
        <v>43</v>
      </c>
      <c r="AL6" s="343" t="s">
        <v>44</v>
      </c>
      <c r="AM6" s="343" t="s">
        <v>45</v>
      </c>
      <c r="AN6" s="343" t="s">
        <v>46</v>
      </c>
      <c r="AO6" s="343" t="s">
        <v>47</v>
      </c>
      <c r="AP6" s="343" t="s">
        <v>48</v>
      </c>
      <c r="AQ6" s="343" t="s">
        <v>49</v>
      </c>
      <c r="AR6" s="343" t="s">
        <v>50</v>
      </c>
      <c r="AS6" s="343" t="s">
        <v>51</v>
      </c>
      <c r="AT6" s="343" t="s">
        <v>52</v>
      </c>
      <c r="AU6" s="343" t="s">
        <v>53</v>
      </c>
      <c r="AV6" s="736"/>
    </row>
    <row r="7" spans="1:48" ht="25.5">
      <c r="A7" s="581" t="s">
        <v>681</v>
      </c>
      <c r="B7" s="418"/>
      <c r="C7" s="399">
        <v>9</v>
      </c>
      <c r="D7" s="474"/>
      <c r="E7" s="357"/>
      <c r="F7" s="376"/>
      <c r="G7" s="357"/>
      <c r="H7" s="376"/>
      <c r="I7" s="357"/>
      <c r="J7" s="376"/>
      <c r="K7" s="357"/>
      <c r="L7" s="376"/>
      <c r="M7" s="357"/>
      <c r="N7" s="376"/>
      <c r="O7" s="357"/>
      <c r="P7" s="376"/>
      <c r="Q7" s="357"/>
      <c r="R7" s="376"/>
      <c r="S7" s="357"/>
      <c r="T7" s="376"/>
      <c r="U7" s="357"/>
      <c r="V7" s="386"/>
      <c r="W7" s="357"/>
      <c r="X7" s="386"/>
      <c r="Y7" s="357"/>
      <c r="Z7" s="386"/>
      <c r="AA7" s="357"/>
      <c r="AB7" s="582">
        <v>2500000</v>
      </c>
      <c r="AC7" s="403">
        <v>0</v>
      </c>
      <c r="AD7" s="404">
        <f t="shared" ref="AD7:AD34" si="0">AC7/AB7</f>
        <v>0</v>
      </c>
      <c r="AE7" s="405">
        <v>42370</v>
      </c>
      <c r="AF7" s="405">
        <v>42735</v>
      </c>
      <c r="AG7" s="366" t="s">
        <v>130</v>
      </c>
      <c r="AH7" s="361">
        <f t="shared" ref="AH7:AH32" si="1">E7+G7+I7+K7+M7+O7+Q7+S7+U7+W7+Y7+AA7</f>
        <v>0</v>
      </c>
      <c r="AI7" s="362">
        <f t="shared" ref="AI7:AI21" si="2">AH7/C7</f>
        <v>0</v>
      </c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583"/>
    </row>
    <row r="8" spans="1:48" ht="24" customHeight="1">
      <c r="A8" s="581" t="s">
        <v>682</v>
      </c>
      <c r="B8" s="418"/>
      <c r="C8" s="399">
        <v>2</v>
      </c>
      <c r="D8" s="474"/>
      <c r="E8" s="357"/>
      <c r="F8" s="376"/>
      <c r="G8" s="357"/>
      <c r="H8" s="584"/>
      <c r="I8" s="357"/>
      <c r="J8" s="376"/>
      <c r="K8" s="357"/>
      <c r="L8" s="376"/>
      <c r="M8" s="357"/>
      <c r="N8" s="376"/>
      <c r="O8" s="357"/>
      <c r="P8" s="376"/>
      <c r="Q8" s="357"/>
      <c r="R8" s="376"/>
      <c r="S8" s="357"/>
      <c r="T8" s="376"/>
      <c r="U8" s="357"/>
      <c r="V8" s="386"/>
      <c r="W8" s="357"/>
      <c r="X8" s="386"/>
      <c r="Y8" s="357"/>
      <c r="Z8" s="386"/>
      <c r="AA8" s="357"/>
      <c r="AB8" s="582">
        <v>2500000</v>
      </c>
      <c r="AC8" s="403">
        <v>0</v>
      </c>
      <c r="AD8" s="404">
        <f t="shared" si="0"/>
        <v>0</v>
      </c>
      <c r="AE8" s="405">
        <v>42370</v>
      </c>
      <c r="AF8" s="405">
        <v>42735</v>
      </c>
      <c r="AG8" s="366" t="s">
        <v>130</v>
      </c>
      <c r="AH8" s="361">
        <f t="shared" si="1"/>
        <v>0</v>
      </c>
      <c r="AI8" s="362">
        <f t="shared" si="2"/>
        <v>0</v>
      </c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585"/>
    </row>
    <row r="9" spans="1:48" ht="22.5" customHeight="1">
      <c r="A9" s="581" t="s">
        <v>840</v>
      </c>
      <c r="B9" s="418"/>
      <c r="C9" s="376">
        <v>23</v>
      </c>
      <c r="D9" s="474"/>
      <c r="E9" s="357"/>
      <c r="F9" s="376"/>
      <c r="G9" s="357"/>
      <c r="H9" s="376"/>
      <c r="I9" s="357"/>
      <c r="J9" s="376"/>
      <c r="K9" s="357"/>
      <c r="L9" s="376"/>
      <c r="M9" s="357"/>
      <c r="N9" s="376"/>
      <c r="O9" s="357"/>
      <c r="P9" s="376"/>
      <c r="Q9" s="357"/>
      <c r="R9" s="376"/>
      <c r="S9" s="357"/>
      <c r="T9" s="376"/>
      <c r="U9" s="357"/>
      <c r="V9" s="386"/>
      <c r="W9" s="357"/>
      <c r="X9" s="386"/>
      <c r="Y9" s="357"/>
      <c r="Z9" s="386"/>
      <c r="AA9" s="357"/>
      <c r="AB9" s="582">
        <v>0</v>
      </c>
      <c r="AC9" s="403">
        <v>0</v>
      </c>
      <c r="AD9" s="404" t="e">
        <f t="shared" si="0"/>
        <v>#DIV/0!</v>
      </c>
      <c r="AE9" s="405">
        <v>42370</v>
      </c>
      <c r="AF9" s="405">
        <v>42735</v>
      </c>
      <c r="AG9" s="366" t="s">
        <v>130</v>
      </c>
      <c r="AH9" s="361">
        <f t="shared" si="1"/>
        <v>0</v>
      </c>
      <c r="AI9" s="362">
        <f t="shared" si="2"/>
        <v>0</v>
      </c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586"/>
    </row>
    <row r="10" spans="1:48" ht="25.5">
      <c r="A10" s="581" t="s">
        <v>841</v>
      </c>
      <c r="B10" s="418"/>
      <c r="C10" s="399">
        <v>2</v>
      </c>
      <c r="D10" s="368"/>
      <c r="E10" s="357"/>
      <c r="F10" s="376"/>
      <c r="G10" s="357"/>
      <c r="H10" s="376"/>
      <c r="I10" s="357"/>
      <c r="J10" s="376"/>
      <c r="K10" s="357"/>
      <c r="L10" s="376"/>
      <c r="M10" s="357"/>
      <c r="N10" s="376"/>
      <c r="O10" s="357"/>
      <c r="P10" s="376"/>
      <c r="Q10" s="357"/>
      <c r="R10" s="376"/>
      <c r="S10" s="357"/>
      <c r="T10" s="376"/>
      <c r="U10" s="357"/>
      <c r="V10" s="386"/>
      <c r="W10" s="357"/>
      <c r="X10" s="386"/>
      <c r="Y10" s="357"/>
      <c r="Z10" s="386"/>
      <c r="AA10" s="357"/>
      <c r="AB10" s="587">
        <v>500000</v>
      </c>
      <c r="AC10" s="403">
        <v>0</v>
      </c>
      <c r="AD10" s="404">
        <f t="shared" si="0"/>
        <v>0</v>
      </c>
      <c r="AE10" s="405">
        <v>42370</v>
      </c>
      <c r="AF10" s="405">
        <v>42735</v>
      </c>
      <c r="AG10" s="366" t="s">
        <v>130</v>
      </c>
      <c r="AH10" s="361">
        <f t="shared" si="1"/>
        <v>0</v>
      </c>
      <c r="AI10" s="362">
        <f t="shared" si="2"/>
        <v>0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</row>
    <row r="11" spans="1:48" ht="30" customHeight="1">
      <c r="A11" s="581" t="s">
        <v>842</v>
      </c>
      <c r="B11" s="418"/>
      <c r="C11" s="399">
        <v>12</v>
      </c>
      <c r="D11" s="474"/>
      <c r="E11" s="357"/>
      <c r="F11" s="376"/>
      <c r="G11" s="357"/>
      <c r="H11" s="376"/>
      <c r="I11" s="357"/>
      <c r="J11" s="376"/>
      <c r="K11" s="357"/>
      <c r="L11" s="376"/>
      <c r="M11" s="357"/>
      <c r="N11" s="376"/>
      <c r="O11" s="357"/>
      <c r="P11" s="376"/>
      <c r="Q11" s="357"/>
      <c r="R11" s="376"/>
      <c r="S11" s="357"/>
      <c r="T11" s="376"/>
      <c r="U11" s="357"/>
      <c r="V11" s="386"/>
      <c r="W11" s="357"/>
      <c r="X11" s="386"/>
      <c r="Y11" s="357"/>
      <c r="Z11" s="386"/>
      <c r="AA11" s="357"/>
      <c r="AB11" s="587">
        <v>700000</v>
      </c>
      <c r="AC11" s="403">
        <v>0</v>
      </c>
      <c r="AD11" s="404">
        <f t="shared" si="0"/>
        <v>0</v>
      </c>
      <c r="AE11" s="405">
        <v>42370</v>
      </c>
      <c r="AF11" s="405">
        <v>42735</v>
      </c>
      <c r="AG11" s="366" t="s">
        <v>130</v>
      </c>
      <c r="AH11" s="361">
        <f t="shared" si="1"/>
        <v>0</v>
      </c>
      <c r="AI11" s="362">
        <f t="shared" si="2"/>
        <v>0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</row>
    <row r="12" spans="1:48" ht="38.25" customHeight="1">
      <c r="A12" s="581" t="s">
        <v>843</v>
      </c>
      <c r="B12" s="418"/>
      <c r="C12" s="399">
        <v>23</v>
      </c>
      <c r="D12" s="474"/>
      <c r="E12" s="357"/>
      <c r="F12" s="376"/>
      <c r="G12" s="357"/>
      <c r="H12" s="376"/>
      <c r="I12" s="357"/>
      <c r="J12" s="376"/>
      <c r="K12" s="357"/>
      <c r="L12" s="376"/>
      <c r="M12" s="357"/>
      <c r="N12" s="376"/>
      <c r="O12" s="357"/>
      <c r="P12" s="376"/>
      <c r="Q12" s="357"/>
      <c r="R12" s="376"/>
      <c r="S12" s="357"/>
      <c r="T12" s="376"/>
      <c r="U12" s="357"/>
      <c r="V12" s="386"/>
      <c r="W12" s="357"/>
      <c r="X12" s="386"/>
      <c r="Y12" s="357"/>
      <c r="Z12" s="386"/>
      <c r="AA12" s="357"/>
      <c r="AB12" s="587"/>
      <c r="AC12" s="403">
        <v>0</v>
      </c>
      <c r="AD12" s="404" t="e">
        <f t="shared" si="0"/>
        <v>#DIV/0!</v>
      </c>
      <c r="AE12" s="405">
        <v>42370</v>
      </c>
      <c r="AF12" s="405">
        <v>42735</v>
      </c>
      <c r="AG12" s="366" t="s">
        <v>130</v>
      </c>
      <c r="AH12" s="361">
        <f t="shared" si="1"/>
        <v>0</v>
      </c>
      <c r="AI12" s="362">
        <f t="shared" si="2"/>
        <v>0</v>
      </c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</row>
    <row r="13" spans="1:48" ht="36" customHeight="1">
      <c r="A13" s="581" t="s">
        <v>844</v>
      </c>
      <c r="B13" s="418"/>
      <c r="C13" s="399">
        <v>1</v>
      </c>
      <c r="D13" s="474"/>
      <c r="E13" s="357"/>
      <c r="F13" s="376"/>
      <c r="G13" s="357"/>
      <c r="H13" s="376"/>
      <c r="I13" s="357"/>
      <c r="J13" s="376"/>
      <c r="K13" s="357"/>
      <c r="L13" s="376"/>
      <c r="M13" s="357"/>
      <c r="N13" s="376"/>
      <c r="O13" s="357"/>
      <c r="P13" s="376"/>
      <c r="Q13" s="357"/>
      <c r="R13" s="376"/>
      <c r="S13" s="357"/>
      <c r="T13" s="376"/>
      <c r="U13" s="357"/>
      <c r="V13" s="386"/>
      <c r="W13" s="357"/>
      <c r="X13" s="386"/>
      <c r="Y13" s="357"/>
      <c r="Z13" s="386"/>
      <c r="AA13" s="357"/>
      <c r="AB13" s="582">
        <v>7000000</v>
      </c>
      <c r="AC13" s="403">
        <v>0</v>
      </c>
      <c r="AD13" s="404">
        <f t="shared" si="0"/>
        <v>0</v>
      </c>
      <c r="AE13" s="405">
        <v>42370</v>
      </c>
      <c r="AF13" s="405">
        <v>42735</v>
      </c>
      <c r="AG13" s="366" t="s">
        <v>130</v>
      </c>
      <c r="AH13" s="361">
        <f t="shared" si="1"/>
        <v>0</v>
      </c>
      <c r="AI13" s="362">
        <f t="shared" si="2"/>
        <v>0</v>
      </c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588"/>
    </row>
    <row r="14" spans="1:48" ht="39" customHeight="1">
      <c r="A14" s="581" t="s">
        <v>845</v>
      </c>
      <c r="B14" s="418"/>
      <c r="C14" s="399">
        <v>12</v>
      </c>
      <c r="D14" s="474"/>
      <c r="E14" s="357"/>
      <c r="F14" s="376"/>
      <c r="G14" s="357"/>
      <c r="H14" s="376"/>
      <c r="I14" s="357"/>
      <c r="J14" s="376"/>
      <c r="K14" s="357"/>
      <c r="L14" s="376"/>
      <c r="M14" s="357"/>
      <c r="N14" s="376"/>
      <c r="O14" s="357"/>
      <c r="P14" s="376"/>
      <c r="Q14" s="357"/>
      <c r="R14" s="376"/>
      <c r="S14" s="357"/>
      <c r="T14" s="376"/>
      <c r="U14" s="357"/>
      <c r="V14" s="386"/>
      <c r="W14" s="357"/>
      <c r="X14" s="386"/>
      <c r="Y14" s="357"/>
      <c r="Z14" s="386"/>
      <c r="AA14" s="357"/>
      <c r="AB14" s="587"/>
      <c r="AC14" s="403">
        <v>0</v>
      </c>
      <c r="AD14" s="404" t="e">
        <f t="shared" si="0"/>
        <v>#DIV/0!</v>
      </c>
      <c r="AE14" s="405">
        <v>42370</v>
      </c>
      <c r="AF14" s="405">
        <v>42735</v>
      </c>
      <c r="AG14" s="366" t="s">
        <v>130</v>
      </c>
      <c r="AH14" s="361">
        <f t="shared" si="1"/>
        <v>0</v>
      </c>
      <c r="AI14" s="362">
        <f t="shared" si="2"/>
        <v>0</v>
      </c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</row>
    <row r="15" spans="1:48" ht="63.75">
      <c r="A15" s="581" t="s">
        <v>846</v>
      </c>
      <c r="B15" s="418"/>
      <c r="C15" s="399">
        <v>1</v>
      </c>
      <c r="D15" s="474"/>
      <c r="E15" s="357"/>
      <c r="F15" s="376"/>
      <c r="G15" s="357"/>
      <c r="H15" s="376"/>
      <c r="I15" s="357"/>
      <c r="J15" s="376"/>
      <c r="K15" s="357"/>
      <c r="L15" s="376"/>
      <c r="M15" s="357"/>
      <c r="N15" s="376"/>
      <c r="O15" s="357"/>
      <c r="P15" s="376"/>
      <c r="Q15" s="357"/>
      <c r="R15" s="376"/>
      <c r="S15" s="357"/>
      <c r="T15" s="376"/>
      <c r="U15" s="357"/>
      <c r="V15" s="386"/>
      <c r="W15" s="357"/>
      <c r="X15" s="386"/>
      <c r="Y15" s="357"/>
      <c r="Z15" s="386"/>
      <c r="AA15" s="357"/>
      <c r="AB15" s="582">
        <v>25000000</v>
      </c>
      <c r="AC15" s="403">
        <v>0</v>
      </c>
      <c r="AD15" s="404">
        <f t="shared" si="0"/>
        <v>0</v>
      </c>
      <c r="AE15" s="405">
        <v>42370</v>
      </c>
      <c r="AF15" s="405">
        <v>42735</v>
      </c>
      <c r="AG15" s="366" t="s">
        <v>130</v>
      </c>
      <c r="AH15" s="361">
        <f t="shared" si="1"/>
        <v>0</v>
      </c>
      <c r="AI15" s="362">
        <f t="shared" si="2"/>
        <v>0</v>
      </c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</row>
    <row r="16" spans="1:48" ht="25.5">
      <c r="A16" s="581" t="s">
        <v>847</v>
      </c>
      <c r="B16" s="418"/>
      <c r="C16" s="399">
        <v>2</v>
      </c>
      <c r="D16" s="474"/>
      <c r="E16" s="357"/>
      <c r="F16" s="376"/>
      <c r="G16" s="357"/>
      <c r="H16" s="376"/>
      <c r="I16" s="357"/>
      <c r="J16" s="376"/>
      <c r="K16" s="357"/>
      <c r="L16" s="376"/>
      <c r="M16" s="357"/>
      <c r="N16" s="376"/>
      <c r="O16" s="357"/>
      <c r="P16" s="376"/>
      <c r="Q16" s="357"/>
      <c r="R16" s="376"/>
      <c r="S16" s="357"/>
      <c r="T16" s="376"/>
      <c r="U16" s="357"/>
      <c r="V16" s="386"/>
      <c r="W16" s="357"/>
      <c r="X16" s="386"/>
      <c r="Y16" s="357"/>
      <c r="Z16" s="386"/>
      <c r="AA16" s="357"/>
      <c r="AB16" s="587">
        <v>500000</v>
      </c>
      <c r="AC16" s="403">
        <v>0</v>
      </c>
      <c r="AD16" s="404">
        <f t="shared" si="0"/>
        <v>0</v>
      </c>
      <c r="AE16" s="405">
        <v>42370</v>
      </c>
      <c r="AF16" s="405">
        <v>42735</v>
      </c>
      <c r="AG16" s="366" t="s">
        <v>130</v>
      </c>
      <c r="AH16" s="361">
        <f t="shared" si="1"/>
        <v>0</v>
      </c>
      <c r="AI16" s="362">
        <f t="shared" si="2"/>
        <v>0</v>
      </c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</row>
    <row r="17" spans="1:48" ht="25.5">
      <c r="A17" s="581" t="s">
        <v>848</v>
      </c>
      <c r="B17" s="418"/>
      <c r="C17" s="399">
        <v>12</v>
      </c>
      <c r="D17" s="474"/>
      <c r="E17" s="357"/>
      <c r="F17" s="376"/>
      <c r="G17" s="357"/>
      <c r="H17" s="376"/>
      <c r="I17" s="357"/>
      <c r="J17" s="376"/>
      <c r="K17" s="357"/>
      <c r="L17" s="376"/>
      <c r="M17" s="357"/>
      <c r="N17" s="376"/>
      <c r="O17" s="357"/>
      <c r="P17" s="376"/>
      <c r="Q17" s="357"/>
      <c r="R17" s="376"/>
      <c r="S17" s="357"/>
      <c r="T17" s="376"/>
      <c r="U17" s="357"/>
      <c r="V17" s="386"/>
      <c r="W17" s="357"/>
      <c r="X17" s="386"/>
      <c r="Y17" s="357"/>
      <c r="Z17" s="386"/>
      <c r="AA17" s="357"/>
      <c r="AB17" s="582">
        <v>1000000</v>
      </c>
      <c r="AC17" s="403">
        <v>0</v>
      </c>
      <c r="AD17" s="404">
        <f t="shared" si="0"/>
        <v>0</v>
      </c>
      <c r="AE17" s="405">
        <v>42370</v>
      </c>
      <c r="AF17" s="405">
        <v>42735</v>
      </c>
      <c r="AG17" s="366" t="s">
        <v>130</v>
      </c>
      <c r="AH17" s="361">
        <f t="shared" si="1"/>
        <v>0</v>
      </c>
      <c r="AI17" s="362">
        <f t="shared" si="2"/>
        <v>0</v>
      </c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</row>
    <row r="18" spans="1:48" ht="25.5">
      <c r="A18" s="487" t="s">
        <v>849</v>
      </c>
      <c r="B18" s="418"/>
      <c r="C18" s="399">
        <v>15</v>
      </c>
      <c r="D18" s="474"/>
      <c r="E18" s="357"/>
      <c r="F18" s="376"/>
      <c r="G18" s="357"/>
      <c r="H18" s="376"/>
      <c r="I18" s="357"/>
      <c r="J18" s="376"/>
      <c r="K18" s="357"/>
      <c r="L18" s="376"/>
      <c r="M18" s="357"/>
      <c r="N18" s="376"/>
      <c r="O18" s="357"/>
      <c r="P18" s="376"/>
      <c r="Q18" s="357"/>
      <c r="R18" s="376"/>
      <c r="S18" s="357"/>
      <c r="T18" s="376"/>
      <c r="U18" s="357"/>
      <c r="V18" s="386"/>
      <c r="W18" s="357"/>
      <c r="X18" s="386"/>
      <c r="Y18" s="357"/>
      <c r="Z18" s="386"/>
      <c r="AA18" s="357"/>
      <c r="AB18" s="587">
        <v>300000</v>
      </c>
      <c r="AC18" s="403">
        <v>0</v>
      </c>
      <c r="AD18" s="404">
        <f t="shared" si="0"/>
        <v>0</v>
      </c>
      <c r="AE18" s="405">
        <v>42370</v>
      </c>
      <c r="AF18" s="405">
        <v>42735</v>
      </c>
      <c r="AG18" s="366" t="s">
        <v>130</v>
      </c>
      <c r="AH18" s="361">
        <f t="shared" si="1"/>
        <v>0</v>
      </c>
      <c r="AI18" s="362">
        <f t="shared" si="2"/>
        <v>0</v>
      </c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</row>
    <row r="19" spans="1:48" ht="25.5">
      <c r="A19" s="581" t="s">
        <v>850</v>
      </c>
      <c r="B19" s="418"/>
      <c r="C19" s="399">
        <v>8</v>
      </c>
      <c r="D19" s="474"/>
      <c r="E19" s="357"/>
      <c r="F19" s="376"/>
      <c r="G19" s="357"/>
      <c r="H19" s="376"/>
      <c r="I19" s="357"/>
      <c r="J19" s="376"/>
      <c r="K19" s="357"/>
      <c r="L19" s="376"/>
      <c r="M19" s="357"/>
      <c r="N19" s="376"/>
      <c r="O19" s="357"/>
      <c r="P19" s="376"/>
      <c r="Q19" s="357"/>
      <c r="R19" s="376"/>
      <c r="S19" s="357"/>
      <c r="T19" s="376"/>
      <c r="U19" s="357"/>
      <c r="V19" s="386"/>
      <c r="W19" s="357"/>
      <c r="X19" s="386"/>
      <c r="Y19" s="357"/>
      <c r="Z19" s="386"/>
      <c r="AA19" s="357"/>
      <c r="AB19" s="582"/>
      <c r="AC19" s="403">
        <v>0</v>
      </c>
      <c r="AD19" s="404" t="e">
        <f t="shared" si="0"/>
        <v>#DIV/0!</v>
      </c>
      <c r="AE19" s="405">
        <v>42370</v>
      </c>
      <c r="AF19" s="405" t="s">
        <v>683</v>
      </c>
      <c r="AG19" s="366" t="s">
        <v>130</v>
      </c>
      <c r="AH19" s="361">
        <f t="shared" si="1"/>
        <v>0</v>
      </c>
      <c r="AI19" s="362">
        <f t="shared" si="2"/>
        <v>0</v>
      </c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</row>
    <row r="20" spans="1:48" ht="25.5">
      <c r="A20" s="581" t="s">
        <v>851</v>
      </c>
      <c r="B20" s="418"/>
      <c r="C20" s="399">
        <v>50</v>
      </c>
      <c r="D20" s="474"/>
      <c r="E20" s="357"/>
      <c r="F20" s="376"/>
      <c r="G20" s="357"/>
      <c r="H20" s="376"/>
      <c r="I20" s="357"/>
      <c r="J20" s="376"/>
      <c r="K20" s="357"/>
      <c r="L20" s="376"/>
      <c r="M20" s="357"/>
      <c r="N20" s="376"/>
      <c r="O20" s="357"/>
      <c r="P20" s="376"/>
      <c r="Q20" s="357"/>
      <c r="R20" s="376"/>
      <c r="S20" s="357"/>
      <c r="T20" s="376"/>
      <c r="U20" s="357"/>
      <c r="V20" s="386"/>
      <c r="W20" s="357"/>
      <c r="X20" s="386"/>
      <c r="Y20" s="357"/>
      <c r="Z20" s="386"/>
      <c r="AA20" s="357"/>
      <c r="AB20" s="587"/>
      <c r="AC20" s="403">
        <v>0</v>
      </c>
      <c r="AD20" s="404" t="e">
        <f t="shared" si="0"/>
        <v>#DIV/0!</v>
      </c>
      <c r="AE20" s="405">
        <v>42370</v>
      </c>
      <c r="AF20" s="405">
        <v>42735</v>
      </c>
      <c r="AG20" s="366" t="s">
        <v>130</v>
      </c>
      <c r="AH20" s="361">
        <f t="shared" si="1"/>
        <v>0</v>
      </c>
      <c r="AI20" s="362">
        <f t="shared" si="2"/>
        <v>0</v>
      </c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</row>
    <row r="21" spans="1:48" ht="25.5">
      <c r="A21" s="581" t="s">
        <v>852</v>
      </c>
      <c r="B21" s="418"/>
      <c r="C21" s="399">
        <v>6</v>
      </c>
      <c r="D21" s="474"/>
      <c r="E21" s="357"/>
      <c r="F21" s="376"/>
      <c r="G21" s="357"/>
      <c r="H21" s="376"/>
      <c r="I21" s="357"/>
      <c r="J21" s="376"/>
      <c r="K21" s="357"/>
      <c r="L21" s="376"/>
      <c r="M21" s="357"/>
      <c r="N21" s="376"/>
      <c r="O21" s="357"/>
      <c r="P21" s="376"/>
      <c r="Q21" s="357"/>
      <c r="R21" s="376"/>
      <c r="S21" s="357"/>
      <c r="T21" s="376"/>
      <c r="U21" s="357"/>
      <c r="V21" s="386"/>
      <c r="W21" s="357"/>
      <c r="X21" s="386"/>
      <c r="Y21" s="357"/>
      <c r="Z21" s="386"/>
      <c r="AA21" s="357"/>
      <c r="AB21" s="582"/>
      <c r="AC21" s="403">
        <v>0</v>
      </c>
      <c r="AD21" s="404" t="e">
        <f t="shared" si="0"/>
        <v>#DIV/0!</v>
      </c>
      <c r="AE21" s="405">
        <v>42370</v>
      </c>
      <c r="AF21" s="405">
        <v>42735</v>
      </c>
      <c r="AG21" s="366" t="s">
        <v>130</v>
      </c>
      <c r="AH21" s="361">
        <f t="shared" si="1"/>
        <v>0</v>
      </c>
      <c r="AI21" s="362">
        <f t="shared" si="2"/>
        <v>0</v>
      </c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</row>
    <row r="22" spans="1:48" ht="51">
      <c r="A22" s="581" t="s">
        <v>853</v>
      </c>
      <c r="B22" s="418"/>
      <c r="C22" s="399">
        <v>25</v>
      </c>
      <c r="D22" s="474"/>
      <c r="E22" s="357"/>
      <c r="F22" s="376"/>
      <c r="G22" s="357"/>
      <c r="H22" s="376"/>
      <c r="I22" s="357"/>
      <c r="J22" s="376"/>
      <c r="K22" s="357"/>
      <c r="L22" s="376"/>
      <c r="M22" s="357"/>
      <c r="N22" s="376"/>
      <c r="O22" s="357"/>
      <c r="P22" s="376"/>
      <c r="Q22" s="357"/>
      <c r="R22" s="376"/>
      <c r="S22" s="357"/>
      <c r="T22" s="376"/>
      <c r="U22" s="357"/>
      <c r="V22" s="386"/>
      <c r="W22" s="357"/>
      <c r="X22" s="386"/>
      <c r="Y22" s="357"/>
      <c r="Z22" s="386"/>
      <c r="AA22" s="357"/>
      <c r="AB22" s="582">
        <v>1000000</v>
      </c>
      <c r="AC22" s="403">
        <v>0</v>
      </c>
      <c r="AD22" s="404">
        <f t="shared" si="0"/>
        <v>0</v>
      </c>
      <c r="AE22" s="405">
        <v>42370</v>
      </c>
      <c r="AF22" s="405">
        <v>42735</v>
      </c>
      <c r="AG22" s="366" t="s">
        <v>130</v>
      </c>
      <c r="AH22" s="361">
        <f t="shared" si="1"/>
        <v>0</v>
      </c>
      <c r="AI22" s="362">
        <v>1</v>
      </c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</row>
    <row r="23" spans="1:48" ht="22.5" customHeight="1">
      <c r="A23" s="581" t="s">
        <v>854</v>
      </c>
      <c r="B23" s="418"/>
      <c r="C23" s="399">
        <v>1</v>
      </c>
      <c r="D23" s="474"/>
      <c r="E23" s="357"/>
      <c r="F23" s="376"/>
      <c r="G23" s="357"/>
      <c r="H23" s="376"/>
      <c r="I23" s="357"/>
      <c r="J23" s="376"/>
      <c r="K23" s="357"/>
      <c r="L23" s="376"/>
      <c r="M23" s="357"/>
      <c r="N23" s="376"/>
      <c r="O23" s="357"/>
      <c r="P23" s="376"/>
      <c r="Q23" s="357"/>
      <c r="R23" s="376"/>
      <c r="S23" s="357"/>
      <c r="T23" s="376"/>
      <c r="U23" s="357"/>
      <c r="V23" s="386"/>
      <c r="W23" s="357"/>
      <c r="X23" s="386"/>
      <c r="Y23" s="357"/>
      <c r="Z23" s="386"/>
      <c r="AA23" s="357"/>
      <c r="AB23" s="582">
        <v>15000000</v>
      </c>
      <c r="AC23" s="403">
        <v>0</v>
      </c>
      <c r="AD23" s="404">
        <f t="shared" si="0"/>
        <v>0</v>
      </c>
      <c r="AE23" s="405">
        <v>42370</v>
      </c>
      <c r="AF23" s="405">
        <v>42735</v>
      </c>
      <c r="AG23" s="366" t="s">
        <v>130</v>
      </c>
      <c r="AH23" s="361">
        <f t="shared" si="1"/>
        <v>0</v>
      </c>
      <c r="AI23" s="362">
        <f t="shared" ref="AI23:AI32" si="3">AH23/C23</f>
        <v>0</v>
      </c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</row>
    <row r="24" spans="1:48" ht="25.5">
      <c r="A24" s="581" t="s">
        <v>855</v>
      </c>
      <c r="B24" s="418"/>
      <c r="C24" s="399">
        <v>12</v>
      </c>
      <c r="D24" s="474"/>
      <c r="E24" s="357"/>
      <c r="F24" s="376"/>
      <c r="G24" s="357"/>
      <c r="H24" s="376"/>
      <c r="I24" s="357"/>
      <c r="J24" s="376"/>
      <c r="K24" s="357"/>
      <c r="L24" s="376"/>
      <c r="M24" s="357"/>
      <c r="N24" s="376"/>
      <c r="O24" s="357"/>
      <c r="P24" s="376"/>
      <c r="Q24" s="357"/>
      <c r="R24" s="376"/>
      <c r="S24" s="357"/>
      <c r="T24" s="376"/>
      <c r="U24" s="357"/>
      <c r="V24" s="386"/>
      <c r="W24" s="357"/>
      <c r="X24" s="386"/>
      <c r="Y24" s="357"/>
      <c r="Z24" s="386"/>
      <c r="AA24" s="357"/>
      <c r="AB24" s="582">
        <v>0</v>
      </c>
      <c r="AC24" s="403">
        <v>0</v>
      </c>
      <c r="AD24" s="404" t="e">
        <f t="shared" si="0"/>
        <v>#DIV/0!</v>
      </c>
      <c r="AE24" s="405">
        <v>42370</v>
      </c>
      <c r="AF24" s="405">
        <v>42735</v>
      </c>
      <c r="AG24" s="366" t="s">
        <v>130</v>
      </c>
      <c r="AH24" s="361">
        <f t="shared" si="1"/>
        <v>0</v>
      </c>
      <c r="AI24" s="362">
        <f t="shared" si="3"/>
        <v>0</v>
      </c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</row>
    <row r="25" spans="1:48" ht="25.5">
      <c r="A25" s="581" t="s">
        <v>856</v>
      </c>
      <c r="B25" s="418"/>
      <c r="C25" s="399">
        <v>1</v>
      </c>
      <c r="D25" s="474"/>
      <c r="E25" s="357"/>
      <c r="F25" s="376"/>
      <c r="G25" s="357"/>
      <c r="H25" s="376"/>
      <c r="I25" s="357"/>
      <c r="J25" s="376"/>
      <c r="K25" s="357"/>
      <c r="L25" s="376"/>
      <c r="M25" s="357"/>
      <c r="N25" s="376"/>
      <c r="O25" s="357"/>
      <c r="P25" s="376"/>
      <c r="Q25" s="357"/>
      <c r="R25" s="376"/>
      <c r="S25" s="357"/>
      <c r="T25" s="376"/>
      <c r="U25" s="357"/>
      <c r="V25" s="386"/>
      <c r="W25" s="357"/>
      <c r="X25" s="386"/>
      <c r="Y25" s="357"/>
      <c r="Z25" s="386"/>
      <c r="AA25" s="357"/>
      <c r="AB25" s="582">
        <v>3000000</v>
      </c>
      <c r="AC25" s="403">
        <v>0</v>
      </c>
      <c r="AD25" s="404">
        <f t="shared" si="0"/>
        <v>0</v>
      </c>
      <c r="AE25" s="405">
        <v>42370</v>
      </c>
      <c r="AF25" s="405">
        <v>42735</v>
      </c>
      <c r="AG25" s="366" t="s">
        <v>130</v>
      </c>
      <c r="AH25" s="361">
        <f t="shared" si="1"/>
        <v>0</v>
      </c>
      <c r="AI25" s="362">
        <f t="shared" si="3"/>
        <v>0</v>
      </c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</row>
    <row r="26" spans="1:48" ht="25.5" customHeight="1">
      <c r="A26" s="143" t="s">
        <v>857</v>
      </c>
      <c r="B26" s="418"/>
      <c r="C26" s="376">
        <v>1</v>
      </c>
      <c r="D26" s="474"/>
      <c r="E26" s="357"/>
      <c r="F26" s="376"/>
      <c r="G26" s="357"/>
      <c r="H26" s="376"/>
      <c r="I26" s="357"/>
      <c r="J26" s="376"/>
      <c r="K26" s="357"/>
      <c r="L26" s="376"/>
      <c r="M26" s="357"/>
      <c r="N26" s="376"/>
      <c r="O26" s="357"/>
      <c r="P26" s="376"/>
      <c r="Q26" s="357"/>
      <c r="R26" s="376"/>
      <c r="S26" s="357"/>
      <c r="T26" s="376"/>
      <c r="U26" s="357"/>
      <c r="V26" s="386"/>
      <c r="W26" s="357"/>
      <c r="X26" s="386"/>
      <c r="Y26" s="357"/>
      <c r="Z26" s="386"/>
      <c r="AA26" s="357"/>
      <c r="AB26" s="582">
        <v>0</v>
      </c>
      <c r="AC26" s="403">
        <v>0</v>
      </c>
      <c r="AD26" s="404" t="e">
        <f t="shared" si="0"/>
        <v>#DIV/0!</v>
      </c>
      <c r="AE26" s="405">
        <v>42370</v>
      </c>
      <c r="AF26" s="405">
        <v>42735</v>
      </c>
      <c r="AG26" s="366" t="s">
        <v>130</v>
      </c>
      <c r="AH26" s="361">
        <f t="shared" si="1"/>
        <v>0</v>
      </c>
      <c r="AI26" s="362">
        <f t="shared" si="3"/>
        <v>0</v>
      </c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</row>
    <row r="27" spans="1:48" ht="25.5">
      <c r="A27" s="487" t="s">
        <v>858</v>
      </c>
      <c r="B27" s="400"/>
      <c r="C27" s="376">
        <v>2</v>
      </c>
      <c r="D27" s="474"/>
      <c r="E27" s="357"/>
      <c r="F27" s="376"/>
      <c r="G27" s="357"/>
      <c r="H27" s="376"/>
      <c r="I27" s="357"/>
      <c r="J27" s="376"/>
      <c r="K27" s="357"/>
      <c r="L27" s="376"/>
      <c r="M27" s="357"/>
      <c r="N27" s="376"/>
      <c r="O27" s="357"/>
      <c r="P27" s="376"/>
      <c r="Q27" s="357"/>
      <c r="R27" s="376"/>
      <c r="S27" s="357"/>
      <c r="T27" s="376"/>
      <c r="U27" s="357"/>
      <c r="V27" s="386"/>
      <c r="W27" s="357"/>
      <c r="X27" s="386"/>
      <c r="Y27" s="357"/>
      <c r="Z27" s="386"/>
      <c r="AA27" s="357"/>
      <c r="AB27" s="582">
        <v>0</v>
      </c>
      <c r="AC27" s="403">
        <v>0</v>
      </c>
      <c r="AD27" s="404" t="e">
        <f t="shared" si="0"/>
        <v>#DIV/0!</v>
      </c>
      <c r="AE27" s="405">
        <v>42370</v>
      </c>
      <c r="AF27" s="405">
        <v>42735</v>
      </c>
      <c r="AG27" s="366" t="s">
        <v>130</v>
      </c>
      <c r="AH27" s="361">
        <f t="shared" si="1"/>
        <v>0</v>
      </c>
      <c r="AI27" s="362">
        <f t="shared" si="3"/>
        <v>0</v>
      </c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</row>
    <row r="28" spans="1:48" ht="21.75" customHeight="1">
      <c r="A28" s="589" t="s">
        <v>859</v>
      </c>
      <c r="B28" s="400"/>
      <c r="C28" s="474" t="s">
        <v>59</v>
      </c>
      <c r="D28" s="474"/>
      <c r="E28" s="357"/>
      <c r="F28" s="376"/>
      <c r="G28" s="357"/>
      <c r="H28" s="376"/>
      <c r="I28" s="357"/>
      <c r="J28" s="376"/>
      <c r="K28" s="357"/>
      <c r="L28" s="376"/>
      <c r="M28" s="357"/>
      <c r="N28" s="376"/>
      <c r="O28" s="357"/>
      <c r="P28" s="376"/>
      <c r="Q28" s="357"/>
      <c r="R28" s="376"/>
      <c r="S28" s="357"/>
      <c r="T28" s="376"/>
      <c r="U28" s="357"/>
      <c r="V28" s="386"/>
      <c r="W28" s="357"/>
      <c r="X28" s="386"/>
      <c r="Y28" s="357"/>
      <c r="Z28" s="386"/>
      <c r="AA28" s="357"/>
      <c r="AB28" s="582">
        <v>0</v>
      </c>
      <c r="AC28" s="403">
        <v>0</v>
      </c>
      <c r="AD28" s="404" t="e">
        <f t="shared" si="0"/>
        <v>#DIV/0!</v>
      </c>
      <c r="AE28" s="405">
        <v>42370</v>
      </c>
      <c r="AF28" s="405">
        <v>42735</v>
      </c>
      <c r="AG28" s="366" t="s">
        <v>130</v>
      </c>
      <c r="AH28" s="361">
        <f t="shared" si="1"/>
        <v>0</v>
      </c>
      <c r="AI28" s="362" t="e">
        <f t="shared" si="3"/>
        <v>#VALUE!</v>
      </c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</row>
    <row r="29" spans="1:48" ht="24" customHeight="1">
      <c r="A29" s="581" t="s">
        <v>860</v>
      </c>
      <c r="B29" s="400"/>
      <c r="C29" s="376">
        <v>1</v>
      </c>
      <c r="D29" s="386"/>
      <c r="E29" s="357"/>
      <c r="F29" s="386"/>
      <c r="G29" s="357"/>
      <c r="H29" s="386"/>
      <c r="I29" s="357"/>
      <c r="J29" s="386"/>
      <c r="K29" s="357"/>
      <c r="L29" s="386"/>
      <c r="M29" s="357"/>
      <c r="N29" s="386"/>
      <c r="O29" s="357"/>
      <c r="P29" s="386"/>
      <c r="Q29" s="357"/>
      <c r="R29" s="386"/>
      <c r="S29" s="357"/>
      <c r="T29" s="386"/>
      <c r="U29" s="357"/>
      <c r="V29" s="386"/>
      <c r="W29" s="357"/>
      <c r="X29" s="386"/>
      <c r="Y29" s="357"/>
      <c r="Z29" s="386"/>
      <c r="AA29" s="357"/>
      <c r="AB29" s="582">
        <v>0</v>
      </c>
      <c r="AC29" s="403">
        <v>0</v>
      </c>
      <c r="AD29" s="404" t="e">
        <f t="shared" si="0"/>
        <v>#DIV/0!</v>
      </c>
      <c r="AE29" s="405">
        <v>42370</v>
      </c>
      <c r="AF29" s="405">
        <v>42369</v>
      </c>
      <c r="AG29" s="366" t="s">
        <v>130</v>
      </c>
      <c r="AH29" s="361">
        <f t="shared" si="1"/>
        <v>0</v>
      </c>
      <c r="AI29" s="362">
        <f t="shared" si="3"/>
        <v>0</v>
      </c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</row>
    <row r="30" spans="1:48" ht="25.5">
      <c r="A30" s="492" t="s">
        <v>861</v>
      </c>
      <c r="B30" s="424"/>
      <c r="C30" s="590">
        <v>1</v>
      </c>
      <c r="D30" s="376"/>
      <c r="E30" s="357"/>
      <c r="F30" s="376"/>
      <c r="G30" s="357"/>
      <c r="H30" s="376"/>
      <c r="I30" s="357"/>
      <c r="J30" s="376"/>
      <c r="K30" s="357"/>
      <c r="L30" s="376"/>
      <c r="M30" s="357"/>
      <c r="N30" s="376"/>
      <c r="O30" s="357"/>
      <c r="P30" s="376"/>
      <c r="Q30" s="357"/>
      <c r="R30" s="376"/>
      <c r="S30" s="357"/>
      <c r="T30" s="376"/>
      <c r="U30" s="357"/>
      <c r="V30" s="376"/>
      <c r="W30" s="357"/>
      <c r="X30" s="376"/>
      <c r="Y30" s="357"/>
      <c r="Z30" s="376"/>
      <c r="AA30" s="357"/>
      <c r="AB30" s="591">
        <v>10000000</v>
      </c>
      <c r="AC30" s="403">
        <v>0</v>
      </c>
      <c r="AD30" s="404">
        <f t="shared" si="0"/>
        <v>0</v>
      </c>
      <c r="AE30" s="405">
        <v>42370</v>
      </c>
      <c r="AF30" s="405">
        <v>42369</v>
      </c>
      <c r="AG30" s="366" t="s">
        <v>130</v>
      </c>
      <c r="AH30" s="361">
        <f t="shared" si="1"/>
        <v>0</v>
      </c>
      <c r="AI30" s="362">
        <f t="shared" si="3"/>
        <v>0</v>
      </c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588"/>
    </row>
    <row r="31" spans="1:48" ht="25.5">
      <c r="A31" s="269" t="s">
        <v>862</v>
      </c>
      <c r="B31" s="424"/>
      <c r="C31" s="590">
        <v>10</v>
      </c>
      <c r="D31" s="376"/>
      <c r="E31" s="357"/>
      <c r="F31" s="376"/>
      <c r="G31" s="357"/>
      <c r="H31" s="376"/>
      <c r="I31" s="357"/>
      <c r="J31" s="376"/>
      <c r="K31" s="357"/>
      <c r="L31" s="376"/>
      <c r="M31" s="357"/>
      <c r="N31" s="376"/>
      <c r="O31" s="357"/>
      <c r="P31" s="376"/>
      <c r="Q31" s="357"/>
      <c r="R31" s="376"/>
      <c r="S31" s="357"/>
      <c r="T31" s="376"/>
      <c r="U31" s="357"/>
      <c r="V31" s="376"/>
      <c r="W31" s="357"/>
      <c r="X31" s="376"/>
      <c r="Y31" s="357"/>
      <c r="Z31" s="376"/>
      <c r="AA31" s="357"/>
      <c r="AB31" s="591">
        <v>0</v>
      </c>
      <c r="AC31" s="403"/>
      <c r="AD31" s="404"/>
      <c r="AE31" s="405">
        <v>42370</v>
      </c>
      <c r="AF31" s="405">
        <v>42369</v>
      </c>
      <c r="AG31" s="366" t="s">
        <v>130</v>
      </c>
      <c r="AH31" s="361"/>
      <c r="AI31" s="362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588"/>
    </row>
    <row r="32" spans="1:48" ht="38.25">
      <c r="A32" s="269" t="s">
        <v>863</v>
      </c>
      <c r="B32" s="400"/>
      <c r="C32" s="590">
        <v>1</v>
      </c>
      <c r="D32" s="376"/>
      <c r="E32" s="357"/>
      <c r="F32" s="376"/>
      <c r="G32" s="357"/>
      <c r="H32" s="376"/>
      <c r="I32" s="357"/>
      <c r="J32" s="376"/>
      <c r="K32" s="357"/>
      <c r="L32" s="432"/>
      <c r="M32" s="357"/>
      <c r="N32" s="432"/>
      <c r="O32" s="357"/>
      <c r="P32" s="376"/>
      <c r="Q32" s="357"/>
      <c r="R32" s="376"/>
      <c r="S32" s="357"/>
      <c r="T32" s="376"/>
      <c r="U32" s="357"/>
      <c r="V32" s="376"/>
      <c r="W32" s="357"/>
      <c r="X32" s="376"/>
      <c r="Y32" s="357"/>
      <c r="Z32" s="376"/>
      <c r="AA32" s="357"/>
      <c r="AB32" s="591">
        <v>5000000</v>
      </c>
      <c r="AC32" s="403">
        <v>0</v>
      </c>
      <c r="AD32" s="404">
        <f t="shared" si="0"/>
        <v>0</v>
      </c>
      <c r="AE32" s="405">
        <v>42370</v>
      </c>
      <c r="AF32" s="405">
        <v>42369</v>
      </c>
      <c r="AG32" s="366" t="s">
        <v>130</v>
      </c>
      <c r="AH32" s="361">
        <f t="shared" si="1"/>
        <v>0</v>
      </c>
      <c r="AI32" s="362">
        <f t="shared" si="3"/>
        <v>0</v>
      </c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</row>
    <row r="33" spans="1:48" ht="25.5">
      <c r="A33" s="592" t="s">
        <v>873</v>
      </c>
      <c r="B33" s="593"/>
      <c r="C33" s="590">
        <v>3</v>
      </c>
      <c r="D33" s="590"/>
      <c r="E33" s="594"/>
      <c r="F33" s="590"/>
      <c r="G33" s="594"/>
      <c r="H33" s="590"/>
      <c r="I33" s="594"/>
      <c r="J33" s="590"/>
      <c r="K33" s="594"/>
      <c r="L33" s="595"/>
      <c r="M33" s="594"/>
      <c r="N33" s="595"/>
      <c r="O33" s="594"/>
      <c r="P33" s="590"/>
      <c r="Q33" s="594"/>
      <c r="R33" s="590"/>
      <c r="S33" s="594"/>
      <c r="T33" s="590"/>
      <c r="U33" s="594"/>
      <c r="V33" s="590"/>
      <c r="W33" s="594"/>
      <c r="X33" s="590"/>
      <c r="Y33" s="594"/>
      <c r="Z33" s="590"/>
      <c r="AA33" s="594"/>
      <c r="AB33" s="596">
        <v>123258713.74757716</v>
      </c>
      <c r="AC33" s="403"/>
      <c r="AD33" s="404"/>
      <c r="AE33" s="405">
        <v>42370</v>
      </c>
      <c r="AF33" s="405">
        <v>42369</v>
      </c>
      <c r="AG33" s="366" t="s">
        <v>130</v>
      </c>
      <c r="AH33" s="361"/>
      <c r="AI33" s="362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</row>
    <row r="34" spans="1:48" ht="13.5" thickBot="1">
      <c r="A34" s="817" t="s">
        <v>131</v>
      </c>
      <c r="B34" s="818"/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597"/>
      <c r="AB34" s="598">
        <f>SUM(AB7:AB33)</f>
        <v>197258713.74757716</v>
      </c>
      <c r="AC34" s="599">
        <f>SUM(AC7:AC32)</f>
        <v>0</v>
      </c>
      <c r="AD34" s="565">
        <f t="shared" si="0"/>
        <v>0</v>
      </c>
      <c r="AE34" s="778"/>
      <c r="AF34" s="778"/>
      <c r="AG34" s="778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54"/>
    </row>
    <row r="35" spans="1:48">
      <c r="C35" s="600"/>
      <c r="AB35" s="601"/>
      <c r="AE35" s="602"/>
      <c r="AF35" s="602"/>
    </row>
    <row r="36" spans="1:48">
      <c r="A36" s="603"/>
      <c r="AB36" s="604"/>
    </row>
    <row r="38" spans="1:48">
      <c r="AB38" s="605"/>
    </row>
  </sheetData>
  <protectedRanges>
    <protectedRange password="C7A1" sqref="A26:A31" name="Rango1_5_4_1"/>
  </protectedRanges>
  <mergeCells count="19">
    <mergeCell ref="A1:AV1"/>
    <mergeCell ref="A2:AV2"/>
    <mergeCell ref="A3:AV3"/>
    <mergeCell ref="A4:AV4"/>
    <mergeCell ref="A5:A6"/>
    <mergeCell ref="B5:B6"/>
    <mergeCell ref="C5:C6"/>
    <mergeCell ref="D5:AA5"/>
    <mergeCell ref="AB5:AB6"/>
    <mergeCell ref="AC5:AC6"/>
    <mergeCell ref="AV5:AV6"/>
    <mergeCell ref="AH5:AI5"/>
    <mergeCell ref="AJ5:AU5"/>
    <mergeCell ref="A34:Z34"/>
    <mergeCell ref="AE34:AG34"/>
    <mergeCell ref="AD5:AD6"/>
    <mergeCell ref="AE5:AE6"/>
    <mergeCell ref="AF5:AF6"/>
    <mergeCell ref="AG5:AG6"/>
  </mergeCells>
  <conditionalFormatting sqref="AI7:AI33">
    <cfRule type="cellIs" dxfId="71" priority="8" operator="greaterThanOrEqual">
      <formula>1</formula>
    </cfRule>
    <cfRule type="cellIs" dxfId="70" priority="9" operator="lessThanOrEqual">
      <formula>0.99</formula>
    </cfRule>
  </conditionalFormatting>
  <conditionalFormatting sqref="AH7:AH33">
    <cfRule type="colorScale" priority="7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26"/>
  <sheetViews>
    <sheetView topLeftCell="A15" workbookViewId="0">
      <selection sqref="A1:AV22"/>
    </sheetView>
  </sheetViews>
  <sheetFormatPr baseColWidth="10" defaultRowHeight="12.75"/>
  <cols>
    <col min="1" max="1" width="34.28515625" style="344" customWidth="1"/>
    <col min="2" max="2" width="0" style="344" hidden="1" customWidth="1"/>
    <col min="3" max="3" width="11.42578125" style="344"/>
    <col min="4" max="27" width="6" style="344" hidden="1" customWidth="1"/>
    <col min="28" max="28" width="14" style="344" customWidth="1"/>
    <col min="29" max="30" width="14" style="344" hidden="1" customWidth="1"/>
    <col min="31" max="32" width="11.42578125" style="344" customWidth="1"/>
    <col min="33" max="33" width="19.5703125" style="344" customWidth="1"/>
    <col min="34" max="35" width="11.42578125" style="344" hidden="1" customWidth="1"/>
    <col min="36" max="47" width="23.140625" style="344" hidden="1" customWidth="1"/>
    <col min="48" max="48" width="23.140625" style="344" customWidth="1"/>
    <col min="49" max="51" width="11.42578125" style="344" customWidth="1"/>
    <col min="52" max="256" width="11.42578125" style="344"/>
    <col min="257" max="257" width="34.28515625" style="344" customWidth="1"/>
    <col min="258" max="259" width="11.42578125" style="344"/>
    <col min="260" max="283" width="6" style="344" customWidth="1"/>
    <col min="284" max="286" width="14" style="344" customWidth="1"/>
    <col min="287" max="288" width="11.42578125" style="344"/>
    <col min="289" max="289" width="19.5703125" style="344" customWidth="1"/>
    <col min="290" max="291" width="11.42578125" style="344"/>
    <col min="292" max="307" width="0" style="344" hidden="1" customWidth="1"/>
    <col min="308" max="512" width="11.42578125" style="344"/>
    <col min="513" max="513" width="34.28515625" style="344" customWidth="1"/>
    <col min="514" max="515" width="11.42578125" style="344"/>
    <col min="516" max="539" width="6" style="344" customWidth="1"/>
    <col min="540" max="542" width="14" style="344" customWidth="1"/>
    <col min="543" max="544" width="11.42578125" style="344"/>
    <col min="545" max="545" width="19.5703125" style="344" customWidth="1"/>
    <col min="546" max="547" width="11.42578125" style="344"/>
    <col min="548" max="563" width="0" style="344" hidden="1" customWidth="1"/>
    <col min="564" max="768" width="11.42578125" style="344"/>
    <col min="769" max="769" width="34.28515625" style="344" customWidth="1"/>
    <col min="770" max="771" width="11.42578125" style="344"/>
    <col min="772" max="795" width="6" style="344" customWidth="1"/>
    <col min="796" max="798" width="14" style="344" customWidth="1"/>
    <col min="799" max="800" width="11.42578125" style="344"/>
    <col min="801" max="801" width="19.5703125" style="344" customWidth="1"/>
    <col min="802" max="803" width="11.42578125" style="344"/>
    <col min="804" max="819" width="0" style="344" hidden="1" customWidth="1"/>
    <col min="820" max="1024" width="11.42578125" style="344"/>
    <col min="1025" max="1025" width="34.28515625" style="344" customWidth="1"/>
    <col min="1026" max="1027" width="11.42578125" style="344"/>
    <col min="1028" max="1051" width="6" style="344" customWidth="1"/>
    <col min="1052" max="1054" width="14" style="344" customWidth="1"/>
    <col min="1055" max="1056" width="11.42578125" style="344"/>
    <col min="1057" max="1057" width="19.5703125" style="344" customWidth="1"/>
    <col min="1058" max="1059" width="11.42578125" style="344"/>
    <col min="1060" max="1075" width="0" style="344" hidden="1" customWidth="1"/>
    <col min="1076" max="1280" width="11.42578125" style="344"/>
    <col min="1281" max="1281" width="34.28515625" style="344" customWidth="1"/>
    <col min="1282" max="1283" width="11.42578125" style="344"/>
    <col min="1284" max="1307" width="6" style="344" customWidth="1"/>
    <col min="1308" max="1310" width="14" style="344" customWidth="1"/>
    <col min="1311" max="1312" width="11.42578125" style="344"/>
    <col min="1313" max="1313" width="19.5703125" style="344" customWidth="1"/>
    <col min="1314" max="1315" width="11.42578125" style="344"/>
    <col min="1316" max="1331" width="0" style="344" hidden="1" customWidth="1"/>
    <col min="1332" max="1536" width="11.42578125" style="344"/>
    <col min="1537" max="1537" width="34.28515625" style="344" customWidth="1"/>
    <col min="1538" max="1539" width="11.42578125" style="344"/>
    <col min="1540" max="1563" width="6" style="344" customWidth="1"/>
    <col min="1564" max="1566" width="14" style="344" customWidth="1"/>
    <col min="1567" max="1568" width="11.42578125" style="344"/>
    <col min="1569" max="1569" width="19.5703125" style="344" customWidth="1"/>
    <col min="1570" max="1571" width="11.42578125" style="344"/>
    <col min="1572" max="1587" width="0" style="344" hidden="1" customWidth="1"/>
    <col min="1588" max="1792" width="11.42578125" style="344"/>
    <col min="1793" max="1793" width="34.28515625" style="344" customWidth="1"/>
    <col min="1794" max="1795" width="11.42578125" style="344"/>
    <col min="1796" max="1819" width="6" style="344" customWidth="1"/>
    <col min="1820" max="1822" width="14" style="344" customWidth="1"/>
    <col min="1823" max="1824" width="11.42578125" style="344"/>
    <col min="1825" max="1825" width="19.5703125" style="344" customWidth="1"/>
    <col min="1826" max="1827" width="11.42578125" style="344"/>
    <col min="1828" max="1843" width="0" style="344" hidden="1" customWidth="1"/>
    <col min="1844" max="2048" width="11.42578125" style="344"/>
    <col min="2049" max="2049" width="34.28515625" style="344" customWidth="1"/>
    <col min="2050" max="2051" width="11.42578125" style="344"/>
    <col min="2052" max="2075" width="6" style="344" customWidth="1"/>
    <col min="2076" max="2078" width="14" style="344" customWidth="1"/>
    <col min="2079" max="2080" width="11.42578125" style="344"/>
    <col min="2081" max="2081" width="19.5703125" style="344" customWidth="1"/>
    <col min="2082" max="2083" width="11.42578125" style="344"/>
    <col min="2084" max="2099" width="0" style="344" hidden="1" customWidth="1"/>
    <col min="2100" max="2304" width="11.42578125" style="344"/>
    <col min="2305" max="2305" width="34.28515625" style="344" customWidth="1"/>
    <col min="2306" max="2307" width="11.42578125" style="344"/>
    <col min="2308" max="2331" width="6" style="344" customWidth="1"/>
    <col min="2332" max="2334" width="14" style="344" customWidth="1"/>
    <col min="2335" max="2336" width="11.42578125" style="344"/>
    <col min="2337" max="2337" width="19.5703125" style="344" customWidth="1"/>
    <col min="2338" max="2339" width="11.42578125" style="344"/>
    <col min="2340" max="2355" width="0" style="344" hidden="1" customWidth="1"/>
    <col min="2356" max="2560" width="11.42578125" style="344"/>
    <col min="2561" max="2561" width="34.28515625" style="344" customWidth="1"/>
    <col min="2562" max="2563" width="11.42578125" style="344"/>
    <col min="2564" max="2587" width="6" style="344" customWidth="1"/>
    <col min="2588" max="2590" width="14" style="344" customWidth="1"/>
    <col min="2591" max="2592" width="11.42578125" style="344"/>
    <col min="2593" max="2593" width="19.5703125" style="344" customWidth="1"/>
    <col min="2594" max="2595" width="11.42578125" style="344"/>
    <col min="2596" max="2611" width="0" style="344" hidden="1" customWidth="1"/>
    <col min="2612" max="2816" width="11.42578125" style="344"/>
    <col min="2817" max="2817" width="34.28515625" style="344" customWidth="1"/>
    <col min="2818" max="2819" width="11.42578125" style="344"/>
    <col min="2820" max="2843" width="6" style="344" customWidth="1"/>
    <col min="2844" max="2846" width="14" style="344" customWidth="1"/>
    <col min="2847" max="2848" width="11.42578125" style="344"/>
    <col min="2849" max="2849" width="19.5703125" style="344" customWidth="1"/>
    <col min="2850" max="2851" width="11.42578125" style="344"/>
    <col min="2852" max="2867" width="0" style="344" hidden="1" customWidth="1"/>
    <col min="2868" max="3072" width="11.42578125" style="344"/>
    <col min="3073" max="3073" width="34.28515625" style="344" customWidth="1"/>
    <col min="3074" max="3075" width="11.42578125" style="344"/>
    <col min="3076" max="3099" width="6" style="344" customWidth="1"/>
    <col min="3100" max="3102" width="14" style="344" customWidth="1"/>
    <col min="3103" max="3104" width="11.42578125" style="344"/>
    <col min="3105" max="3105" width="19.5703125" style="344" customWidth="1"/>
    <col min="3106" max="3107" width="11.42578125" style="344"/>
    <col min="3108" max="3123" width="0" style="344" hidden="1" customWidth="1"/>
    <col min="3124" max="3328" width="11.42578125" style="344"/>
    <col min="3329" max="3329" width="34.28515625" style="344" customWidth="1"/>
    <col min="3330" max="3331" width="11.42578125" style="344"/>
    <col min="3332" max="3355" width="6" style="344" customWidth="1"/>
    <col min="3356" max="3358" width="14" style="344" customWidth="1"/>
    <col min="3359" max="3360" width="11.42578125" style="344"/>
    <col min="3361" max="3361" width="19.5703125" style="344" customWidth="1"/>
    <col min="3362" max="3363" width="11.42578125" style="344"/>
    <col min="3364" max="3379" width="0" style="344" hidden="1" customWidth="1"/>
    <col min="3380" max="3584" width="11.42578125" style="344"/>
    <col min="3585" max="3585" width="34.28515625" style="344" customWidth="1"/>
    <col min="3586" max="3587" width="11.42578125" style="344"/>
    <col min="3588" max="3611" width="6" style="344" customWidth="1"/>
    <col min="3612" max="3614" width="14" style="344" customWidth="1"/>
    <col min="3615" max="3616" width="11.42578125" style="344"/>
    <col min="3617" max="3617" width="19.5703125" style="344" customWidth="1"/>
    <col min="3618" max="3619" width="11.42578125" style="344"/>
    <col min="3620" max="3635" width="0" style="344" hidden="1" customWidth="1"/>
    <col min="3636" max="3840" width="11.42578125" style="344"/>
    <col min="3841" max="3841" width="34.28515625" style="344" customWidth="1"/>
    <col min="3842" max="3843" width="11.42578125" style="344"/>
    <col min="3844" max="3867" width="6" style="344" customWidth="1"/>
    <col min="3868" max="3870" width="14" style="344" customWidth="1"/>
    <col min="3871" max="3872" width="11.42578125" style="344"/>
    <col min="3873" max="3873" width="19.5703125" style="344" customWidth="1"/>
    <col min="3874" max="3875" width="11.42578125" style="344"/>
    <col min="3876" max="3891" width="0" style="344" hidden="1" customWidth="1"/>
    <col min="3892" max="4096" width="11.42578125" style="344"/>
    <col min="4097" max="4097" width="34.28515625" style="344" customWidth="1"/>
    <col min="4098" max="4099" width="11.42578125" style="344"/>
    <col min="4100" max="4123" width="6" style="344" customWidth="1"/>
    <col min="4124" max="4126" width="14" style="344" customWidth="1"/>
    <col min="4127" max="4128" width="11.42578125" style="344"/>
    <col min="4129" max="4129" width="19.5703125" style="344" customWidth="1"/>
    <col min="4130" max="4131" width="11.42578125" style="344"/>
    <col min="4132" max="4147" width="0" style="344" hidden="1" customWidth="1"/>
    <col min="4148" max="4352" width="11.42578125" style="344"/>
    <col min="4353" max="4353" width="34.28515625" style="344" customWidth="1"/>
    <col min="4354" max="4355" width="11.42578125" style="344"/>
    <col min="4356" max="4379" width="6" style="344" customWidth="1"/>
    <col min="4380" max="4382" width="14" style="344" customWidth="1"/>
    <col min="4383" max="4384" width="11.42578125" style="344"/>
    <col min="4385" max="4385" width="19.5703125" style="344" customWidth="1"/>
    <col min="4386" max="4387" width="11.42578125" style="344"/>
    <col min="4388" max="4403" width="0" style="344" hidden="1" customWidth="1"/>
    <col min="4404" max="4608" width="11.42578125" style="344"/>
    <col min="4609" max="4609" width="34.28515625" style="344" customWidth="1"/>
    <col min="4610" max="4611" width="11.42578125" style="344"/>
    <col min="4612" max="4635" width="6" style="344" customWidth="1"/>
    <col min="4636" max="4638" width="14" style="344" customWidth="1"/>
    <col min="4639" max="4640" width="11.42578125" style="344"/>
    <col min="4641" max="4641" width="19.5703125" style="344" customWidth="1"/>
    <col min="4642" max="4643" width="11.42578125" style="344"/>
    <col min="4644" max="4659" width="0" style="344" hidden="1" customWidth="1"/>
    <col min="4660" max="4864" width="11.42578125" style="344"/>
    <col min="4865" max="4865" width="34.28515625" style="344" customWidth="1"/>
    <col min="4866" max="4867" width="11.42578125" style="344"/>
    <col min="4868" max="4891" width="6" style="344" customWidth="1"/>
    <col min="4892" max="4894" width="14" style="344" customWidth="1"/>
    <col min="4895" max="4896" width="11.42578125" style="344"/>
    <col min="4897" max="4897" width="19.5703125" style="344" customWidth="1"/>
    <col min="4898" max="4899" width="11.42578125" style="344"/>
    <col min="4900" max="4915" width="0" style="344" hidden="1" customWidth="1"/>
    <col min="4916" max="5120" width="11.42578125" style="344"/>
    <col min="5121" max="5121" width="34.28515625" style="344" customWidth="1"/>
    <col min="5122" max="5123" width="11.42578125" style="344"/>
    <col min="5124" max="5147" width="6" style="344" customWidth="1"/>
    <col min="5148" max="5150" width="14" style="344" customWidth="1"/>
    <col min="5151" max="5152" width="11.42578125" style="344"/>
    <col min="5153" max="5153" width="19.5703125" style="344" customWidth="1"/>
    <col min="5154" max="5155" width="11.42578125" style="344"/>
    <col min="5156" max="5171" width="0" style="344" hidden="1" customWidth="1"/>
    <col min="5172" max="5376" width="11.42578125" style="344"/>
    <col min="5377" max="5377" width="34.28515625" style="344" customWidth="1"/>
    <col min="5378" max="5379" width="11.42578125" style="344"/>
    <col min="5380" max="5403" width="6" style="344" customWidth="1"/>
    <col min="5404" max="5406" width="14" style="344" customWidth="1"/>
    <col min="5407" max="5408" width="11.42578125" style="344"/>
    <col min="5409" max="5409" width="19.5703125" style="344" customWidth="1"/>
    <col min="5410" max="5411" width="11.42578125" style="344"/>
    <col min="5412" max="5427" width="0" style="344" hidden="1" customWidth="1"/>
    <col min="5428" max="5632" width="11.42578125" style="344"/>
    <col min="5633" max="5633" width="34.28515625" style="344" customWidth="1"/>
    <col min="5634" max="5635" width="11.42578125" style="344"/>
    <col min="5636" max="5659" width="6" style="344" customWidth="1"/>
    <col min="5660" max="5662" width="14" style="344" customWidth="1"/>
    <col min="5663" max="5664" width="11.42578125" style="344"/>
    <col min="5665" max="5665" width="19.5703125" style="344" customWidth="1"/>
    <col min="5666" max="5667" width="11.42578125" style="344"/>
    <col min="5668" max="5683" width="0" style="344" hidden="1" customWidth="1"/>
    <col min="5684" max="5888" width="11.42578125" style="344"/>
    <col min="5889" max="5889" width="34.28515625" style="344" customWidth="1"/>
    <col min="5890" max="5891" width="11.42578125" style="344"/>
    <col min="5892" max="5915" width="6" style="344" customWidth="1"/>
    <col min="5916" max="5918" width="14" style="344" customWidth="1"/>
    <col min="5919" max="5920" width="11.42578125" style="344"/>
    <col min="5921" max="5921" width="19.5703125" style="344" customWidth="1"/>
    <col min="5922" max="5923" width="11.42578125" style="344"/>
    <col min="5924" max="5939" width="0" style="344" hidden="1" customWidth="1"/>
    <col min="5940" max="6144" width="11.42578125" style="344"/>
    <col min="6145" max="6145" width="34.28515625" style="344" customWidth="1"/>
    <col min="6146" max="6147" width="11.42578125" style="344"/>
    <col min="6148" max="6171" width="6" style="344" customWidth="1"/>
    <col min="6172" max="6174" width="14" style="344" customWidth="1"/>
    <col min="6175" max="6176" width="11.42578125" style="344"/>
    <col min="6177" max="6177" width="19.5703125" style="344" customWidth="1"/>
    <col min="6178" max="6179" width="11.42578125" style="344"/>
    <col min="6180" max="6195" width="0" style="344" hidden="1" customWidth="1"/>
    <col min="6196" max="6400" width="11.42578125" style="344"/>
    <col min="6401" max="6401" width="34.28515625" style="344" customWidth="1"/>
    <col min="6402" max="6403" width="11.42578125" style="344"/>
    <col min="6404" max="6427" width="6" style="344" customWidth="1"/>
    <col min="6428" max="6430" width="14" style="344" customWidth="1"/>
    <col min="6431" max="6432" width="11.42578125" style="344"/>
    <col min="6433" max="6433" width="19.5703125" style="344" customWidth="1"/>
    <col min="6434" max="6435" width="11.42578125" style="344"/>
    <col min="6436" max="6451" width="0" style="344" hidden="1" customWidth="1"/>
    <col min="6452" max="6656" width="11.42578125" style="344"/>
    <col min="6657" max="6657" width="34.28515625" style="344" customWidth="1"/>
    <col min="6658" max="6659" width="11.42578125" style="344"/>
    <col min="6660" max="6683" width="6" style="344" customWidth="1"/>
    <col min="6684" max="6686" width="14" style="344" customWidth="1"/>
    <col min="6687" max="6688" width="11.42578125" style="344"/>
    <col min="6689" max="6689" width="19.5703125" style="344" customWidth="1"/>
    <col min="6690" max="6691" width="11.42578125" style="344"/>
    <col min="6692" max="6707" width="0" style="344" hidden="1" customWidth="1"/>
    <col min="6708" max="6912" width="11.42578125" style="344"/>
    <col min="6913" max="6913" width="34.28515625" style="344" customWidth="1"/>
    <col min="6914" max="6915" width="11.42578125" style="344"/>
    <col min="6916" max="6939" width="6" style="344" customWidth="1"/>
    <col min="6940" max="6942" width="14" style="344" customWidth="1"/>
    <col min="6943" max="6944" width="11.42578125" style="344"/>
    <col min="6945" max="6945" width="19.5703125" style="344" customWidth="1"/>
    <col min="6946" max="6947" width="11.42578125" style="344"/>
    <col min="6948" max="6963" width="0" style="344" hidden="1" customWidth="1"/>
    <col min="6964" max="7168" width="11.42578125" style="344"/>
    <col min="7169" max="7169" width="34.28515625" style="344" customWidth="1"/>
    <col min="7170" max="7171" width="11.42578125" style="344"/>
    <col min="7172" max="7195" width="6" style="344" customWidth="1"/>
    <col min="7196" max="7198" width="14" style="344" customWidth="1"/>
    <col min="7199" max="7200" width="11.42578125" style="344"/>
    <col min="7201" max="7201" width="19.5703125" style="344" customWidth="1"/>
    <col min="7202" max="7203" width="11.42578125" style="344"/>
    <col min="7204" max="7219" width="0" style="344" hidden="1" customWidth="1"/>
    <col min="7220" max="7424" width="11.42578125" style="344"/>
    <col min="7425" max="7425" width="34.28515625" style="344" customWidth="1"/>
    <col min="7426" max="7427" width="11.42578125" style="344"/>
    <col min="7428" max="7451" width="6" style="344" customWidth="1"/>
    <col min="7452" max="7454" width="14" style="344" customWidth="1"/>
    <col min="7455" max="7456" width="11.42578125" style="344"/>
    <col min="7457" max="7457" width="19.5703125" style="344" customWidth="1"/>
    <col min="7458" max="7459" width="11.42578125" style="344"/>
    <col min="7460" max="7475" width="0" style="344" hidden="1" customWidth="1"/>
    <col min="7476" max="7680" width="11.42578125" style="344"/>
    <col min="7681" max="7681" width="34.28515625" style="344" customWidth="1"/>
    <col min="7682" max="7683" width="11.42578125" style="344"/>
    <col min="7684" max="7707" width="6" style="344" customWidth="1"/>
    <col min="7708" max="7710" width="14" style="344" customWidth="1"/>
    <col min="7711" max="7712" width="11.42578125" style="344"/>
    <col min="7713" max="7713" width="19.5703125" style="344" customWidth="1"/>
    <col min="7714" max="7715" width="11.42578125" style="344"/>
    <col min="7716" max="7731" width="0" style="344" hidden="1" customWidth="1"/>
    <col min="7732" max="7936" width="11.42578125" style="344"/>
    <col min="7937" max="7937" width="34.28515625" style="344" customWidth="1"/>
    <col min="7938" max="7939" width="11.42578125" style="344"/>
    <col min="7940" max="7963" width="6" style="344" customWidth="1"/>
    <col min="7964" max="7966" width="14" style="344" customWidth="1"/>
    <col min="7967" max="7968" width="11.42578125" style="344"/>
    <col min="7969" max="7969" width="19.5703125" style="344" customWidth="1"/>
    <col min="7970" max="7971" width="11.42578125" style="344"/>
    <col min="7972" max="7987" width="0" style="344" hidden="1" customWidth="1"/>
    <col min="7988" max="8192" width="11.42578125" style="344"/>
    <col min="8193" max="8193" width="34.28515625" style="344" customWidth="1"/>
    <col min="8194" max="8195" width="11.42578125" style="344"/>
    <col min="8196" max="8219" width="6" style="344" customWidth="1"/>
    <col min="8220" max="8222" width="14" style="344" customWidth="1"/>
    <col min="8223" max="8224" width="11.42578125" style="344"/>
    <col min="8225" max="8225" width="19.5703125" style="344" customWidth="1"/>
    <col min="8226" max="8227" width="11.42578125" style="344"/>
    <col min="8228" max="8243" width="0" style="344" hidden="1" customWidth="1"/>
    <col min="8244" max="8448" width="11.42578125" style="344"/>
    <col min="8449" max="8449" width="34.28515625" style="344" customWidth="1"/>
    <col min="8450" max="8451" width="11.42578125" style="344"/>
    <col min="8452" max="8475" width="6" style="344" customWidth="1"/>
    <col min="8476" max="8478" width="14" style="344" customWidth="1"/>
    <col min="8479" max="8480" width="11.42578125" style="344"/>
    <col min="8481" max="8481" width="19.5703125" style="344" customWidth="1"/>
    <col min="8482" max="8483" width="11.42578125" style="344"/>
    <col min="8484" max="8499" width="0" style="344" hidden="1" customWidth="1"/>
    <col min="8500" max="8704" width="11.42578125" style="344"/>
    <col min="8705" max="8705" width="34.28515625" style="344" customWidth="1"/>
    <col min="8706" max="8707" width="11.42578125" style="344"/>
    <col min="8708" max="8731" width="6" style="344" customWidth="1"/>
    <col min="8732" max="8734" width="14" style="344" customWidth="1"/>
    <col min="8735" max="8736" width="11.42578125" style="344"/>
    <col min="8737" max="8737" width="19.5703125" style="344" customWidth="1"/>
    <col min="8738" max="8739" width="11.42578125" style="344"/>
    <col min="8740" max="8755" width="0" style="344" hidden="1" customWidth="1"/>
    <col min="8756" max="8960" width="11.42578125" style="344"/>
    <col min="8961" max="8961" width="34.28515625" style="344" customWidth="1"/>
    <col min="8962" max="8963" width="11.42578125" style="344"/>
    <col min="8964" max="8987" width="6" style="344" customWidth="1"/>
    <col min="8988" max="8990" width="14" style="344" customWidth="1"/>
    <col min="8991" max="8992" width="11.42578125" style="344"/>
    <col min="8993" max="8993" width="19.5703125" style="344" customWidth="1"/>
    <col min="8994" max="8995" width="11.42578125" style="344"/>
    <col min="8996" max="9011" width="0" style="344" hidden="1" customWidth="1"/>
    <col min="9012" max="9216" width="11.42578125" style="344"/>
    <col min="9217" max="9217" width="34.28515625" style="344" customWidth="1"/>
    <col min="9218" max="9219" width="11.42578125" style="344"/>
    <col min="9220" max="9243" width="6" style="344" customWidth="1"/>
    <col min="9244" max="9246" width="14" style="344" customWidth="1"/>
    <col min="9247" max="9248" width="11.42578125" style="344"/>
    <col min="9249" max="9249" width="19.5703125" style="344" customWidth="1"/>
    <col min="9250" max="9251" width="11.42578125" style="344"/>
    <col min="9252" max="9267" width="0" style="344" hidden="1" customWidth="1"/>
    <col min="9268" max="9472" width="11.42578125" style="344"/>
    <col min="9473" max="9473" width="34.28515625" style="344" customWidth="1"/>
    <col min="9474" max="9475" width="11.42578125" style="344"/>
    <col min="9476" max="9499" width="6" style="344" customWidth="1"/>
    <col min="9500" max="9502" width="14" style="344" customWidth="1"/>
    <col min="9503" max="9504" width="11.42578125" style="344"/>
    <col min="9505" max="9505" width="19.5703125" style="344" customWidth="1"/>
    <col min="9506" max="9507" width="11.42578125" style="344"/>
    <col min="9508" max="9523" width="0" style="344" hidden="1" customWidth="1"/>
    <col min="9524" max="9728" width="11.42578125" style="344"/>
    <col min="9729" max="9729" width="34.28515625" style="344" customWidth="1"/>
    <col min="9730" max="9731" width="11.42578125" style="344"/>
    <col min="9732" max="9755" width="6" style="344" customWidth="1"/>
    <col min="9756" max="9758" width="14" style="344" customWidth="1"/>
    <col min="9759" max="9760" width="11.42578125" style="344"/>
    <col min="9761" max="9761" width="19.5703125" style="344" customWidth="1"/>
    <col min="9762" max="9763" width="11.42578125" style="344"/>
    <col min="9764" max="9779" width="0" style="344" hidden="1" customWidth="1"/>
    <col min="9780" max="9984" width="11.42578125" style="344"/>
    <col min="9985" max="9985" width="34.28515625" style="344" customWidth="1"/>
    <col min="9986" max="9987" width="11.42578125" style="344"/>
    <col min="9988" max="10011" width="6" style="344" customWidth="1"/>
    <col min="10012" max="10014" width="14" style="344" customWidth="1"/>
    <col min="10015" max="10016" width="11.42578125" style="344"/>
    <col min="10017" max="10017" width="19.5703125" style="344" customWidth="1"/>
    <col min="10018" max="10019" width="11.42578125" style="344"/>
    <col min="10020" max="10035" width="0" style="344" hidden="1" customWidth="1"/>
    <col min="10036" max="10240" width="11.42578125" style="344"/>
    <col min="10241" max="10241" width="34.28515625" style="344" customWidth="1"/>
    <col min="10242" max="10243" width="11.42578125" style="344"/>
    <col min="10244" max="10267" width="6" style="344" customWidth="1"/>
    <col min="10268" max="10270" width="14" style="344" customWidth="1"/>
    <col min="10271" max="10272" width="11.42578125" style="344"/>
    <col min="10273" max="10273" width="19.5703125" style="344" customWidth="1"/>
    <col min="10274" max="10275" width="11.42578125" style="344"/>
    <col min="10276" max="10291" width="0" style="344" hidden="1" customWidth="1"/>
    <col min="10292" max="10496" width="11.42578125" style="344"/>
    <col min="10497" max="10497" width="34.28515625" style="344" customWidth="1"/>
    <col min="10498" max="10499" width="11.42578125" style="344"/>
    <col min="10500" max="10523" width="6" style="344" customWidth="1"/>
    <col min="10524" max="10526" width="14" style="344" customWidth="1"/>
    <col min="10527" max="10528" width="11.42578125" style="344"/>
    <col min="10529" max="10529" width="19.5703125" style="344" customWidth="1"/>
    <col min="10530" max="10531" width="11.42578125" style="344"/>
    <col min="10532" max="10547" width="0" style="344" hidden="1" customWidth="1"/>
    <col min="10548" max="10752" width="11.42578125" style="344"/>
    <col min="10753" max="10753" width="34.28515625" style="344" customWidth="1"/>
    <col min="10754" max="10755" width="11.42578125" style="344"/>
    <col min="10756" max="10779" width="6" style="344" customWidth="1"/>
    <col min="10780" max="10782" width="14" style="344" customWidth="1"/>
    <col min="10783" max="10784" width="11.42578125" style="344"/>
    <col min="10785" max="10785" width="19.5703125" style="344" customWidth="1"/>
    <col min="10786" max="10787" width="11.42578125" style="344"/>
    <col min="10788" max="10803" width="0" style="344" hidden="1" customWidth="1"/>
    <col min="10804" max="11008" width="11.42578125" style="344"/>
    <col min="11009" max="11009" width="34.28515625" style="344" customWidth="1"/>
    <col min="11010" max="11011" width="11.42578125" style="344"/>
    <col min="11012" max="11035" width="6" style="344" customWidth="1"/>
    <col min="11036" max="11038" width="14" style="344" customWidth="1"/>
    <col min="11039" max="11040" width="11.42578125" style="344"/>
    <col min="11041" max="11041" width="19.5703125" style="344" customWidth="1"/>
    <col min="11042" max="11043" width="11.42578125" style="344"/>
    <col min="11044" max="11059" width="0" style="344" hidden="1" customWidth="1"/>
    <col min="11060" max="11264" width="11.42578125" style="344"/>
    <col min="11265" max="11265" width="34.28515625" style="344" customWidth="1"/>
    <col min="11266" max="11267" width="11.42578125" style="344"/>
    <col min="11268" max="11291" width="6" style="344" customWidth="1"/>
    <col min="11292" max="11294" width="14" style="344" customWidth="1"/>
    <col min="11295" max="11296" width="11.42578125" style="344"/>
    <col min="11297" max="11297" width="19.5703125" style="344" customWidth="1"/>
    <col min="11298" max="11299" width="11.42578125" style="344"/>
    <col min="11300" max="11315" width="0" style="344" hidden="1" customWidth="1"/>
    <col min="11316" max="11520" width="11.42578125" style="344"/>
    <col min="11521" max="11521" width="34.28515625" style="344" customWidth="1"/>
    <col min="11522" max="11523" width="11.42578125" style="344"/>
    <col min="11524" max="11547" width="6" style="344" customWidth="1"/>
    <col min="11548" max="11550" width="14" style="344" customWidth="1"/>
    <col min="11551" max="11552" width="11.42578125" style="344"/>
    <col min="11553" max="11553" width="19.5703125" style="344" customWidth="1"/>
    <col min="11554" max="11555" width="11.42578125" style="344"/>
    <col min="11556" max="11571" width="0" style="344" hidden="1" customWidth="1"/>
    <col min="11572" max="11776" width="11.42578125" style="344"/>
    <col min="11777" max="11777" width="34.28515625" style="344" customWidth="1"/>
    <col min="11778" max="11779" width="11.42578125" style="344"/>
    <col min="11780" max="11803" width="6" style="344" customWidth="1"/>
    <col min="11804" max="11806" width="14" style="344" customWidth="1"/>
    <col min="11807" max="11808" width="11.42578125" style="344"/>
    <col min="11809" max="11809" width="19.5703125" style="344" customWidth="1"/>
    <col min="11810" max="11811" width="11.42578125" style="344"/>
    <col min="11812" max="11827" width="0" style="344" hidden="1" customWidth="1"/>
    <col min="11828" max="12032" width="11.42578125" style="344"/>
    <col min="12033" max="12033" width="34.28515625" style="344" customWidth="1"/>
    <col min="12034" max="12035" width="11.42578125" style="344"/>
    <col min="12036" max="12059" width="6" style="344" customWidth="1"/>
    <col min="12060" max="12062" width="14" style="344" customWidth="1"/>
    <col min="12063" max="12064" width="11.42578125" style="344"/>
    <col min="12065" max="12065" width="19.5703125" style="344" customWidth="1"/>
    <col min="12066" max="12067" width="11.42578125" style="344"/>
    <col min="12068" max="12083" width="0" style="344" hidden="1" customWidth="1"/>
    <col min="12084" max="12288" width="11.42578125" style="344"/>
    <col min="12289" max="12289" width="34.28515625" style="344" customWidth="1"/>
    <col min="12290" max="12291" width="11.42578125" style="344"/>
    <col min="12292" max="12315" width="6" style="344" customWidth="1"/>
    <col min="12316" max="12318" width="14" style="344" customWidth="1"/>
    <col min="12319" max="12320" width="11.42578125" style="344"/>
    <col min="12321" max="12321" width="19.5703125" style="344" customWidth="1"/>
    <col min="12322" max="12323" width="11.42578125" style="344"/>
    <col min="12324" max="12339" width="0" style="344" hidden="1" customWidth="1"/>
    <col min="12340" max="12544" width="11.42578125" style="344"/>
    <col min="12545" max="12545" width="34.28515625" style="344" customWidth="1"/>
    <col min="12546" max="12547" width="11.42578125" style="344"/>
    <col min="12548" max="12571" width="6" style="344" customWidth="1"/>
    <col min="12572" max="12574" width="14" style="344" customWidth="1"/>
    <col min="12575" max="12576" width="11.42578125" style="344"/>
    <col min="12577" max="12577" width="19.5703125" style="344" customWidth="1"/>
    <col min="12578" max="12579" width="11.42578125" style="344"/>
    <col min="12580" max="12595" width="0" style="344" hidden="1" customWidth="1"/>
    <col min="12596" max="12800" width="11.42578125" style="344"/>
    <col min="12801" max="12801" width="34.28515625" style="344" customWidth="1"/>
    <col min="12802" max="12803" width="11.42578125" style="344"/>
    <col min="12804" max="12827" width="6" style="344" customWidth="1"/>
    <col min="12828" max="12830" width="14" style="344" customWidth="1"/>
    <col min="12831" max="12832" width="11.42578125" style="344"/>
    <col min="12833" max="12833" width="19.5703125" style="344" customWidth="1"/>
    <col min="12834" max="12835" width="11.42578125" style="344"/>
    <col min="12836" max="12851" width="0" style="344" hidden="1" customWidth="1"/>
    <col min="12852" max="13056" width="11.42578125" style="344"/>
    <col min="13057" max="13057" width="34.28515625" style="344" customWidth="1"/>
    <col min="13058" max="13059" width="11.42578125" style="344"/>
    <col min="13060" max="13083" width="6" style="344" customWidth="1"/>
    <col min="13084" max="13086" width="14" style="344" customWidth="1"/>
    <col min="13087" max="13088" width="11.42578125" style="344"/>
    <col min="13089" max="13089" width="19.5703125" style="344" customWidth="1"/>
    <col min="13090" max="13091" width="11.42578125" style="344"/>
    <col min="13092" max="13107" width="0" style="344" hidden="1" customWidth="1"/>
    <col min="13108" max="13312" width="11.42578125" style="344"/>
    <col min="13313" max="13313" width="34.28515625" style="344" customWidth="1"/>
    <col min="13314" max="13315" width="11.42578125" style="344"/>
    <col min="13316" max="13339" width="6" style="344" customWidth="1"/>
    <col min="13340" max="13342" width="14" style="344" customWidth="1"/>
    <col min="13343" max="13344" width="11.42578125" style="344"/>
    <col min="13345" max="13345" width="19.5703125" style="344" customWidth="1"/>
    <col min="13346" max="13347" width="11.42578125" style="344"/>
    <col min="13348" max="13363" width="0" style="344" hidden="1" customWidth="1"/>
    <col min="13364" max="13568" width="11.42578125" style="344"/>
    <col min="13569" max="13569" width="34.28515625" style="344" customWidth="1"/>
    <col min="13570" max="13571" width="11.42578125" style="344"/>
    <col min="13572" max="13595" width="6" style="344" customWidth="1"/>
    <col min="13596" max="13598" width="14" style="344" customWidth="1"/>
    <col min="13599" max="13600" width="11.42578125" style="344"/>
    <col min="13601" max="13601" width="19.5703125" style="344" customWidth="1"/>
    <col min="13602" max="13603" width="11.42578125" style="344"/>
    <col min="13604" max="13619" width="0" style="344" hidden="1" customWidth="1"/>
    <col min="13620" max="13824" width="11.42578125" style="344"/>
    <col min="13825" max="13825" width="34.28515625" style="344" customWidth="1"/>
    <col min="13826" max="13827" width="11.42578125" style="344"/>
    <col min="13828" max="13851" width="6" style="344" customWidth="1"/>
    <col min="13852" max="13854" width="14" style="344" customWidth="1"/>
    <col min="13855" max="13856" width="11.42578125" style="344"/>
    <col min="13857" max="13857" width="19.5703125" style="344" customWidth="1"/>
    <col min="13858" max="13859" width="11.42578125" style="344"/>
    <col min="13860" max="13875" width="0" style="344" hidden="1" customWidth="1"/>
    <col min="13876" max="14080" width="11.42578125" style="344"/>
    <col min="14081" max="14081" width="34.28515625" style="344" customWidth="1"/>
    <col min="14082" max="14083" width="11.42578125" style="344"/>
    <col min="14084" max="14107" width="6" style="344" customWidth="1"/>
    <col min="14108" max="14110" width="14" style="344" customWidth="1"/>
    <col min="14111" max="14112" width="11.42578125" style="344"/>
    <col min="14113" max="14113" width="19.5703125" style="344" customWidth="1"/>
    <col min="14114" max="14115" width="11.42578125" style="344"/>
    <col min="14116" max="14131" width="0" style="344" hidden="1" customWidth="1"/>
    <col min="14132" max="14336" width="11.42578125" style="344"/>
    <col min="14337" max="14337" width="34.28515625" style="344" customWidth="1"/>
    <col min="14338" max="14339" width="11.42578125" style="344"/>
    <col min="14340" max="14363" width="6" style="344" customWidth="1"/>
    <col min="14364" max="14366" width="14" style="344" customWidth="1"/>
    <col min="14367" max="14368" width="11.42578125" style="344"/>
    <col min="14369" max="14369" width="19.5703125" style="344" customWidth="1"/>
    <col min="14370" max="14371" width="11.42578125" style="344"/>
    <col min="14372" max="14387" width="0" style="344" hidden="1" customWidth="1"/>
    <col min="14388" max="14592" width="11.42578125" style="344"/>
    <col min="14593" max="14593" width="34.28515625" style="344" customWidth="1"/>
    <col min="14594" max="14595" width="11.42578125" style="344"/>
    <col min="14596" max="14619" width="6" style="344" customWidth="1"/>
    <col min="14620" max="14622" width="14" style="344" customWidth="1"/>
    <col min="14623" max="14624" width="11.42578125" style="344"/>
    <col min="14625" max="14625" width="19.5703125" style="344" customWidth="1"/>
    <col min="14626" max="14627" width="11.42578125" style="344"/>
    <col min="14628" max="14643" width="0" style="344" hidden="1" customWidth="1"/>
    <col min="14644" max="14848" width="11.42578125" style="344"/>
    <col min="14849" max="14849" width="34.28515625" style="344" customWidth="1"/>
    <col min="14850" max="14851" width="11.42578125" style="344"/>
    <col min="14852" max="14875" width="6" style="344" customWidth="1"/>
    <col min="14876" max="14878" width="14" style="344" customWidth="1"/>
    <col min="14879" max="14880" width="11.42578125" style="344"/>
    <col min="14881" max="14881" width="19.5703125" style="344" customWidth="1"/>
    <col min="14882" max="14883" width="11.42578125" style="344"/>
    <col min="14884" max="14899" width="0" style="344" hidden="1" customWidth="1"/>
    <col min="14900" max="15104" width="11.42578125" style="344"/>
    <col min="15105" max="15105" width="34.28515625" style="344" customWidth="1"/>
    <col min="15106" max="15107" width="11.42578125" style="344"/>
    <col min="15108" max="15131" width="6" style="344" customWidth="1"/>
    <col min="15132" max="15134" width="14" style="344" customWidth="1"/>
    <col min="15135" max="15136" width="11.42578125" style="344"/>
    <col min="15137" max="15137" width="19.5703125" style="344" customWidth="1"/>
    <col min="15138" max="15139" width="11.42578125" style="344"/>
    <col min="15140" max="15155" width="0" style="344" hidden="1" customWidth="1"/>
    <col min="15156" max="15360" width="11.42578125" style="344"/>
    <col min="15361" max="15361" width="34.28515625" style="344" customWidth="1"/>
    <col min="15362" max="15363" width="11.42578125" style="344"/>
    <col min="15364" max="15387" width="6" style="344" customWidth="1"/>
    <col min="15388" max="15390" width="14" style="344" customWidth="1"/>
    <col min="15391" max="15392" width="11.42578125" style="344"/>
    <col min="15393" max="15393" width="19.5703125" style="344" customWidth="1"/>
    <col min="15394" max="15395" width="11.42578125" style="344"/>
    <col min="15396" max="15411" width="0" style="344" hidden="1" customWidth="1"/>
    <col min="15412" max="15616" width="11.42578125" style="344"/>
    <col min="15617" max="15617" width="34.28515625" style="344" customWidth="1"/>
    <col min="15618" max="15619" width="11.42578125" style="344"/>
    <col min="15620" max="15643" width="6" style="344" customWidth="1"/>
    <col min="15644" max="15646" width="14" style="344" customWidth="1"/>
    <col min="15647" max="15648" width="11.42578125" style="344"/>
    <col min="15649" max="15649" width="19.5703125" style="344" customWidth="1"/>
    <col min="15650" max="15651" width="11.42578125" style="344"/>
    <col min="15652" max="15667" width="0" style="344" hidden="1" customWidth="1"/>
    <col min="15668" max="15872" width="11.42578125" style="344"/>
    <col min="15873" max="15873" width="34.28515625" style="344" customWidth="1"/>
    <col min="15874" max="15875" width="11.42578125" style="344"/>
    <col min="15876" max="15899" width="6" style="344" customWidth="1"/>
    <col min="15900" max="15902" width="14" style="344" customWidth="1"/>
    <col min="15903" max="15904" width="11.42578125" style="344"/>
    <col min="15905" max="15905" width="19.5703125" style="344" customWidth="1"/>
    <col min="15906" max="15907" width="11.42578125" style="344"/>
    <col min="15908" max="15923" width="0" style="344" hidden="1" customWidth="1"/>
    <col min="15924" max="16128" width="11.42578125" style="344"/>
    <col min="16129" max="16129" width="34.28515625" style="344" customWidth="1"/>
    <col min="16130" max="16131" width="11.42578125" style="344"/>
    <col min="16132" max="16155" width="6" style="344" customWidth="1"/>
    <col min="16156" max="16158" width="14" style="344" customWidth="1"/>
    <col min="16159" max="16160" width="11.42578125" style="344"/>
    <col min="16161" max="16161" width="19.5703125" style="344" customWidth="1"/>
    <col min="16162" max="16163" width="11.42578125" style="344"/>
    <col min="16164" max="16179" width="0" style="344" hidden="1" customWidth="1"/>
    <col min="16180" max="16384" width="11.42578125" style="344"/>
  </cols>
  <sheetData>
    <row r="1" spans="1:48" ht="15">
      <c r="A1" s="730" t="s">
        <v>0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  <c r="AC1" s="823"/>
      <c r="AD1" s="823"/>
      <c r="AE1" s="823"/>
      <c r="AF1" s="823"/>
      <c r="AG1" s="823"/>
      <c r="AH1" s="823"/>
      <c r="AI1" s="823"/>
      <c r="AJ1" s="823"/>
      <c r="AK1" s="823"/>
      <c r="AL1" s="823"/>
      <c r="AM1" s="823"/>
      <c r="AN1" s="823"/>
      <c r="AO1" s="823"/>
      <c r="AP1" s="823"/>
      <c r="AQ1" s="823"/>
      <c r="AR1" s="823"/>
      <c r="AS1" s="823"/>
      <c r="AT1" s="823"/>
      <c r="AU1" s="823"/>
      <c r="AV1" s="823"/>
    </row>
    <row r="2" spans="1:48" ht="15">
      <c r="A2" s="732" t="s">
        <v>582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  <c r="AL2" s="823"/>
      <c r="AM2" s="823"/>
      <c r="AN2" s="823"/>
      <c r="AO2" s="823"/>
      <c r="AP2" s="823"/>
      <c r="AQ2" s="823"/>
      <c r="AR2" s="823"/>
      <c r="AS2" s="823"/>
      <c r="AT2" s="823"/>
      <c r="AU2" s="823"/>
      <c r="AV2" s="823"/>
    </row>
    <row r="3" spans="1:48" ht="15">
      <c r="A3" s="730" t="s">
        <v>126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823"/>
      <c r="AL3" s="823"/>
      <c r="AM3" s="823"/>
      <c r="AN3" s="823"/>
      <c r="AO3" s="823"/>
      <c r="AP3" s="823"/>
      <c r="AQ3" s="823"/>
      <c r="AR3" s="823"/>
      <c r="AS3" s="823"/>
      <c r="AT3" s="823"/>
      <c r="AU3" s="823"/>
      <c r="AV3" s="823"/>
    </row>
    <row r="4" spans="1:48" ht="29.25" customHeight="1">
      <c r="A4" s="743" t="s">
        <v>132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4"/>
    </row>
    <row r="5" spans="1:48" ht="15" customHeight="1">
      <c r="A5" s="740" t="s">
        <v>3</v>
      </c>
      <c r="B5" s="740" t="s">
        <v>4</v>
      </c>
      <c r="C5" s="740" t="s">
        <v>5</v>
      </c>
      <c r="D5" s="737" t="s">
        <v>6</v>
      </c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8"/>
      <c r="AB5" s="829" t="s">
        <v>489</v>
      </c>
      <c r="AC5" s="829" t="s">
        <v>8</v>
      </c>
      <c r="AD5" s="745" t="s">
        <v>9</v>
      </c>
      <c r="AE5" s="745" t="s">
        <v>10</v>
      </c>
      <c r="AF5" s="745" t="s">
        <v>11</v>
      </c>
      <c r="AG5" s="822" t="s">
        <v>12</v>
      </c>
      <c r="AH5" s="825" t="s">
        <v>13</v>
      </c>
      <c r="AI5" s="826"/>
      <c r="AJ5" s="737" t="s">
        <v>14</v>
      </c>
      <c r="AK5" s="738"/>
      <c r="AL5" s="738"/>
      <c r="AM5" s="738"/>
      <c r="AN5" s="738"/>
      <c r="AO5" s="738"/>
      <c r="AP5" s="738"/>
      <c r="AQ5" s="738"/>
      <c r="AR5" s="738"/>
      <c r="AS5" s="738"/>
      <c r="AT5" s="738"/>
      <c r="AU5" s="739"/>
      <c r="AV5" s="740" t="s">
        <v>15</v>
      </c>
    </row>
    <row r="6" spans="1:48" ht="25.5">
      <c r="A6" s="741"/>
      <c r="B6" s="741"/>
      <c r="C6" s="741"/>
      <c r="D6" s="709" t="s">
        <v>16</v>
      </c>
      <c r="E6" s="709" t="s">
        <v>68</v>
      </c>
      <c r="F6" s="709" t="s">
        <v>18</v>
      </c>
      <c r="G6" s="709" t="s">
        <v>19</v>
      </c>
      <c r="H6" s="709" t="s">
        <v>20</v>
      </c>
      <c r="I6" s="709" t="s">
        <v>21</v>
      </c>
      <c r="J6" s="709" t="s">
        <v>22</v>
      </c>
      <c r="K6" s="709" t="s">
        <v>23</v>
      </c>
      <c r="L6" s="709" t="s">
        <v>24</v>
      </c>
      <c r="M6" s="709" t="s">
        <v>25</v>
      </c>
      <c r="N6" s="709" t="s">
        <v>26</v>
      </c>
      <c r="O6" s="709" t="s">
        <v>27</v>
      </c>
      <c r="P6" s="709" t="s">
        <v>28</v>
      </c>
      <c r="Q6" s="709" t="s">
        <v>29</v>
      </c>
      <c r="R6" s="709" t="s">
        <v>30</v>
      </c>
      <c r="S6" s="709" t="s">
        <v>31</v>
      </c>
      <c r="T6" s="709" t="s">
        <v>32</v>
      </c>
      <c r="U6" s="709" t="s">
        <v>33</v>
      </c>
      <c r="V6" s="709" t="s">
        <v>34</v>
      </c>
      <c r="W6" s="709" t="s">
        <v>35</v>
      </c>
      <c r="X6" s="709" t="s">
        <v>36</v>
      </c>
      <c r="Y6" s="709" t="s">
        <v>37</v>
      </c>
      <c r="Z6" s="346" t="s">
        <v>38</v>
      </c>
      <c r="AA6" s="347" t="s">
        <v>39</v>
      </c>
      <c r="AB6" s="830"/>
      <c r="AC6" s="830"/>
      <c r="AD6" s="746"/>
      <c r="AE6" s="746"/>
      <c r="AF6" s="746"/>
      <c r="AG6" s="813"/>
      <c r="AH6" s="710" t="s">
        <v>40</v>
      </c>
      <c r="AI6" s="709" t="s">
        <v>41</v>
      </c>
      <c r="AJ6" s="709" t="s">
        <v>42</v>
      </c>
      <c r="AK6" s="709" t="s">
        <v>43</v>
      </c>
      <c r="AL6" s="709" t="s">
        <v>44</v>
      </c>
      <c r="AM6" s="709" t="s">
        <v>45</v>
      </c>
      <c r="AN6" s="709" t="s">
        <v>46</v>
      </c>
      <c r="AO6" s="709" t="s">
        <v>47</v>
      </c>
      <c r="AP6" s="709" t="s">
        <v>48</v>
      </c>
      <c r="AQ6" s="709" t="s">
        <v>49</v>
      </c>
      <c r="AR6" s="709" t="s">
        <v>50</v>
      </c>
      <c r="AS6" s="709" t="s">
        <v>51</v>
      </c>
      <c r="AT6" s="709" t="s">
        <v>52</v>
      </c>
      <c r="AU6" s="709" t="s">
        <v>53</v>
      </c>
      <c r="AV6" s="741"/>
    </row>
    <row r="7" spans="1:48" ht="60" customHeight="1">
      <c r="A7" s="581" t="s">
        <v>684</v>
      </c>
      <c r="B7" s="418"/>
      <c r="C7" s="711">
        <v>4</v>
      </c>
      <c r="D7" s="368"/>
      <c r="E7" s="357"/>
      <c r="F7" s="368"/>
      <c r="G7" s="357"/>
      <c r="H7" s="368"/>
      <c r="I7" s="357"/>
      <c r="J7" s="711"/>
      <c r="K7" s="357"/>
      <c r="L7" s="368"/>
      <c r="M7" s="357"/>
      <c r="N7" s="368"/>
      <c r="O7" s="357"/>
      <c r="P7" s="368"/>
      <c r="Q7" s="357"/>
      <c r="R7" s="368"/>
      <c r="S7" s="357"/>
      <c r="T7" s="368"/>
      <c r="U7" s="357"/>
      <c r="V7" s="368"/>
      <c r="W7" s="357"/>
      <c r="X7" s="368"/>
      <c r="Y7" s="357"/>
      <c r="Z7" s="368"/>
      <c r="AA7" s="357"/>
      <c r="AB7" s="582">
        <v>0</v>
      </c>
      <c r="AC7" s="403"/>
      <c r="AD7" s="404"/>
      <c r="AE7" s="405">
        <v>42370</v>
      </c>
      <c r="AF7" s="405">
        <v>42735</v>
      </c>
      <c r="AG7" s="366" t="s">
        <v>133</v>
      </c>
      <c r="AH7" s="361">
        <f t="shared" ref="AH7:AH17" si="0">E7+G7+I7+K7+M7+O7+Q7+S7+U7+W7+Y7+AA7</f>
        <v>0</v>
      </c>
      <c r="AI7" s="362">
        <f t="shared" ref="AI7:AI17" si="1">AH7/C7</f>
        <v>0</v>
      </c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</row>
    <row r="8" spans="1:48" ht="60" customHeight="1">
      <c r="A8" s="606" t="s">
        <v>685</v>
      </c>
      <c r="B8" s="418"/>
      <c r="C8" s="711">
        <v>4</v>
      </c>
      <c r="D8" s="368"/>
      <c r="E8" s="357"/>
      <c r="F8" s="368"/>
      <c r="G8" s="357"/>
      <c r="H8" s="368"/>
      <c r="I8" s="357"/>
      <c r="J8" s="711"/>
      <c r="K8" s="357"/>
      <c r="L8" s="368"/>
      <c r="M8" s="357"/>
      <c r="N8" s="368"/>
      <c r="O8" s="357"/>
      <c r="P8" s="368"/>
      <c r="Q8" s="357"/>
      <c r="R8" s="368"/>
      <c r="S8" s="357"/>
      <c r="T8" s="368"/>
      <c r="U8" s="357"/>
      <c r="V8" s="368"/>
      <c r="W8" s="357"/>
      <c r="X8" s="368"/>
      <c r="Y8" s="357"/>
      <c r="Z8" s="368"/>
      <c r="AA8" s="357"/>
      <c r="AB8" s="607">
        <v>0</v>
      </c>
      <c r="AC8" s="403"/>
      <c r="AD8" s="404"/>
      <c r="AE8" s="405">
        <v>42370</v>
      </c>
      <c r="AF8" s="405">
        <v>42735</v>
      </c>
      <c r="AG8" s="366" t="s">
        <v>133</v>
      </c>
      <c r="AH8" s="361">
        <f t="shared" si="0"/>
        <v>0</v>
      </c>
      <c r="AI8" s="362">
        <f t="shared" si="1"/>
        <v>0</v>
      </c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</row>
    <row r="9" spans="1:48" ht="60" customHeight="1">
      <c r="A9" s="581" t="s">
        <v>686</v>
      </c>
      <c r="B9" s="418"/>
      <c r="C9" s="711">
        <v>3</v>
      </c>
      <c r="D9" s="368"/>
      <c r="E9" s="357"/>
      <c r="F9" s="368"/>
      <c r="G9" s="357"/>
      <c r="H9" s="368"/>
      <c r="I9" s="357"/>
      <c r="J9" s="711"/>
      <c r="K9" s="357"/>
      <c r="L9" s="368"/>
      <c r="M9" s="357"/>
      <c r="N9" s="368"/>
      <c r="O9" s="357"/>
      <c r="P9" s="368"/>
      <c r="Q9" s="357"/>
      <c r="R9" s="368"/>
      <c r="S9" s="357"/>
      <c r="T9" s="368"/>
      <c r="U9" s="357"/>
      <c r="V9" s="368"/>
      <c r="W9" s="357"/>
      <c r="X9" s="368"/>
      <c r="Y9" s="357"/>
      <c r="Z9" s="368"/>
      <c r="AA9" s="357"/>
      <c r="AB9" s="607">
        <v>0</v>
      </c>
      <c r="AC9" s="403"/>
      <c r="AD9" s="404"/>
      <c r="AE9" s="405">
        <v>42370</v>
      </c>
      <c r="AF9" s="405">
        <v>42735</v>
      </c>
      <c r="AG9" s="366" t="s">
        <v>133</v>
      </c>
      <c r="AH9" s="361">
        <f t="shared" si="0"/>
        <v>0</v>
      </c>
      <c r="AI9" s="362">
        <f t="shared" si="1"/>
        <v>0</v>
      </c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</row>
    <row r="10" spans="1:48" ht="60" customHeight="1">
      <c r="A10" s="581" t="s">
        <v>687</v>
      </c>
      <c r="B10" s="418"/>
      <c r="C10" s="711">
        <v>1</v>
      </c>
      <c r="D10" s="368"/>
      <c r="E10" s="357"/>
      <c r="F10" s="368"/>
      <c r="G10" s="357"/>
      <c r="H10" s="368"/>
      <c r="I10" s="357"/>
      <c r="J10" s="711"/>
      <c r="K10" s="357"/>
      <c r="L10" s="368"/>
      <c r="M10" s="357"/>
      <c r="N10" s="368"/>
      <c r="O10" s="357"/>
      <c r="P10" s="368"/>
      <c r="Q10" s="357"/>
      <c r="R10" s="368"/>
      <c r="S10" s="357"/>
      <c r="T10" s="368"/>
      <c r="U10" s="357"/>
      <c r="V10" s="368"/>
      <c r="W10" s="357"/>
      <c r="X10" s="368"/>
      <c r="Y10" s="357"/>
      <c r="Z10" s="368"/>
      <c r="AA10" s="357"/>
      <c r="AB10" s="607">
        <v>0</v>
      </c>
      <c r="AC10" s="403"/>
      <c r="AD10" s="404"/>
      <c r="AE10" s="405">
        <v>42370</v>
      </c>
      <c r="AF10" s="405">
        <v>42735</v>
      </c>
      <c r="AG10" s="366" t="s">
        <v>133</v>
      </c>
      <c r="AH10" s="361">
        <f t="shared" si="0"/>
        <v>0</v>
      </c>
      <c r="AI10" s="362">
        <f t="shared" si="1"/>
        <v>0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</row>
    <row r="11" spans="1:48" ht="60" customHeight="1">
      <c r="A11" s="581" t="s">
        <v>688</v>
      </c>
      <c r="B11" s="418"/>
      <c r="C11" s="711">
        <v>2</v>
      </c>
      <c r="D11" s="368"/>
      <c r="E11" s="357"/>
      <c r="F11" s="368"/>
      <c r="G11" s="357"/>
      <c r="H11" s="368"/>
      <c r="I11" s="357"/>
      <c r="J11" s="711"/>
      <c r="K11" s="357"/>
      <c r="L11" s="368"/>
      <c r="M11" s="357"/>
      <c r="N11" s="368"/>
      <c r="O11" s="357"/>
      <c r="P11" s="368"/>
      <c r="Q11" s="357"/>
      <c r="R11" s="368"/>
      <c r="S11" s="357"/>
      <c r="T11" s="368"/>
      <c r="U11" s="357"/>
      <c r="V11" s="368"/>
      <c r="W11" s="357"/>
      <c r="X11" s="368"/>
      <c r="Y11" s="357"/>
      <c r="Z11" s="368"/>
      <c r="AA11" s="357"/>
      <c r="AB11" s="607">
        <v>0</v>
      </c>
      <c r="AC11" s="403"/>
      <c r="AD11" s="404"/>
      <c r="AE11" s="405">
        <v>42370</v>
      </c>
      <c r="AF11" s="405">
        <v>42735</v>
      </c>
      <c r="AG11" s="366" t="s">
        <v>133</v>
      </c>
      <c r="AH11" s="361">
        <f t="shared" si="0"/>
        <v>0</v>
      </c>
      <c r="AI11" s="362">
        <f t="shared" si="1"/>
        <v>0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</row>
    <row r="12" spans="1:48" s="417" customFormat="1" ht="60" customHeight="1">
      <c r="A12" s="608" t="s">
        <v>689</v>
      </c>
      <c r="B12" s="418"/>
      <c r="C12" s="711">
        <v>2</v>
      </c>
      <c r="D12" s="368"/>
      <c r="E12" s="357"/>
      <c r="F12" s="368"/>
      <c r="G12" s="357"/>
      <c r="H12" s="368"/>
      <c r="I12" s="357"/>
      <c r="J12" s="711"/>
      <c r="K12" s="357"/>
      <c r="L12" s="368"/>
      <c r="M12" s="357"/>
      <c r="N12" s="368"/>
      <c r="O12" s="357"/>
      <c r="P12" s="368"/>
      <c r="Q12" s="357"/>
      <c r="R12" s="368"/>
      <c r="S12" s="357"/>
      <c r="T12" s="368"/>
      <c r="U12" s="357"/>
      <c r="V12" s="368"/>
      <c r="W12" s="357"/>
      <c r="X12" s="368"/>
      <c r="Y12" s="357"/>
      <c r="Z12" s="368"/>
      <c r="AA12" s="357"/>
      <c r="AB12" s="582">
        <v>0</v>
      </c>
      <c r="AC12" s="420"/>
      <c r="AD12" s="421"/>
      <c r="AE12" s="405">
        <v>42370</v>
      </c>
      <c r="AF12" s="405">
        <v>42735</v>
      </c>
      <c r="AG12" s="366" t="s">
        <v>133</v>
      </c>
      <c r="AH12" s="568">
        <f t="shared" si="0"/>
        <v>0</v>
      </c>
      <c r="AI12" s="569">
        <f t="shared" si="1"/>
        <v>0</v>
      </c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</row>
    <row r="13" spans="1:48" ht="60" customHeight="1">
      <c r="A13" s="609" t="s">
        <v>690</v>
      </c>
      <c r="B13" s="418"/>
      <c r="C13" s="610">
        <v>2</v>
      </c>
      <c r="D13" s="368"/>
      <c r="E13" s="357"/>
      <c r="F13" s="368"/>
      <c r="G13" s="357"/>
      <c r="H13" s="368"/>
      <c r="I13" s="357"/>
      <c r="J13" s="711"/>
      <c r="K13" s="357"/>
      <c r="L13" s="368"/>
      <c r="M13" s="357"/>
      <c r="N13" s="368"/>
      <c r="O13" s="357"/>
      <c r="P13" s="368"/>
      <c r="Q13" s="357"/>
      <c r="R13" s="368"/>
      <c r="S13" s="357"/>
      <c r="T13" s="368"/>
      <c r="U13" s="357"/>
      <c r="V13" s="368"/>
      <c r="W13" s="357"/>
      <c r="X13" s="368"/>
      <c r="Y13" s="357"/>
      <c r="Z13" s="368"/>
      <c r="AA13" s="357"/>
      <c r="AB13" s="607">
        <v>0</v>
      </c>
      <c r="AC13" s="403"/>
      <c r="AD13" s="404"/>
      <c r="AE13" s="405">
        <v>42370</v>
      </c>
      <c r="AF13" s="405">
        <v>42735</v>
      </c>
      <c r="AG13" s="366" t="s">
        <v>133</v>
      </c>
      <c r="AH13" s="361">
        <f t="shared" si="0"/>
        <v>0</v>
      </c>
      <c r="AI13" s="362">
        <f t="shared" si="1"/>
        <v>0</v>
      </c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</row>
    <row r="14" spans="1:48" ht="60" customHeight="1">
      <c r="A14" s="609" t="s">
        <v>691</v>
      </c>
      <c r="B14" s="418"/>
      <c r="C14" s="610">
        <v>2</v>
      </c>
      <c r="D14" s="368"/>
      <c r="E14" s="357"/>
      <c r="F14" s="368"/>
      <c r="G14" s="357"/>
      <c r="H14" s="368"/>
      <c r="I14" s="357"/>
      <c r="J14" s="711"/>
      <c r="K14" s="357"/>
      <c r="L14" s="368"/>
      <c r="M14" s="357"/>
      <c r="N14" s="368"/>
      <c r="O14" s="357"/>
      <c r="P14" s="368"/>
      <c r="Q14" s="357"/>
      <c r="R14" s="368"/>
      <c r="S14" s="357"/>
      <c r="T14" s="368"/>
      <c r="U14" s="357"/>
      <c r="V14" s="368"/>
      <c r="W14" s="357"/>
      <c r="X14" s="368"/>
      <c r="Y14" s="357"/>
      <c r="Z14" s="368"/>
      <c r="AA14" s="357"/>
      <c r="AB14" s="607">
        <v>0</v>
      </c>
      <c r="AC14" s="403"/>
      <c r="AD14" s="404"/>
      <c r="AE14" s="405">
        <v>42370</v>
      </c>
      <c r="AF14" s="405">
        <v>42735</v>
      </c>
      <c r="AG14" s="366" t="s">
        <v>133</v>
      </c>
      <c r="AH14" s="361">
        <f t="shared" si="0"/>
        <v>0</v>
      </c>
      <c r="AI14" s="362">
        <f t="shared" si="1"/>
        <v>0</v>
      </c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</row>
    <row r="15" spans="1:48" ht="60" customHeight="1">
      <c r="A15" s="609" t="s">
        <v>692</v>
      </c>
      <c r="B15" s="418"/>
      <c r="C15" s="610">
        <v>12</v>
      </c>
      <c r="D15" s="368"/>
      <c r="E15" s="357"/>
      <c r="F15" s="368"/>
      <c r="G15" s="357"/>
      <c r="H15" s="368"/>
      <c r="I15" s="357"/>
      <c r="J15" s="711"/>
      <c r="K15" s="357"/>
      <c r="L15" s="368"/>
      <c r="M15" s="357"/>
      <c r="N15" s="368"/>
      <c r="O15" s="357"/>
      <c r="P15" s="368"/>
      <c r="Q15" s="357"/>
      <c r="R15" s="368"/>
      <c r="S15" s="357"/>
      <c r="T15" s="368"/>
      <c r="U15" s="357"/>
      <c r="V15" s="368"/>
      <c r="W15" s="357"/>
      <c r="X15" s="368"/>
      <c r="Y15" s="357"/>
      <c r="Z15" s="368"/>
      <c r="AA15" s="357"/>
      <c r="AB15" s="607">
        <v>0</v>
      </c>
      <c r="AC15" s="403"/>
      <c r="AD15" s="404"/>
      <c r="AE15" s="405">
        <v>42370</v>
      </c>
      <c r="AF15" s="405">
        <v>42735</v>
      </c>
      <c r="AG15" s="366" t="s">
        <v>133</v>
      </c>
      <c r="AH15" s="361">
        <f t="shared" si="0"/>
        <v>0</v>
      </c>
      <c r="AI15" s="362">
        <f t="shared" si="1"/>
        <v>0</v>
      </c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</row>
    <row r="16" spans="1:48" ht="60" customHeight="1">
      <c r="A16" s="609" t="s">
        <v>693</v>
      </c>
      <c r="B16" s="418"/>
      <c r="C16" s="610">
        <v>2</v>
      </c>
      <c r="D16" s="368"/>
      <c r="E16" s="357"/>
      <c r="F16" s="368"/>
      <c r="G16" s="357"/>
      <c r="H16" s="368"/>
      <c r="I16" s="357"/>
      <c r="J16" s="711"/>
      <c r="K16" s="357"/>
      <c r="L16" s="368"/>
      <c r="M16" s="357"/>
      <c r="N16" s="368"/>
      <c r="O16" s="357"/>
      <c r="P16" s="368"/>
      <c r="Q16" s="357"/>
      <c r="R16" s="368"/>
      <c r="S16" s="357"/>
      <c r="T16" s="368"/>
      <c r="U16" s="357"/>
      <c r="V16" s="368"/>
      <c r="W16" s="357"/>
      <c r="X16" s="368"/>
      <c r="Y16" s="357"/>
      <c r="Z16" s="368"/>
      <c r="AA16" s="357"/>
      <c r="AB16" s="607">
        <v>0</v>
      </c>
      <c r="AC16" s="403"/>
      <c r="AD16" s="404"/>
      <c r="AE16" s="405">
        <v>42370</v>
      </c>
      <c r="AF16" s="405">
        <v>42735</v>
      </c>
      <c r="AG16" s="366" t="s">
        <v>133</v>
      </c>
      <c r="AH16" s="361">
        <f t="shared" si="0"/>
        <v>0</v>
      </c>
      <c r="AI16" s="362">
        <f t="shared" si="1"/>
        <v>0</v>
      </c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</row>
    <row r="17" spans="1:48" ht="60" customHeight="1">
      <c r="A17" s="609" t="s">
        <v>694</v>
      </c>
      <c r="B17" s="418"/>
      <c r="C17" s="610">
        <v>1</v>
      </c>
      <c r="D17" s="368"/>
      <c r="E17" s="357"/>
      <c r="F17" s="368"/>
      <c r="G17" s="357"/>
      <c r="H17" s="368"/>
      <c r="I17" s="357"/>
      <c r="J17" s="711"/>
      <c r="K17" s="357"/>
      <c r="L17" s="368"/>
      <c r="M17" s="357"/>
      <c r="N17" s="368"/>
      <c r="O17" s="357"/>
      <c r="P17" s="368"/>
      <c r="Q17" s="357"/>
      <c r="R17" s="368"/>
      <c r="S17" s="357"/>
      <c r="T17" s="368"/>
      <c r="U17" s="357"/>
      <c r="V17" s="368"/>
      <c r="W17" s="357"/>
      <c r="X17" s="368"/>
      <c r="Y17" s="357"/>
      <c r="Z17" s="368"/>
      <c r="AA17" s="357"/>
      <c r="AB17" s="611">
        <v>0</v>
      </c>
      <c r="AC17" s="403"/>
      <c r="AD17" s="404"/>
      <c r="AE17" s="405">
        <v>42370</v>
      </c>
      <c r="AF17" s="405">
        <v>42735</v>
      </c>
      <c r="AG17" s="366" t="s">
        <v>133</v>
      </c>
      <c r="AH17" s="361">
        <f t="shared" si="0"/>
        <v>0</v>
      </c>
      <c r="AI17" s="362">
        <f t="shared" si="1"/>
        <v>0</v>
      </c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</row>
    <row r="18" spans="1:48" ht="60" customHeight="1">
      <c r="A18" s="612" t="s">
        <v>696</v>
      </c>
      <c r="B18" s="418"/>
      <c r="C18" s="610">
        <v>1</v>
      </c>
      <c r="D18" s="368"/>
      <c r="E18" s="357"/>
      <c r="F18" s="368"/>
      <c r="G18" s="357"/>
      <c r="H18" s="368"/>
      <c r="I18" s="357"/>
      <c r="J18" s="711"/>
      <c r="K18" s="357"/>
      <c r="L18" s="368"/>
      <c r="M18" s="357"/>
      <c r="N18" s="368"/>
      <c r="O18" s="357"/>
      <c r="P18" s="368"/>
      <c r="Q18" s="357"/>
      <c r="R18" s="368"/>
      <c r="S18" s="357"/>
      <c r="T18" s="368"/>
      <c r="U18" s="357"/>
      <c r="V18" s="368"/>
      <c r="W18" s="357"/>
      <c r="X18" s="368"/>
      <c r="Y18" s="357"/>
      <c r="Z18" s="368"/>
      <c r="AA18" s="357"/>
      <c r="AB18" s="613">
        <v>6000000</v>
      </c>
      <c r="AC18" s="403"/>
      <c r="AD18" s="614"/>
      <c r="AE18" s="405">
        <v>42370</v>
      </c>
      <c r="AF18" s="405">
        <v>42735</v>
      </c>
      <c r="AG18" s="366" t="s">
        <v>133</v>
      </c>
      <c r="AH18" s="361">
        <f t="shared" ref="AH18:AH19" si="2">E18+G18+I18+K18+M18+O18+Q18+S18+U18+W18+Y18+AA18</f>
        <v>0</v>
      </c>
      <c r="AI18" s="362">
        <f t="shared" ref="AI18:AI19" si="3">AH18/C18</f>
        <v>0</v>
      </c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</row>
    <row r="19" spans="1:48" ht="60" customHeight="1">
      <c r="A19" s="612" t="s">
        <v>697</v>
      </c>
      <c r="B19" s="418"/>
      <c r="C19" s="610">
        <v>4</v>
      </c>
      <c r="D19" s="368"/>
      <c r="E19" s="357"/>
      <c r="F19" s="368"/>
      <c r="G19" s="357"/>
      <c r="H19" s="368"/>
      <c r="I19" s="357"/>
      <c r="J19" s="711"/>
      <c r="K19" s="357"/>
      <c r="L19" s="368"/>
      <c r="M19" s="357"/>
      <c r="N19" s="368"/>
      <c r="O19" s="357"/>
      <c r="P19" s="368"/>
      <c r="Q19" s="357"/>
      <c r="R19" s="368"/>
      <c r="S19" s="357"/>
      <c r="T19" s="368"/>
      <c r="U19" s="357"/>
      <c r="V19" s="368"/>
      <c r="W19" s="357"/>
      <c r="X19" s="368"/>
      <c r="Y19" s="357"/>
      <c r="Z19" s="368"/>
      <c r="AA19" s="357"/>
      <c r="AB19" s="613">
        <v>0</v>
      </c>
      <c r="AC19" s="403"/>
      <c r="AD19" s="404"/>
      <c r="AE19" s="405">
        <v>42370</v>
      </c>
      <c r="AF19" s="405">
        <v>42735</v>
      </c>
      <c r="AG19" s="366" t="s">
        <v>133</v>
      </c>
      <c r="AH19" s="361">
        <f t="shared" si="2"/>
        <v>0</v>
      </c>
      <c r="AI19" s="362">
        <f t="shared" si="3"/>
        <v>0</v>
      </c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</row>
    <row r="20" spans="1:48" ht="12.75" customHeight="1">
      <c r="A20" s="716" t="s">
        <v>134</v>
      </c>
      <c r="B20" s="717"/>
      <c r="C20" s="610">
        <v>1</v>
      </c>
      <c r="D20" s="368"/>
      <c r="E20" s="357"/>
      <c r="F20" s="368"/>
      <c r="G20" s="357"/>
      <c r="H20" s="368"/>
      <c r="I20" s="357"/>
      <c r="J20" s="711"/>
      <c r="K20" s="357"/>
      <c r="L20" s="368"/>
      <c r="M20" s="357"/>
      <c r="N20" s="368"/>
      <c r="O20" s="357"/>
      <c r="P20" s="368"/>
      <c r="Q20" s="357"/>
      <c r="R20" s="368"/>
      <c r="S20" s="357"/>
      <c r="T20" s="368"/>
      <c r="U20" s="357"/>
      <c r="V20" s="368"/>
      <c r="W20" s="357"/>
      <c r="X20" s="368"/>
      <c r="Y20" s="357"/>
      <c r="Z20" s="368"/>
      <c r="AA20" s="357"/>
      <c r="AB20" s="613">
        <v>0</v>
      </c>
      <c r="AC20" s="403"/>
      <c r="AD20" s="404"/>
      <c r="AE20" s="405">
        <v>42370</v>
      </c>
      <c r="AF20" s="405">
        <v>42735</v>
      </c>
      <c r="AG20" s="366" t="s">
        <v>133</v>
      </c>
      <c r="AH20" s="361">
        <f t="shared" ref="AH20" si="4">E20+G20+I20+K20+M20+O20+Q20+S20+U20+W20+Y20+AA20</f>
        <v>0</v>
      </c>
      <c r="AI20" s="362">
        <f t="shared" ref="AI20" si="5">AH20/C20</f>
        <v>0</v>
      </c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</row>
    <row r="21" spans="1:48" s="417" customFormat="1" ht="25.5">
      <c r="A21" s="616" t="s">
        <v>695</v>
      </c>
      <c r="B21" s="617"/>
      <c r="C21" s="618">
        <v>2</v>
      </c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9"/>
      <c r="AA21" s="618"/>
      <c r="AB21" s="715">
        <v>98513062.912</v>
      </c>
      <c r="AC21" s="620"/>
      <c r="AD21" s="621"/>
      <c r="AE21" s="405">
        <v>42370</v>
      </c>
      <c r="AF21" s="405">
        <v>42735</v>
      </c>
      <c r="AG21" s="366" t="s">
        <v>133</v>
      </c>
      <c r="AH21" s="361">
        <f t="shared" ref="AH21" si="6">E21+G21+I21+K21+M21+O21+Q21+S21+U21+W21+Y21+AA21</f>
        <v>0</v>
      </c>
      <c r="AI21" s="362">
        <f t="shared" ref="AI21" si="7">AH21/C21</f>
        <v>0</v>
      </c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</row>
    <row r="22" spans="1:48">
      <c r="A22" s="819" t="s">
        <v>135</v>
      </c>
      <c r="B22" s="820"/>
      <c r="C22" s="820"/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820"/>
      <c r="S22" s="820"/>
      <c r="T22" s="820"/>
      <c r="U22" s="820"/>
      <c r="V22" s="820"/>
      <c r="W22" s="820"/>
      <c r="X22" s="820"/>
      <c r="Y22" s="820"/>
      <c r="Z22" s="821"/>
      <c r="AA22" s="712"/>
      <c r="AB22" s="598">
        <f>SUM(AB7:AB21)</f>
        <v>104513062.912</v>
      </c>
      <c r="AC22" s="599">
        <f>SUM(AC20:AC20)</f>
        <v>0</v>
      </c>
      <c r="AD22" s="775"/>
      <c r="AE22" s="776"/>
      <c r="AF22" s="776"/>
      <c r="AG22" s="777"/>
      <c r="AV22" s="354"/>
    </row>
    <row r="24" spans="1:48">
      <c r="AB24" s="548"/>
    </row>
    <row r="26" spans="1:48">
      <c r="A26" s="622"/>
      <c r="B26" s="622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3"/>
    </row>
  </sheetData>
  <mergeCells count="19">
    <mergeCell ref="A1:AV1"/>
    <mergeCell ref="A2:AV2"/>
    <mergeCell ref="A3:AV3"/>
    <mergeCell ref="A4:AV4"/>
    <mergeCell ref="AV5:AV6"/>
    <mergeCell ref="AH5:AI5"/>
    <mergeCell ref="AJ5:AU5"/>
    <mergeCell ref="A5:A6"/>
    <mergeCell ref="B5:B6"/>
    <mergeCell ref="C5:C6"/>
    <mergeCell ref="D5:AA5"/>
    <mergeCell ref="AB5:AB6"/>
    <mergeCell ref="AC5:AC6"/>
    <mergeCell ref="A22:Z22"/>
    <mergeCell ref="AD22:AG22"/>
    <mergeCell ref="AD5:AD6"/>
    <mergeCell ref="AE5:AE6"/>
    <mergeCell ref="AF5:AF6"/>
    <mergeCell ref="AG5:AG6"/>
  </mergeCells>
  <conditionalFormatting sqref="AI8:AI9 AI12 AI21 AI15:AI19">
    <cfRule type="cellIs" dxfId="69" priority="80" operator="greaterThanOrEqual">
      <formula>1</formula>
    </cfRule>
    <cfRule type="cellIs" dxfId="68" priority="81" operator="lessThanOrEqual">
      <formula>0.99</formula>
    </cfRule>
  </conditionalFormatting>
  <conditionalFormatting sqref="AH8:AH9 AH12 AH21 AH15:AH19">
    <cfRule type="colorScale" priority="79">
      <colorScale>
        <cfvo type="num" val="0"/>
        <cfvo type="num" val="4036"/>
        <color rgb="FFFF0000"/>
        <color rgb="FF00B050"/>
      </colorScale>
    </cfRule>
  </conditionalFormatting>
  <conditionalFormatting sqref="AI7:AI8 AI13:AI16">
    <cfRule type="cellIs" dxfId="67" priority="50" operator="greaterThanOrEqual">
      <formula>1</formula>
    </cfRule>
    <cfRule type="cellIs" dxfId="66" priority="51" operator="lessThanOrEqual">
      <formula>0.99</formula>
    </cfRule>
  </conditionalFormatting>
  <conditionalFormatting sqref="AH7:AH8 AH13:AH16">
    <cfRule type="colorScale" priority="49">
      <colorScale>
        <cfvo type="num" val="0"/>
        <cfvo type="num" val="4036"/>
        <color rgb="FFFF0000"/>
        <color rgb="FF00B050"/>
      </colorScale>
    </cfRule>
  </conditionalFormatting>
  <conditionalFormatting sqref="AI7:AI8">
    <cfRule type="cellIs" dxfId="65" priority="47" operator="greaterThanOrEqual">
      <formula>1</formula>
    </cfRule>
    <cfRule type="cellIs" dxfId="64" priority="48" operator="lessThanOrEqual">
      <formula>0.99</formula>
    </cfRule>
  </conditionalFormatting>
  <conditionalFormatting sqref="AH7:AH8">
    <cfRule type="colorScale" priority="46">
      <colorScale>
        <cfvo type="num" val="0"/>
        <cfvo type="num" val="4036"/>
        <color rgb="FFFF0000"/>
        <color rgb="FF00B050"/>
      </colorScale>
    </cfRule>
  </conditionalFormatting>
  <conditionalFormatting sqref="AI9">
    <cfRule type="cellIs" dxfId="63" priority="44" operator="greaterThanOrEqual">
      <formula>1</formula>
    </cfRule>
    <cfRule type="cellIs" dxfId="62" priority="45" operator="lessThanOrEqual">
      <formula>0.99</formula>
    </cfRule>
  </conditionalFormatting>
  <conditionalFormatting sqref="AH9">
    <cfRule type="colorScale" priority="43">
      <colorScale>
        <cfvo type="num" val="0"/>
        <cfvo type="num" val="4036"/>
        <color rgb="FFFF0000"/>
        <color rgb="FF00B050"/>
      </colorScale>
    </cfRule>
  </conditionalFormatting>
  <conditionalFormatting sqref="AI9">
    <cfRule type="cellIs" dxfId="61" priority="41" operator="greaterThanOrEqual">
      <formula>1</formula>
    </cfRule>
    <cfRule type="cellIs" dxfId="60" priority="42" operator="lessThanOrEqual">
      <formula>0.99</formula>
    </cfRule>
  </conditionalFormatting>
  <conditionalFormatting sqref="AH9">
    <cfRule type="colorScale" priority="40">
      <colorScale>
        <cfvo type="num" val="0"/>
        <cfvo type="num" val="4036"/>
        <color rgb="FFFF0000"/>
        <color rgb="FF00B050"/>
      </colorScale>
    </cfRule>
  </conditionalFormatting>
  <conditionalFormatting sqref="AI10:AI12">
    <cfRule type="cellIs" dxfId="59" priority="38" operator="greaterThanOrEqual">
      <formula>1</formula>
    </cfRule>
    <cfRule type="cellIs" dxfId="58" priority="39" operator="lessThanOrEqual">
      <formula>0.99</formula>
    </cfRule>
  </conditionalFormatting>
  <conditionalFormatting sqref="AH10:AH12">
    <cfRule type="colorScale" priority="37">
      <colorScale>
        <cfvo type="num" val="0"/>
        <cfvo type="num" val="4036"/>
        <color rgb="FFFF0000"/>
        <color rgb="FF00B050"/>
      </colorScale>
    </cfRule>
  </conditionalFormatting>
  <conditionalFormatting sqref="AI10:AI12">
    <cfRule type="cellIs" dxfId="57" priority="35" operator="greaterThanOrEqual">
      <formula>1</formula>
    </cfRule>
    <cfRule type="cellIs" dxfId="56" priority="36" operator="lessThanOrEqual">
      <formula>0.99</formula>
    </cfRule>
  </conditionalFormatting>
  <conditionalFormatting sqref="AH10:AH12">
    <cfRule type="colorScale" priority="34">
      <colorScale>
        <cfvo type="num" val="0"/>
        <cfvo type="num" val="4036"/>
        <color rgb="FFFF0000"/>
        <color rgb="FF00B050"/>
      </colorScale>
    </cfRule>
  </conditionalFormatting>
  <conditionalFormatting sqref="AI7:AI8 AI13:AI16">
    <cfRule type="cellIs" dxfId="55" priority="26" operator="greaterThanOrEqual">
      <formula>1</formula>
    </cfRule>
    <cfRule type="cellIs" dxfId="54" priority="27" operator="lessThanOrEqual">
      <formula>0.99</formula>
    </cfRule>
  </conditionalFormatting>
  <conditionalFormatting sqref="AH7:AH8 AH13:AH16">
    <cfRule type="colorScale" priority="25">
      <colorScale>
        <cfvo type="num" val="0"/>
        <cfvo type="num" val="4036"/>
        <color rgb="FFFF0000"/>
        <color rgb="FF00B050"/>
      </colorScale>
    </cfRule>
  </conditionalFormatting>
  <conditionalFormatting sqref="AI7:AI8">
    <cfRule type="cellIs" dxfId="53" priority="23" operator="greaterThanOrEqual">
      <formula>1</formula>
    </cfRule>
    <cfRule type="cellIs" dxfId="52" priority="24" operator="lessThanOrEqual">
      <formula>0.99</formula>
    </cfRule>
  </conditionalFormatting>
  <conditionalFormatting sqref="AH7:AH8">
    <cfRule type="colorScale" priority="22">
      <colorScale>
        <cfvo type="num" val="0"/>
        <cfvo type="num" val="4036"/>
        <color rgb="FFFF0000"/>
        <color rgb="FF00B050"/>
      </colorScale>
    </cfRule>
  </conditionalFormatting>
  <conditionalFormatting sqref="AI9">
    <cfRule type="cellIs" dxfId="51" priority="20" operator="greaterThanOrEqual">
      <formula>1</formula>
    </cfRule>
    <cfRule type="cellIs" dxfId="50" priority="21" operator="lessThanOrEqual">
      <formula>0.99</formula>
    </cfRule>
  </conditionalFormatting>
  <conditionalFormatting sqref="AH9">
    <cfRule type="colorScale" priority="19">
      <colorScale>
        <cfvo type="num" val="0"/>
        <cfvo type="num" val="4036"/>
        <color rgb="FFFF0000"/>
        <color rgb="FF00B050"/>
      </colorScale>
    </cfRule>
  </conditionalFormatting>
  <conditionalFormatting sqref="AI9">
    <cfRule type="cellIs" dxfId="49" priority="17" operator="greaterThanOrEqual">
      <formula>1</formula>
    </cfRule>
    <cfRule type="cellIs" dxfId="48" priority="18" operator="lessThanOrEqual">
      <formula>0.99</formula>
    </cfRule>
  </conditionalFormatting>
  <conditionalFormatting sqref="AH9">
    <cfRule type="colorScale" priority="16">
      <colorScale>
        <cfvo type="num" val="0"/>
        <cfvo type="num" val="4036"/>
        <color rgb="FFFF0000"/>
        <color rgb="FF00B050"/>
      </colorScale>
    </cfRule>
  </conditionalFormatting>
  <conditionalFormatting sqref="AI10:AI12">
    <cfRule type="cellIs" dxfId="47" priority="14" operator="greaterThanOrEqual">
      <formula>1</formula>
    </cfRule>
    <cfRule type="cellIs" dxfId="46" priority="15" operator="lessThanOrEqual">
      <formula>0.99</formula>
    </cfRule>
  </conditionalFormatting>
  <conditionalFormatting sqref="AH10:AH12">
    <cfRule type="colorScale" priority="13">
      <colorScale>
        <cfvo type="num" val="0"/>
        <cfvo type="num" val="4036"/>
        <color rgb="FFFF0000"/>
        <color rgb="FF00B050"/>
      </colorScale>
    </cfRule>
  </conditionalFormatting>
  <conditionalFormatting sqref="AI10:AI12">
    <cfRule type="cellIs" dxfId="45" priority="11" operator="greaterThanOrEqual">
      <formula>1</formula>
    </cfRule>
    <cfRule type="cellIs" dxfId="44" priority="12" operator="lessThanOrEqual">
      <formula>0.99</formula>
    </cfRule>
  </conditionalFormatting>
  <conditionalFormatting sqref="AH10:AH12">
    <cfRule type="colorScale" priority="10">
      <colorScale>
        <cfvo type="num" val="0"/>
        <cfvo type="num" val="4036"/>
        <color rgb="FFFF0000"/>
        <color rgb="FF00B050"/>
      </colorScale>
    </cfRule>
  </conditionalFormatting>
  <conditionalFormatting sqref="AI20">
    <cfRule type="cellIs" dxfId="43" priority="2" operator="greaterThanOrEqual">
      <formula>1</formula>
    </cfRule>
    <cfRule type="cellIs" dxfId="42" priority="3" operator="lessThanOrEqual">
      <formula>0.99</formula>
    </cfRule>
  </conditionalFormatting>
  <conditionalFormatting sqref="AH20">
    <cfRule type="colorScale" priority="1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9"/>
  <sheetViews>
    <sheetView topLeftCell="A12" workbookViewId="0">
      <selection sqref="A1:AJ19"/>
    </sheetView>
  </sheetViews>
  <sheetFormatPr baseColWidth="10" defaultColWidth="28.5703125" defaultRowHeight="12.75"/>
  <cols>
    <col min="1" max="1" width="28.5703125" style="344"/>
    <col min="2" max="2" width="28.5703125" style="344" hidden="1" customWidth="1"/>
    <col min="3" max="3" width="12" style="344" customWidth="1"/>
    <col min="4" max="27" width="4.5703125" style="344" hidden="1" customWidth="1"/>
    <col min="28" max="28" width="18.42578125" style="344" customWidth="1"/>
    <col min="29" max="29" width="28.5703125" style="344" hidden="1" customWidth="1"/>
    <col min="30" max="30" width="10.28515625" style="344" hidden="1" customWidth="1"/>
    <col min="31" max="32" width="12.28515625" style="344" customWidth="1"/>
    <col min="33" max="33" width="14.85546875" style="344" customWidth="1"/>
    <col min="34" max="35" width="28.5703125" style="344" hidden="1" customWidth="1"/>
    <col min="36" max="36" width="19.5703125" style="344" customWidth="1"/>
    <col min="37" max="16384" width="28.5703125" style="344"/>
  </cols>
  <sheetData>
    <row r="1" spans="1:36">
      <c r="A1" s="756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</row>
    <row r="2" spans="1:36">
      <c r="A2" s="758" t="s">
        <v>582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</row>
    <row r="3" spans="1:36">
      <c r="A3" s="756" t="s">
        <v>126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</row>
    <row r="4" spans="1:36" ht="32.25" customHeight="1">
      <c r="A4" s="744" t="s">
        <v>136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</row>
    <row r="5" spans="1:36" ht="15" customHeight="1">
      <c r="A5" s="736" t="s">
        <v>137</v>
      </c>
      <c r="B5" s="736" t="s">
        <v>4</v>
      </c>
      <c r="C5" s="736" t="s">
        <v>5</v>
      </c>
      <c r="D5" s="737" t="s">
        <v>6</v>
      </c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9"/>
      <c r="AB5" s="812" t="s">
        <v>489</v>
      </c>
      <c r="AC5" s="812" t="s">
        <v>8</v>
      </c>
      <c r="AD5" s="728" t="s">
        <v>9</v>
      </c>
      <c r="AE5" s="728" t="s">
        <v>10</v>
      </c>
      <c r="AF5" s="728" t="s">
        <v>11</v>
      </c>
      <c r="AG5" s="729" t="s">
        <v>12</v>
      </c>
      <c r="AH5" s="742" t="s">
        <v>13</v>
      </c>
      <c r="AI5" s="742"/>
      <c r="AJ5" s="736" t="s">
        <v>15</v>
      </c>
    </row>
    <row r="6" spans="1:36" ht="51">
      <c r="A6" s="736"/>
      <c r="B6" s="736"/>
      <c r="C6" s="736"/>
      <c r="D6" s="343" t="s">
        <v>16</v>
      </c>
      <c r="E6" s="343" t="s">
        <v>68</v>
      </c>
      <c r="F6" s="343" t="s">
        <v>18</v>
      </c>
      <c r="G6" s="343" t="s">
        <v>19</v>
      </c>
      <c r="H6" s="343" t="s">
        <v>20</v>
      </c>
      <c r="I6" s="343" t="s">
        <v>21</v>
      </c>
      <c r="J6" s="343" t="s">
        <v>22</v>
      </c>
      <c r="K6" s="343" t="s">
        <v>23</v>
      </c>
      <c r="L6" s="343" t="s">
        <v>24</v>
      </c>
      <c r="M6" s="343" t="s">
        <v>25</v>
      </c>
      <c r="N6" s="343" t="s">
        <v>26</v>
      </c>
      <c r="O6" s="343" t="s">
        <v>27</v>
      </c>
      <c r="P6" s="343" t="s">
        <v>28</v>
      </c>
      <c r="Q6" s="343" t="s">
        <v>29</v>
      </c>
      <c r="R6" s="343" t="s">
        <v>30</v>
      </c>
      <c r="S6" s="343" t="s">
        <v>31</v>
      </c>
      <c r="T6" s="343" t="s">
        <v>32</v>
      </c>
      <c r="U6" s="343" t="s">
        <v>33</v>
      </c>
      <c r="V6" s="343" t="s">
        <v>34</v>
      </c>
      <c r="W6" s="343" t="s">
        <v>35</v>
      </c>
      <c r="X6" s="343" t="s">
        <v>36</v>
      </c>
      <c r="Y6" s="343" t="s">
        <v>37</v>
      </c>
      <c r="Z6" s="346" t="s">
        <v>38</v>
      </c>
      <c r="AA6" s="347" t="s">
        <v>39</v>
      </c>
      <c r="AB6" s="812"/>
      <c r="AC6" s="812"/>
      <c r="AD6" s="728"/>
      <c r="AE6" s="728"/>
      <c r="AF6" s="728"/>
      <c r="AG6" s="729"/>
      <c r="AH6" s="348" t="s">
        <v>40</v>
      </c>
      <c r="AI6" s="343" t="s">
        <v>41</v>
      </c>
      <c r="AJ6" s="736"/>
    </row>
    <row r="7" spans="1:36" ht="25.5">
      <c r="A7" s="626" t="s">
        <v>138</v>
      </c>
      <c r="B7" s="376"/>
      <c r="C7" s="376">
        <v>1</v>
      </c>
      <c r="D7" s="368"/>
      <c r="E7" s="368"/>
      <c r="F7" s="368"/>
      <c r="G7" s="368"/>
      <c r="H7" s="368"/>
      <c r="I7" s="368"/>
      <c r="J7" s="376"/>
      <c r="K7" s="376"/>
      <c r="L7" s="368"/>
      <c r="M7" s="368"/>
      <c r="N7" s="368"/>
      <c r="O7" s="368"/>
      <c r="P7" s="368"/>
      <c r="Q7" s="368"/>
      <c r="R7" s="368"/>
      <c r="S7" s="368"/>
      <c r="T7" s="376"/>
      <c r="U7" s="376"/>
      <c r="V7" s="368"/>
      <c r="W7" s="368"/>
      <c r="X7" s="368"/>
      <c r="Y7" s="368"/>
      <c r="Z7" s="376"/>
      <c r="AA7" s="376"/>
      <c r="AB7" s="351">
        <v>0</v>
      </c>
      <c r="AC7" s="351">
        <v>0</v>
      </c>
      <c r="AD7" s="352" t="e">
        <f t="shared" ref="AD7:AD19" si="0">AC7/AB7</f>
        <v>#DIV/0!</v>
      </c>
      <c r="AE7" s="385">
        <v>42370</v>
      </c>
      <c r="AF7" s="385">
        <v>42735</v>
      </c>
      <c r="AG7" s="353" t="s">
        <v>139</v>
      </c>
      <c r="AH7" s="571">
        <f t="shared" ref="AH7:AH17" si="1">E7+G7+I7+K7+M7+O7+Q7+S7+U7+W7+Y7+AA7</f>
        <v>0</v>
      </c>
      <c r="AI7" s="572">
        <f t="shared" ref="AI7:AI17" si="2">AH7/C7</f>
        <v>0</v>
      </c>
      <c r="AJ7" s="354"/>
    </row>
    <row r="8" spans="1:36" ht="32.25" customHeight="1">
      <c r="A8" s="626" t="s">
        <v>140</v>
      </c>
      <c r="B8" s="376"/>
      <c r="C8" s="376">
        <v>12</v>
      </c>
      <c r="D8" s="368"/>
      <c r="E8" s="368"/>
      <c r="F8" s="368"/>
      <c r="G8" s="368"/>
      <c r="H8" s="368"/>
      <c r="I8" s="368"/>
      <c r="J8" s="376"/>
      <c r="K8" s="376"/>
      <c r="L8" s="368"/>
      <c r="M8" s="368"/>
      <c r="N8" s="368"/>
      <c r="O8" s="368"/>
      <c r="P8" s="368"/>
      <c r="Q8" s="368"/>
      <c r="R8" s="368"/>
      <c r="S8" s="368"/>
      <c r="T8" s="376"/>
      <c r="U8" s="376"/>
      <c r="V8" s="368"/>
      <c r="W8" s="368"/>
      <c r="X8" s="368"/>
      <c r="Y8" s="368"/>
      <c r="Z8" s="376"/>
      <c r="AA8" s="376"/>
      <c r="AB8" s="351">
        <v>0</v>
      </c>
      <c r="AC8" s="351">
        <v>0</v>
      </c>
      <c r="AD8" s="352" t="e">
        <f t="shared" si="0"/>
        <v>#DIV/0!</v>
      </c>
      <c r="AE8" s="385">
        <v>42370</v>
      </c>
      <c r="AF8" s="385">
        <v>42735</v>
      </c>
      <c r="AG8" s="353" t="s">
        <v>139</v>
      </c>
      <c r="AH8" s="571">
        <f t="shared" si="1"/>
        <v>0</v>
      </c>
      <c r="AI8" s="572">
        <f t="shared" si="2"/>
        <v>0</v>
      </c>
      <c r="AJ8" s="354"/>
    </row>
    <row r="9" spans="1:36" ht="76.5">
      <c r="A9" s="473" t="s">
        <v>141</v>
      </c>
      <c r="B9" s="376"/>
      <c r="C9" s="368">
        <v>6</v>
      </c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51">
        <v>0</v>
      </c>
      <c r="AC9" s="351">
        <v>0</v>
      </c>
      <c r="AD9" s="352" t="e">
        <f t="shared" si="0"/>
        <v>#DIV/0!</v>
      </c>
      <c r="AE9" s="385">
        <v>42370</v>
      </c>
      <c r="AF9" s="385">
        <v>42735</v>
      </c>
      <c r="AG9" s="353" t="s">
        <v>139</v>
      </c>
      <c r="AH9" s="571">
        <f t="shared" si="1"/>
        <v>0</v>
      </c>
      <c r="AI9" s="572">
        <f t="shared" si="2"/>
        <v>0</v>
      </c>
      <c r="AJ9" s="354"/>
    </row>
    <row r="10" spans="1:36" ht="73.5" customHeight="1">
      <c r="A10" s="408" t="s">
        <v>888</v>
      </c>
      <c r="B10" s="627"/>
      <c r="C10" s="368">
        <v>10</v>
      </c>
      <c r="D10" s="474"/>
      <c r="E10" s="357"/>
      <c r="F10" s="474"/>
      <c r="G10" s="357"/>
      <c r="H10" s="474"/>
      <c r="I10" s="357"/>
      <c r="J10" s="474"/>
      <c r="K10" s="357"/>
      <c r="L10" s="474"/>
      <c r="M10" s="357"/>
      <c r="N10" s="474"/>
      <c r="O10" s="357"/>
      <c r="P10" s="474"/>
      <c r="Q10" s="357"/>
      <c r="R10" s="474"/>
      <c r="S10" s="357"/>
      <c r="T10" s="474"/>
      <c r="U10" s="357"/>
      <c r="V10" s="474"/>
      <c r="W10" s="357"/>
      <c r="X10" s="474"/>
      <c r="Y10" s="357"/>
      <c r="Z10" s="474"/>
      <c r="AA10" s="357"/>
      <c r="AB10" s="364">
        <v>0</v>
      </c>
      <c r="AC10" s="364">
        <v>0</v>
      </c>
      <c r="AD10" s="365" t="e">
        <f t="shared" si="0"/>
        <v>#DIV/0!</v>
      </c>
      <c r="AE10" s="405">
        <v>42370</v>
      </c>
      <c r="AF10" s="405">
        <v>42735</v>
      </c>
      <c r="AG10" s="366" t="s">
        <v>139</v>
      </c>
      <c r="AH10" s="361">
        <f t="shared" si="1"/>
        <v>0</v>
      </c>
      <c r="AI10" s="362">
        <f t="shared" si="2"/>
        <v>0</v>
      </c>
      <c r="AJ10" s="363"/>
    </row>
    <row r="11" spans="1:36" ht="60.75" customHeight="1">
      <c r="A11" s="424" t="s">
        <v>142</v>
      </c>
      <c r="B11" s="400"/>
      <c r="C11" s="368">
        <v>5</v>
      </c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364">
        <v>0</v>
      </c>
      <c r="AC11" s="364">
        <v>0</v>
      </c>
      <c r="AD11" s="365" t="e">
        <f t="shared" si="0"/>
        <v>#DIV/0!</v>
      </c>
      <c r="AE11" s="405">
        <v>42370</v>
      </c>
      <c r="AF11" s="405">
        <v>42735</v>
      </c>
      <c r="AG11" s="366" t="s">
        <v>139</v>
      </c>
      <c r="AH11" s="361">
        <f t="shared" si="1"/>
        <v>0</v>
      </c>
      <c r="AI11" s="362">
        <f t="shared" si="2"/>
        <v>0</v>
      </c>
      <c r="AJ11" s="363"/>
    </row>
    <row r="12" spans="1:36" ht="63.75">
      <c r="A12" s="626" t="s">
        <v>143</v>
      </c>
      <c r="B12" s="386"/>
      <c r="C12" s="386">
        <v>12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479"/>
      <c r="V12" s="386"/>
      <c r="W12" s="386"/>
      <c r="X12" s="386"/>
      <c r="Y12" s="386"/>
      <c r="Z12" s="386"/>
      <c r="AA12" s="479"/>
      <c r="AB12" s="351">
        <v>0</v>
      </c>
      <c r="AC12" s="351">
        <v>0</v>
      </c>
      <c r="AD12" s="352" t="e">
        <f t="shared" si="0"/>
        <v>#DIV/0!</v>
      </c>
      <c r="AE12" s="385">
        <v>42370</v>
      </c>
      <c r="AF12" s="385">
        <v>42735</v>
      </c>
      <c r="AG12" s="353" t="s">
        <v>139</v>
      </c>
      <c r="AH12" s="571">
        <f t="shared" si="1"/>
        <v>0</v>
      </c>
      <c r="AI12" s="572">
        <f t="shared" si="2"/>
        <v>0</v>
      </c>
      <c r="AJ12" s="354"/>
    </row>
    <row r="13" spans="1:36">
      <c r="A13" s="831" t="s">
        <v>144</v>
      </c>
      <c r="B13" s="832"/>
      <c r="C13" s="832"/>
      <c r="D13" s="832"/>
      <c r="E13" s="832"/>
      <c r="F13" s="832"/>
      <c r="G13" s="832"/>
      <c r="H13" s="832"/>
      <c r="I13" s="832"/>
      <c r="J13" s="832"/>
      <c r="K13" s="832"/>
      <c r="L13" s="832"/>
      <c r="M13" s="832"/>
      <c r="N13" s="832"/>
      <c r="O13" s="832"/>
      <c r="P13" s="832"/>
      <c r="Q13" s="832"/>
      <c r="R13" s="832"/>
      <c r="S13" s="832"/>
      <c r="T13" s="832"/>
      <c r="U13" s="832"/>
      <c r="V13" s="832"/>
      <c r="W13" s="832"/>
      <c r="X13" s="832"/>
      <c r="Y13" s="832"/>
      <c r="Z13" s="832"/>
      <c r="AA13" s="832"/>
      <c r="AB13" s="832"/>
      <c r="AC13" s="832"/>
      <c r="AD13" s="832"/>
      <c r="AE13" s="832"/>
      <c r="AF13" s="832"/>
      <c r="AG13" s="832"/>
      <c r="AH13" s="832"/>
      <c r="AI13" s="832"/>
      <c r="AJ13" s="833"/>
    </row>
    <row r="14" spans="1:36" ht="49.5" customHeight="1">
      <c r="A14" s="269" t="s">
        <v>145</v>
      </c>
      <c r="B14" s="627"/>
      <c r="C14" s="399">
        <v>12</v>
      </c>
      <c r="D14" s="399"/>
      <c r="E14" s="400"/>
      <c r="F14" s="399"/>
      <c r="G14" s="400"/>
      <c r="H14" s="399"/>
      <c r="I14" s="400"/>
      <c r="J14" s="399"/>
      <c r="K14" s="400"/>
      <c r="L14" s="399"/>
      <c r="M14" s="400"/>
      <c r="N14" s="399"/>
      <c r="O14" s="400"/>
      <c r="P14" s="399"/>
      <c r="Q14" s="400"/>
      <c r="R14" s="399"/>
      <c r="S14" s="400"/>
      <c r="T14" s="399"/>
      <c r="U14" s="400"/>
      <c r="V14" s="399"/>
      <c r="W14" s="400"/>
      <c r="X14" s="399"/>
      <c r="Y14" s="400"/>
      <c r="Z14" s="399"/>
      <c r="AA14" s="400"/>
      <c r="AB14" s="364">
        <v>0</v>
      </c>
      <c r="AC14" s="364">
        <v>0</v>
      </c>
      <c r="AD14" s="365" t="e">
        <f t="shared" si="0"/>
        <v>#DIV/0!</v>
      </c>
      <c r="AE14" s="405">
        <v>42370</v>
      </c>
      <c r="AF14" s="405">
        <v>42735</v>
      </c>
      <c r="AG14" s="366" t="s">
        <v>139</v>
      </c>
      <c r="AH14" s="361">
        <f t="shared" si="1"/>
        <v>0</v>
      </c>
      <c r="AI14" s="362">
        <f t="shared" si="2"/>
        <v>0</v>
      </c>
      <c r="AJ14" s="363"/>
    </row>
    <row r="15" spans="1:36" ht="64.5" customHeight="1">
      <c r="A15" s="408" t="s">
        <v>146</v>
      </c>
      <c r="B15" s="627"/>
      <c r="C15" s="399" t="s">
        <v>864</v>
      </c>
      <c r="D15" s="474"/>
      <c r="E15" s="357"/>
      <c r="F15" s="474"/>
      <c r="G15" s="357"/>
      <c r="H15" s="474"/>
      <c r="I15" s="357"/>
      <c r="J15" s="474"/>
      <c r="K15" s="357"/>
      <c r="L15" s="474"/>
      <c r="M15" s="357"/>
      <c r="N15" s="474"/>
      <c r="O15" s="357"/>
      <c r="P15" s="474"/>
      <c r="Q15" s="357"/>
      <c r="R15" s="474"/>
      <c r="S15" s="357"/>
      <c r="T15" s="474"/>
      <c r="U15" s="357"/>
      <c r="V15" s="474"/>
      <c r="W15" s="357"/>
      <c r="X15" s="474"/>
      <c r="Y15" s="357"/>
      <c r="Z15" s="474"/>
      <c r="AA15" s="357"/>
      <c r="AB15" s="364">
        <v>0</v>
      </c>
      <c r="AC15" s="364">
        <v>0</v>
      </c>
      <c r="AD15" s="365" t="e">
        <f t="shared" si="0"/>
        <v>#DIV/0!</v>
      </c>
      <c r="AE15" s="405">
        <v>42370</v>
      </c>
      <c r="AF15" s="405">
        <v>42735</v>
      </c>
      <c r="AG15" s="366" t="s">
        <v>139</v>
      </c>
      <c r="AH15" s="361">
        <f t="shared" si="1"/>
        <v>0</v>
      </c>
      <c r="AI15" s="362">
        <v>0</v>
      </c>
      <c r="AJ15" s="363"/>
    </row>
    <row r="16" spans="1:36" ht="63.75">
      <c r="A16" s="473" t="s">
        <v>147</v>
      </c>
      <c r="B16" s="376"/>
      <c r="C16" s="376">
        <v>1</v>
      </c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51">
        <v>0</v>
      </c>
      <c r="AC16" s="351">
        <v>0</v>
      </c>
      <c r="AD16" s="352" t="e">
        <f t="shared" si="0"/>
        <v>#DIV/0!</v>
      </c>
      <c r="AE16" s="385">
        <v>42370</v>
      </c>
      <c r="AF16" s="385">
        <v>42735</v>
      </c>
      <c r="AG16" s="353" t="s">
        <v>139</v>
      </c>
      <c r="AH16" s="571">
        <f t="shared" si="1"/>
        <v>0</v>
      </c>
      <c r="AI16" s="572">
        <f t="shared" si="2"/>
        <v>0</v>
      </c>
      <c r="AJ16" s="354"/>
    </row>
    <row r="17" spans="1:36" ht="49.5" customHeight="1">
      <c r="A17" s="408" t="s">
        <v>148</v>
      </c>
      <c r="B17" s="627"/>
      <c r="C17" s="474">
        <v>3</v>
      </c>
      <c r="D17" s="474"/>
      <c r="E17" s="357"/>
      <c r="F17" s="474"/>
      <c r="G17" s="357"/>
      <c r="H17" s="474"/>
      <c r="I17" s="357"/>
      <c r="J17" s="474"/>
      <c r="K17" s="357"/>
      <c r="L17" s="474"/>
      <c r="M17" s="357"/>
      <c r="N17" s="474"/>
      <c r="O17" s="357"/>
      <c r="P17" s="474"/>
      <c r="Q17" s="357"/>
      <c r="R17" s="474"/>
      <c r="S17" s="357"/>
      <c r="T17" s="474"/>
      <c r="U17" s="357"/>
      <c r="V17" s="474"/>
      <c r="W17" s="357"/>
      <c r="X17" s="474"/>
      <c r="Y17" s="357"/>
      <c r="Z17" s="474"/>
      <c r="AA17" s="357"/>
      <c r="AB17" s="364">
        <v>0</v>
      </c>
      <c r="AC17" s="364">
        <v>0</v>
      </c>
      <c r="AD17" s="365" t="e">
        <f t="shared" si="0"/>
        <v>#DIV/0!</v>
      </c>
      <c r="AE17" s="405">
        <v>42370</v>
      </c>
      <c r="AF17" s="405">
        <v>42735</v>
      </c>
      <c r="AG17" s="366" t="s">
        <v>139</v>
      </c>
      <c r="AH17" s="361">
        <f t="shared" si="1"/>
        <v>0</v>
      </c>
      <c r="AI17" s="362">
        <f t="shared" si="2"/>
        <v>0</v>
      </c>
      <c r="AJ17" s="363"/>
    </row>
    <row r="18" spans="1:36" ht="30" customHeight="1">
      <c r="A18" s="408" t="s">
        <v>873</v>
      </c>
      <c r="B18" s="627"/>
      <c r="C18" s="474">
        <v>2</v>
      </c>
      <c r="D18" s="474"/>
      <c r="E18" s="357"/>
      <c r="F18" s="474"/>
      <c r="G18" s="357"/>
      <c r="H18" s="474"/>
      <c r="I18" s="357"/>
      <c r="J18" s="474"/>
      <c r="K18" s="357"/>
      <c r="L18" s="474"/>
      <c r="M18" s="357"/>
      <c r="N18" s="474"/>
      <c r="O18" s="357"/>
      <c r="P18" s="474"/>
      <c r="Q18" s="357"/>
      <c r="R18" s="474"/>
      <c r="S18" s="357"/>
      <c r="T18" s="474"/>
      <c r="U18" s="357"/>
      <c r="V18" s="474"/>
      <c r="W18" s="357"/>
      <c r="X18" s="474"/>
      <c r="Y18" s="357"/>
      <c r="Z18" s="474"/>
      <c r="AA18" s="357"/>
      <c r="AB18" s="364">
        <v>45849421.133823991</v>
      </c>
      <c r="AC18" s="364"/>
      <c r="AD18" s="625"/>
      <c r="AE18" s="405">
        <v>42370</v>
      </c>
      <c r="AF18" s="405">
        <v>42735</v>
      </c>
      <c r="AG18" s="366" t="s">
        <v>139</v>
      </c>
      <c r="AH18" s="361"/>
      <c r="AI18" s="362"/>
      <c r="AJ18" s="363"/>
    </row>
    <row r="19" spans="1:36" ht="21.75" customHeight="1">
      <c r="A19" s="729" t="s">
        <v>149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29"/>
      <c r="S19" s="729"/>
      <c r="T19" s="729"/>
      <c r="U19" s="729"/>
      <c r="V19" s="729"/>
      <c r="W19" s="729"/>
      <c r="X19" s="729"/>
      <c r="Y19" s="729"/>
      <c r="Z19" s="729"/>
      <c r="AA19" s="345"/>
      <c r="AB19" s="475">
        <f>SUM(AB14:AB18)</f>
        <v>45849421.133823991</v>
      </c>
      <c r="AC19" s="599" t="e">
        <f>SUM(#REF!)</f>
        <v>#REF!</v>
      </c>
      <c r="AD19" s="629" t="e">
        <f t="shared" si="0"/>
        <v>#REF!</v>
      </c>
      <c r="AE19" s="630"/>
      <c r="AF19" s="778"/>
      <c r="AG19" s="778"/>
      <c r="AH19" s="367"/>
      <c r="AI19" s="367"/>
      <c r="AJ19" s="354"/>
    </row>
  </sheetData>
  <mergeCells count="19">
    <mergeCell ref="A1:AJ1"/>
    <mergeCell ref="A2:AJ2"/>
    <mergeCell ref="A3:AJ3"/>
    <mergeCell ref="A4:AJ4"/>
    <mergeCell ref="A5:A6"/>
    <mergeCell ref="B5:B6"/>
    <mergeCell ref="C5:C6"/>
    <mergeCell ref="D5:AA5"/>
    <mergeCell ref="AB5:AB6"/>
    <mergeCell ref="AC5:AC6"/>
    <mergeCell ref="AJ5:AJ6"/>
    <mergeCell ref="AH5:AI5"/>
    <mergeCell ref="A19:Z19"/>
    <mergeCell ref="AF19:AG19"/>
    <mergeCell ref="AD5:AD6"/>
    <mergeCell ref="AE5:AE6"/>
    <mergeCell ref="AF5:AF6"/>
    <mergeCell ref="AG5:AG6"/>
    <mergeCell ref="A13:AJ13"/>
  </mergeCells>
  <conditionalFormatting sqref="AI7:AI12 AI14:AI18">
    <cfRule type="cellIs" dxfId="41" priority="5" operator="greaterThanOrEqual">
      <formula>1</formula>
    </cfRule>
    <cfRule type="cellIs" dxfId="40" priority="6" operator="lessThanOrEqual">
      <formula>0.99</formula>
    </cfRule>
  </conditionalFormatting>
  <conditionalFormatting sqref="AH7:AH12 AH14:AH18">
    <cfRule type="colorScale" priority="4">
      <colorScale>
        <cfvo type="num" val="0"/>
        <cfvo type="num" val="4036"/>
        <color rgb="FFFF0000"/>
        <color rgb="FF00B050"/>
      </colorScale>
    </cfRule>
  </conditionalFormatting>
  <pageMargins left="0.7" right="0.23622047244094491" top="0.74803149606299213" bottom="0.74803149606299213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8"/>
  <sheetViews>
    <sheetView topLeftCell="A10" workbookViewId="0">
      <selection sqref="A1:AJ15"/>
    </sheetView>
  </sheetViews>
  <sheetFormatPr baseColWidth="10" defaultRowHeight="12"/>
  <cols>
    <col min="1" max="1" width="34.85546875" style="16" customWidth="1"/>
    <col min="2" max="2" width="11.42578125" style="16" hidden="1" customWidth="1"/>
    <col min="3" max="3" width="9.42578125" style="16" customWidth="1"/>
    <col min="4" max="27" width="4.5703125" style="16" hidden="1" customWidth="1"/>
    <col min="28" max="28" width="13.5703125" style="16" customWidth="1"/>
    <col min="29" max="29" width="20.5703125" style="16" customWidth="1"/>
    <col min="30" max="30" width="9.85546875" style="16" customWidth="1"/>
    <col min="31" max="32" width="9.28515625" style="16" bestFit="1" customWidth="1"/>
    <col min="33" max="33" width="15.7109375" style="16" customWidth="1"/>
    <col min="34" max="35" width="11.42578125" style="16" hidden="1" customWidth="1"/>
    <col min="36" max="36" width="16.7109375" style="16" customWidth="1"/>
    <col min="37" max="243" width="11.42578125" style="16"/>
    <col min="244" max="244" width="34.85546875" style="16" customWidth="1"/>
    <col min="245" max="246" width="11.42578125" style="16"/>
    <col min="247" max="270" width="6.7109375" style="16" customWidth="1"/>
    <col min="271" max="273" width="20.5703125" style="16" customWidth="1"/>
    <col min="274" max="275" width="11.42578125" style="16"/>
    <col min="276" max="276" width="22.140625" style="16" customWidth="1"/>
    <col min="277" max="278" width="11.42578125" style="16"/>
    <col min="279" max="291" width="23.5703125" style="16" customWidth="1"/>
    <col min="292" max="499" width="11.42578125" style="16"/>
    <col min="500" max="500" width="34.85546875" style="16" customWidth="1"/>
    <col min="501" max="502" width="11.42578125" style="16"/>
    <col min="503" max="526" width="6.7109375" style="16" customWidth="1"/>
    <col min="527" max="529" width="20.5703125" style="16" customWidth="1"/>
    <col min="530" max="531" width="11.42578125" style="16"/>
    <col min="532" max="532" width="22.140625" style="16" customWidth="1"/>
    <col min="533" max="534" width="11.42578125" style="16"/>
    <col min="535" max="547" width="23.5703125" style="16" customWidth="1"/>
    <col min="548" max="755" width="11.42578125" style="16"/>
    <col min="756" max="756" width="34.85546875" style="16" customWidth="1"/>
    <col min="757" max="758" width="11.42578125" style="16"/>
    <col min="759" max="782" width="6.7109375" style="16" customWidth="1"/>
    <col min="783" max="785" width="20.5703125" style="16" customWidth="1"/>
    <col min="786" max="787" width="11.42578125" style="16"/>
    <col min="788" max="788" width="22.140625" style="16" customWidth="1"/>
    <col min="789" max="790" width="11.42578125" style="16"/>
    <col min="791" max="803" width="23.5703125" style="16" customWidth="1"/>
    <col min="804" max="1011" width="11.42578125" style="16"/>
    <col min="1012" max="1012" width="34.85546875" style="16" customWidth="1"/>
    <col min="1013" max="1014" width="11.42578125" style="16"/>
    <col min="1015" max="1038" width="6.7109375" style="16" customWidth="1"/>
    <col min="1039" max="1041" width="20.5703125" style="16" customWidth="1"/>
    <col min="1042" max="1043" width="11.42578125" style="16"/>
    <col min="1044" max="1044" width="22.140625" style="16" customWidth="1"/>
    <col min="1045" max="1046" width="11.42578125" style="16"/>
    <col min="1047" max="1059" width="23.5703125" style="16" customWidth="1"/>
    <col min="1060" max="1267" width="11.42578125" style="16"/>
    <col min="1268" max="1268" width="34.85546875" style="16" customWidth="1"/>
    <col min="1269" max="1270" width="11.42578125" style="16"/>
    <col min="1271" max="1294" width="6.7109375" style="16" customWidth="1"/>
    <col min="1295" max="1297" width="20.5703125" style="16" customWidth="1"/>
    <col min="1298" max="1299" width="11.42578125" style="16"/>
    <col min="1300" max="1300" width="22.140625" style="16" customWidth="1"/>
    <col min="1301" max="1302" width="11.42578125" style="16"/>
    <col min="1303" max="1315" width="23.5703125" style="16" customWidth="1"/>
    <col min="1316" max="1523" width="11.42578125" style="16"/>
    <col min="1524" max="1524" width="34.85546875" style="16" customWidth="1"/>
    <col min="1525" max="1526" width="11.42578125" style="16"/>
    <col min="1527" max="1550" width="6.7109375" style="16" customWidth="1"/>
    <col min="1551" max="1553" width="20.5703125" style="16" customWidth="1"/>
    <col min="1554" max="1555" width="11.42578125" style="16"/>
    <col min="1556" max="1556" width="22.140625" style="16" customWidth="1"/>
    <col min="1557" max="1558" width="11.42578125" style="16"/>
    <col min="1559" max="1571" width="23.5703125" style="16" customWidth="1"/>
    <col min="1572" max="1779" width="11.42578125" style="16"/>
    <col min="1780" max="1780" width="34.85546875" style="16" customWidth="1"/>
    <col min="1781" max="1782" width="11.42578125" style="16"/>
    <col min="1783" max="1806" width="6.7109375" style="16" customWidth="1"/>
    <col min="1807" max="1809" width="20.5703125" style="16" customWidth="1"/>
    <col min="1810" max="1811" width="11.42578125" style="16"/>
    <col min="1812" max="1812" width="22.140625" style="16" customWidth="1"/>
    <col min="1813" max="1814" width="11.42578125" style="16"/>
    <col min="1815" max="1827" width="23.5703125" style="16" customWidth="1"/>
    <col min="1828" max="2035" width="11.42578125" style="16"/>
    <col min="2036" max="2036" width="34.85546875" style="16" customWidth="1"/>
    <col min="2037" max="2038" width="11.42578125" style="16"/>
    <col min="2039" max="2062" width="6.7109375" style="16" customWidth="1"/>
    <col min="2063" max="2065" width="20.5703125" style="16" customWidth="1"/>
    <col min="2066" max="2067" width="11.42578125" style="16"/>
    <col min="2068" max="2068" width="22.140625" style="16" customWidth="1"/>
    <col min="2069" max="2070" width="11.42578125" style="16"/>
    <col min="2071" max="2083" width="23.5703125" style="16" customWidth="1"/>
    <col min="2084" max="2291" width="11.42578125" style="16"/>
    <col min="2292" max="2292" width="34.85546875" style="16" customWidth="1"/>
    <col min="2293" max="2294" width="11.42578125" style="16"/>
    <col min="2295" max="2318" width="6.7109375" style="16" customWidth="1"/>
    <col min="2319" max="2321" width="20.5703125" style="16" customWidth="1"/>
    <col min="2322" max="2323" width="11.42578125" style="16"/>
    <col min="2324" max="2324" width="22.140625" style="16" customWidth="1"/>
    <col min="2325" max="2326" width="11.42578125" style="16"/>
    <col min="2327" max="2339" width="23.5703125" style="16" customWidth="1"/>
    <col min="2340" max="2547" width="11.42578125" style="16"/>
    <col min="2548" max="2548" width="34.85546875" style="16" customWidth="1"/>
    <col min="2549" max="2550" width="11.42578125" style="16"/>
    <col min="2551" max="2574" width="6.7109375" style="16" customWidth="1"/>
    <col min="2575" max="2577" width="20.5703125" style="16" customWidth="1"/>
    <col min="2578" max="2579" width="11.42578125" style="16"/>
    <col min="2580" max="2580" width="22.140625" style="16" customWidth="1"/>
    <col min="2581" max="2582" width="11.42578125" style="16"/>
    <col min="2583" max="2595" width="23.5703125" style="16" customWidth="1"/>
    <col min="2596" max="2803" width="11.42578125" style="16"/>
    <col min="2804" max="2804" width="34.85546875" style="16" customWidth="1"/>
    <col min="2805" max="2806" width="11.42578125" style="16"/>
    <col min="2807" max="2830" width="6.7109375" style="16" customWidth="1"/>
    <col min="2831" max="2833" width="20.5703125" style="16" customWidth="1"/>
    <col min="2834" max="2835" width="11.42578125" style="16"/>
    <col min="2836" max="2836" width="22.140625" style="16" customWidth="1"/>
    <col min="2837" max="2838" width="11.42578125" style="16"/>
    <col min="2839" max="2851" width="23.5703125" style="16" customWidth="1"/>
    <col min="2852" max="3059" width="11.42578125" style="16"/>
    <col min="3060" max="3060" width="34.85546875" style="16" customWidth="1"/>
    <col min="3061" max="3062" width="11.42578125" style="16"/>
    <col min="3063" max="3086" width="6.7109375" style="16" customWidth="1"/>
    <col min="3087" max="3089" width="20.5703125" style="16" customWidth="1"/>
    <col min="3090" max="3091" width="11.42578125" style="16"/>
    <col min="3092" max="3092" width="22.140625" style="16" customWidth="1"/>
    <col min="3093" max="3094" width="11.42578125" style="16"/>
    <col min="3095" max="3107" width="23.5703125" style="16" customWidth="1"/>
    <col min="3108" max="3315" width="11.42578125" style="16"/>
    <col min="3316" max="3316" width="34.85546875" style="16" customWidth="1"/>
    <col min="3317" max="3318" width="11.42578125" style="16"/>
    <col min="3319" max="3342" width="6.7109375" style="16" customWidth="1"/>
    <col min="3343" max="3345" width="20.5703125" style="16" customWidth="1"/>
    <col min="3346" max="3347" width="11.42578125" style="16"/>
    <col min="3348" max="3348" width="22.140625" style="16" customWidth="1"/>
    <col min="3349" max="3350" width="11.42578125" style="16"/>
    <col min="3351" max="3363" width="23.5703125" style="16" customWidth="1"/>
    <col min="3364" max="3571" width="11.42578125" style="16"/>
    <col min="3572" max="3572" width="34.85546875" style="16" customWidth="1"/>
    <col min="3573" max="3574" width="11.42578125" style="16"/>
    <col min="3575" max="3598" width="6.7109375" style="16" customWidth="1"/>
    <col min="3599" max="3601" width="20.5703125" style="16" customWidth="1"/>
    <col min="3602" max="3603" width="11.42578125" style="16"/>
    <col min="3604" max="3604" width="22.140625" style="16" customWidth="1"/>
    <col min="3605" max="3606" width="11.42578125" style="16"/>
    <col min="3607" max="3619" width="23.5703125" style="16" customWidth="1"/>
    <col min="3620" max="3827" width="11.42578125" style="16"/>
    <col min="3828" max="3828" width="34.85546875" style="16" customWidth="1"/>
    <col min="3829" max="3830" width="11.42578125" style="16"/>
    <col min="3831" max="3854" width="6.7109375" style="16" customWidth="1"/>
    <col min="3855" max="3857" width="20.5703125" style="16" customWidth="1"/>
    <col min="3858" max="3859" width="11.42578125" style="16"/>
    <col min="3860" max="3860" width="22.140625" style="16" customWidth="1"/>
    <col min="3861" max="3862" width="11.42578125" style="16"/>
    <col min="3863" max="3875" width="23.5703125" style="16" customWidth="1"/>
    <col min="3876" max="4083" width="11.42578125" style="16"/>
    <col min="4084" max="4084" width="34.85546875" style="16" customWidth="1"/>
    <col min="4085" max="4086" width="11.42578125" style="16"/>
    <col min="4087" max="4110" width="6.7109375" style="16" customWidth="1"/>
    <col min="4111" max="4113" width="20.5703125" style="16" customWidth="1"/>
    <col min="4114" max="4115" width="11.42578125" style="16"/>
    <col min="4116" max="4116" width="22.140625" style="16" customWidth="1"/>
    <col min="4117" max="4118" width="11.42578125" style="16"/>
    <col min="4119" max="4131" width="23.5703125" style="16" customWidth="1"/>
    <col min="4132" max="4339" width="11.42578125" style="16"/>
    <col min="4340" max="4340" width="34.85546875" style="16" customWidth="1"/>
    <col min="4341" max="4342" width="11.42578125" style="16"/>
    <col min="4343" max="4366" width="6.7109375" style="16" customWidth="1"/>
    <col min="4367" max="4369" width="20.5703125" style="16" customWidth="1"/>
    <col min="4370" max="4371" width="11.42578125" style="16"/>
    <col min="4372" max="4372" width="22.140625" style="16" customWidth="1"/>
    <col min="4373" max="4374" width="11.42578125" style="16"/>
    <col min="4375" max="4387" width="23.5703125" style="16" customWidth="1"/>
    <col min="4388" max="4595" width="11.42578125" style="16"/>
    <col min="4596" max="4596" width="34.85546875" style="16" customWidth="1"/>
    <col min="4597" max="4598" width="11.42578125" style="16"/>
    <col min="4599" max="4622" width="6.7109375" style="16" customWidth="1"/>
    <col min="4623" max="4625" width="20.5703125" style="16" customWidth="1"/>
    <col min="4626" max="4627" width="11.42578125" style="16"/>
    <col min="4628" max="4628" width="22.140625" style="16" customWidth="1"/>
    <col min="4629" max="4630" width="11.42578125" style="16"/>
    <col min="4631" max="4643" width="23.5703125" style="16" customWidth="1"/>
    <col min="4644" max="4851" width="11.42578125" style="16"/>
    <col min="4852" max="4852" width="34.85546875" style="16" customWidth="1"/>
    <col min="4853" max="4854" width="11.42578125" style="16"/>
    <col min="4855" max="4878" width="6.7109375" style="16" customWidth="1"/>
    <col min="4879" max="4881" width="20.5703125" style="16" customWidth="1"/>
    <col min="4882" max="4883" width="11.42578125" style="16"/>
    <col min="4884" max="4884" width="22.140625" style="16" customWidth="1"/>
    <col min="4885" max="4886" width="11.42578125" style="16"/>
    <col min="4887" max="4899" width="23.5703125" style="16" customWidth="1"/>
    <col min="4900" max="5107" width="11.42578125" style="16"/>
    <col min="5108" max="5108" width="34.85546875" style="16" customWidth="1"/>
    <col min="5109" max="5110" width="11.42578125" style="16"/>
    <col min="5111" max="5134" width="6.7109375" style="16" customWidth="1"/>
    <col min="5135" max="5137" width="20.5703125" style="16" customWidth="1"/>
    <col min="5138" max="5139" width="11.42578125" style="16"/>
    <col min="5140" max="5140" width="22.140625" style="16" customWidth="1"/>
    <col min="5141" max="5142" width="11.42578125" style="16"/>
    <col min="5143" max="5155" width="23.5703125" style="16" customWidth="1"/>
    <col min="5156" max="5363" width="11.42578125" style="16"/>
    <col min="5364" max="5364" width="34.85546875" style="16" customWidth="1"/>
    <col min="5365" max="5366" width="11.42578125" style="16"/>
    <col min="5367" max="5390" width="6.7109375" style="16" customWidth="1"/>
    <col min="5391" max="5393" width="20.5703125" style="16" customWidth="1"/>
    <col min="5394" max="5395" width="11.42578125" style="16"/>
    <col min="5396" max="5396" width="22.140625" style="16" customWidth="1"/>
    <col min="5397" max="5398" width="11.42578125" style="16"/>
    <col min="5399" max="5411" width="23.5703125" style="16" customWidth="1"/>
    <col min="5412" max="5619" width="11.42578125" style="16"/>
    <col min="5620" max="5620" width="34.85546875" style="16" customWidth="1"/>
    <col min="5621" max="5622" width="11.42578125" style="16"/>
    <col min="5623" max="5646" width="6.7109375" style="16" customWidth="1"/>
    <col min="5647" max="5649" width="20.5703125" style="16" customWidth="1"/>
    <col min="5650" max="5651" width="11.42578125" style="16"/>
    <col min="5652" max="5652" width="22.140625" style="16" customWidth="1"/>
    <col min="5653" max="5654" width="11.42578125" style="16"/>
    <col min="5655" max="5667" width="23.5703125" style="16" customWidth="1"/>
    <col min="5668" max="5875" width="11.42578125" style="16"/>
    <col min="5876" max="5876" width="34.85546875" style="16" customWidth="1"/>
    <col min="5877" max="5878" width="11.42578125" style="16"/>
    <col min="5879" max="5902" width="6.7109375" style="16" customWidth="1"/>
    <col min="5903" max="5905" width="20.5703125" style="16" customWidth="1"/>
    <col min="5906" max="5907" width="11.42578125" style="16"/>
    <col min="5908" max="5908" width="22.140625" style="16" customWidth="1"/>
    <col min="5909" max="5910" width="11.42578125" style="16"/>
    <col min="5911" max="5923" width="23.5703125" style="16" customWidth="1"/>
    <col min="5924" max="6131" width="11.42578125" style="16"/>
    <col min="6132" max="6132" width="34.85546875" style="16" customWidth="1"/>
    <col min="6133" max="6134" width="11.42578125" style="16"/>
    <col min="6135" max="6158" width="6.7109375" style="16" customWidth="1"/>
    <col min="6159" max="6161" width="20.5703125" style="16" customWidth="1"/>
    <col min="6162" max="6163" width="11.42578125" style="16"/>
    <col min="6164" max="6164" width="22.140625" style="16" customWidth="1"/>
    <col min="6165" max="6166" width="11.42578125" style="16"/>
    <col min="6167" max="6179" width="23.5703125" style="16" customWidth="1"/>
    <col min="6180" max="6387" width="11.42578125" style="16"/>
    <col min="6388" max="6388" width="34.85546875" style="16" customWidth="1"/>
    <col min="6389" max="6390" width="11.42578125" style="16"/>
    <col min="6391" max="6414" width="6.7109375" style="16" customWidth="1"/>
    <col min="6415" max="6417" width="20.5703125" style="16" customWidth="1"/>
    <col min="6418" max="6419" width="11.42578125" style="16"/>
    <col min="6420" max="6420" width="22.140625" style="16" customWidth="1"/>
    <col min="6421" max="6422" width="11.42578125" style="16"/>
    <col min="6423" max="6435" width="23.5703125" style="16" customWidth="1"/>
    <col min="6436" max="6643" width="11.42578125" style="16"/>
    <col min="6644" max="6644" width="34.85546875" style="16" customWidth="1"/>
    <col min="6645" max="6646" width="11.42578125" style="16"/>
    <col min="6647" max="6670" width="6.7109375" style="16" customWidth="1"/>
    <col min="6671" max="6673" width="20.5703125" style="16" customWidth="1"/>
    <col min="6674" max="6675" width="11.42578125" style="16"/>
    <col min="6676" max="6676" width="22.140625" style="16" customWidth="1"/>
    <col min="6677" max="6678" width="11.42578125" style="16"/>
    <col min="6679" max="6691" width="23.5703125" style="16" customWidth="1"/>
    <col min="6692" max="6899" width="11.42578125" style="16"/>
    <col min="6900" max="6900" width="34.85546875" style="16" customWidth="1"/>
    <col min="6901" max="6902" width="11.42578125" style="16"/>
    <col min="6903" max="6926" width="6.7109375" style="16" customWidth="1"/>
    <col min="6927" max="6929" width="20.5703125" style="16" customWidth="1"/>
    <col min="6930" max="6931" width="11.42578125" style="16"/>
    <col min="6932" max="6932" width="22.140625" style="16" customWidth="1"/>
    <col min="6933" max="6934" width="11.42578125" style="16"/>
    <col min="6935" max="6947" width="23.5703125" style="16" customWidth="1"/>
    <col min="6948" max="7155" width="11.42578125" style="16"/>
    <col min="7156" max="7156" width="34.85546875" style="16" customWidth="1"/>
    <col min="7157" max="7158" width="11.42578125" style="16"/>
    <col min="7159" max="7182" width="6.7109375" style="16" customWidth="1"/>
    <col min="7183" max="7185" width="20.5703125" style="16" customWidth="1"/>
    <col min="7186" max="7187" width="11.42578125" style="16"/>
    <col min="7188" max="7188" width="22.140625" style="16" customWidth="1"/>
    <col min="7189" max="7190" width="11.42578125" style="16"/>
    <col min="7191" max="7203" width="23.5703125" style="16" customWidth="1"/>
    <col min="7204" max="7411" width="11.42578125" style="16"/>
    <col min="7412" max="7412" width="34.85546875" style="16" customWidth="1"/>
    <col min="7413" max="7414" width="11.42578125" style="16"/>
    <col min="7415" max="7438" width="6.7109375" style="16" customWidth="1"/>
    <col min="7439" max="7441" width="20.5703125" style="16" customWidth="1"/>
    <col min="7442" max="7443" width="11.42578125" style="16"/>
    <col min="7444" max="7444" width="22.140625" style="16" customWidth="1"/>
    <col min="7445" max="7446" width="11.42578125" style="16"/>
    <col min="7447" max="7459" width="23.5703125" style="16" customWidth="1"/>
    <col min="7460" max="7667" width="11.42578125" style="16"/>
    <col min="7668" max="7668" width="34.85546875" style="16" customWidth="1"/>
    <col min="7669" max="7670" width="11.42578125" style="16"/>
    <col min="7671" max="7694" width="6.7109375" style="16" customWidth="1"/>
    <col min="7695" max="7697" width="20.5703125" style="16" customWidth="1"/>
    <col min="7698" max="7699" width="11.42578125" style="16"/>
    <col min="7700" max="7700" width="22.140625" style="16" customWidth="1"/>
    <col min="7701" max="7702" width="11.42578125" style="16"/>
    <col min="7703" max="7715" width="23.5703125" style="16" customWidth="1"/>
    <col min="7716" max="7923" width="11.42578125" style="16"/>
    <col min="7924" max="7924" width="34.85546875" style="16" customWidth="1"/>
    <col min="7925" max="7926" width="11.42578125" style="16"/>
    <col min="7927" max="7950" width="6.7109375" style="16" customWidth="1"/>
    <col min="7951" max="7953" width="20.5703125" style="16" customWidth="1"/>
    <col min="7954" max="7955" width="11.42578125" style="16"/>
    <col min="7956" max="7956" width="22.140625" style="16" customWidth="1"/>
    <col min="7957" max="7958" width="11.42578125" style="16"/>
    <col min="7959" max="7971" width="23.5703125" style="16" customWidth="1"/>
    <col min="7972" max="8179" width="11.42578125" style="16"/>
    <col min="8180" max="8180" width="34.85546875" style="16" customWidth="1"/>
    <col min="8181" max="8182" width="11.42578125" style="16"/>
    <col min="8183" max="8206" width="6.7109375" style="16" customWidth="1"/>
    <col min="8207" max="8209" width="20.5703125" style="16" customWidth="1"/>
    <col min="8210" max="8211" width="11.42578125" style="16"/>
    <col min="8212" max="8212" width="22.140625" style="16" customWidth="1"/>
    <col min="8213" max="8214" width="11.42578125" style="16"/>
    <col min="8215" max="8227" width="23.5703125" style="16" customWidth="1"/>
    <col min="8228" max="8435" width="11.42578125" style="16"/>
    <col min="8436" max="8436" width="34.85546875" style="16" customWidth="1"/>
    <col min="8437" max="8438" width="11.42578125" style="16"/>
    <col min="8439" max="8462" width="6.7109375" style="16" customWidth="1"/>
    <col min="8463" max="8465" width="20.5703125" style="16" customWidth="1"/>
    <col min="8466" max="8467" width="11.42578125" style="16"/>
    <col min="8468" max="8468" width="22.140625" style="16" customWidth="1"/>
    <col min="8469" max="8470" width="11.42578125" style="16"/>
    <col min="8471" max="8483" width="23.5703125" style="16" customWidth="1"/>
    <col min="8484" max="8691" width="11.42578125" style="16"/>
    <col min="8692" max="8692" width="34.85546875" style="16" customWidth="1"/>
    <col min="8693" max="8694" width="11.42578125" style="16"/>
    <col min="8695" max="8718" width="6.7109375" style="16" customWidth="1"/>
    <col min="8719" max="8721" width="20.5703125" style="16" customWidth="1"/>
    <col min="8722" max="8723" width="11.42578125" style="16"/>
    <col min="8724" max="8724" width="22.140625" style="16" customWidth="1"/>
    <col min="8725" max="8726" width="11.42578125" style="16"/>
    <col min="8727" max="8739" width="23.5703125" style="16" customWidth="1"/>
    <col min="8740" max="8947" width="11.42578125" style="16"/>
    <col min="8948" max="8948" width="34.85546875" style="16" customWidth="1"/>
    <col min="8949" max="8950" width="11.42578125" style="16"/>
    <col min="8951" max="8974" width="6.7109375" style="16" customWidth="1"/>
    <col min="8975" max="8977" width="20.5703125" style="16" customWidth="1"/>
    <col min="8978" max="8979" width="11.42578125" style="16"/>
    <col min="8980" max="8980" width="22.140625" style="16" customWidth="1"/>
    <col min="8981" max="8982" width="11.42578125" style="16"/>
    <col min="8983" max="8995" width="23.5703125" style="16" customWidth="1"/>
    <col min="8996" max="9203" width="11.42578125" style="16"/>
    <col min="9204" max="9204" width="34.85546875" style="16" customWidth="1"/>
    <col min="9205" max="9206" width="11.42578125" style="16"/>
    <col min="9207" max="9230" width="6.7109375" style="16" customWidth="1"/>
    <col min="9231" max="9233" width="20.5703125" style="16" customWidth="1"/>
    <col min="9234" max="9235" width="11.42578125" style="16"/>
    <col min="9236" max="9236" width="22.140625" style="16" customWidth="1"/>
    <col min="9237" max="9238" width="11.42578125" style="16"/>
    <col min="9239" max="9251" width="23.5703125" style="16" customWidth="1"/>
    <col min="9252" max="9459" width="11.42578125" style="16"/>
    <col min="9460" max="9460" width="34.85546875" style="16" customWidth="1"/>
    <col min="9461" max="9462" width="11.42578125" style="16"/>
    <col min="9463" max="9486" width="6.7109375" style="16" customWidth="1"/>
    <col min="9487" max="9489" width="20.5703125" style="16" customWidth="1"/>
    <col min="9490" max="9491" width="11.42578125" style="16"/>
    <col min="9492" max="9492" width="22.140625" style="16" customWidth="1"/>
    <col min="9493" max="9494" width="11.42578125" style="16"/>
    <col min="9495" max="9507" width="23.5703125" style="16" customWidth="1"/>
    <col min="9508" max="9715" width="11.42578125" style="16"/>
    <col min="9716" max="9716" width="34.85546875" style="16" customWidth="1"/>
    <col min="9717" max="9718" width="11.42578125" style="16"/>
    <col min="9719" max="9742" width="6.7109375" style="16" customWidth="1"/>
    <col min="9743" max="9745" width="20.5703125" style="16" customWidth="1"/>
    <col min="9746" max="9747" width="11.42578125" style="16"/>
    <col min="9748" max="9748" width="22.140625" style="16" customWidth="1"/>
    <col min="9749" max="9750" width="11.42578125" style="16"/>
    <col min="9751" max="9763" width="23.5703125" style="16" customWidth="1"/>
    <col min="9764" max="9971" width="11.42578125" style="16"/>
    <col min="9972" max="9972" width="34.85546875" style="16" customWidth="1"/>
    <col min="9973" max="9974" width="11.42578125" style="16"/>
    <col min="9975" max="9998" width="6.7109375" style="16" customWidth="1"/>
    <col min="9999" max="10001" width="20.5703125" style="16" customWidth="1"/>
    <col min="10002" max="10003" width="11.42578125" style="16"/>
    <col min="10004" max="10004" width="22.140625" style="16" customWidth="1"/>
    <col min="10005" max="10006" width="11.42578125" style="16"/>
    <col min="10007" max="10019" width="23.5703125" style="16" customWidth="1"/>
    <col min="10020" max="10227" width="11.42578125" style="16"/>
    <col min="10228" max="10228" width="34.85546875" style="16" customWidth="1"/>
    <col min="10229" max="10230" width="11.42578125" style="16"/>
    <col min="10231" max="10254" width="6.7109375" style="16" customWidth="1"/>
    <col min="10255" max="10257" width="20.5703125" style="16" customWidth="1"/>
    <col min="10258" max="10259" width="11.42578125" style="16"/>
    <col min="10260" max="10260" width="22.140625" style="16" customWidth="1"/>
    <col min="10261" max="10262" width="11.42578125" style="16"/>
    <col min="10263" max="10275" width="23.5703125" style="16" customWidth="1"/>
    <col min="10276" max="10483" width="11.42578125" style="16"/>
    <col min="10484" max="10484" width="34.85546875" style="16" customWidth="1"/>
    <col min="10485" max="10486" width="11.42578125" style="16"/>
    <col min="10487" max="10510" width="6.7109375" style="16" customWidth="1"/>
    <col min="10511" max="10513" width="20.5703125" style="16" customWidth="1"/>
    <col min="10514" max="10515" width="11.42578125" style="16"/>
    <col min="10516" max="10516" width="22.140625" style="16" customWidth="1"/>
    <col min="10517" max="10518" width="11.42578125" style="16"/>
    <col min="10519" max="10531" width="23.5703125" style="16" customWidth="1"/>
    <col min="10532" max="10739" width="11.42578125" style="16"/>
    <col min="10740" max="10740" width="34.85546875" style="16" customWidth="1"/>
    <col min="10741" max="10742" width="11.42578125" style="16"/>
    <col min="10743" max="10766" width="6.7109375" style="16" customWidth="1"/>
    <col min="10767" max="10769" width="20.5703125" style="16" customWidth="1"/>
    <col min="10770" max="10771" width="11.42578125" style="16"/>
    <col min="10772" max="10772" width="22.140625" style="16" customWidth="1"/>
    <col min="10773" max="10774" width="11.42578125" style="16"/>
    <col min="10775" max="10787" width="23.5703125" style="16" customWidth="1"/>
    <col min="10788" max="10995" width="11.42578125" style="16"/>
    <col min="10996" max="10996" width="34.85546875" style="16" customWidth="1"/>
    <col min="10997" max="10998" width="11.42578125" style="16"/>
    <col min="10999" max="11022" width="6.7109375" style="16" customWidth="1"/>
    <col min="11023" max="11025" width="20.5703125" style="16" customWidth="1"/>
    <col min="11026" max="11027" width="11.42578125" style="16"/>
    <col min="11028" max="11028" width="22.140625" style="16" customWidth="1"/>
    <col min="11029" max="11030" width="11.42578125" style="16"/>
    <col min="11031" max="11043" width="23.5703125" style="16" customWidth="1"/>
    <col min="11044" max="11251" width="11.42578125" style="16"/>
    <col min="11252" max="11252" width="34.85546875" style="16" customWidth="1"/>
    <col min="11253" max="11254" width="11.42578125" style="16"/>
    <col min="11255" max="11278" width="6.7109375" style="16" customWidth="1"/>
    <col min="11279" max="11281" width="20.5703125" style="16" customWidth="1"/>
    <col min="11282" max="11283" width="11.42578125" style="16"/>
    <col min="11284" max="11284" width="22.140625" style="16" customWidth="1"/>
    <col min="11285" max="11286" width="11.42578125" style="16"/>
    <col min="11287" max="11299" width="23.5703125" style="16" customWidth="1"/>
    <col min="11300" max="11507" width="11.42578125" style="16"/>
    <col min="11508" max="11508" width="34.85546875" style="16" customWidth="1"/>
    <col min="11509" max="11510" width="11.42578125" style="16"/>
    <col min="11511" max="11534" width="6.7109375" style="16" customWidth="1"/>
    <col min="11535" max="11537" width="20.5703125" style="16" customWidth="1"/>
    <col min="11538" max="11539" width="11.42578125" style="16"/>
    <col min="11540" max="11540" width="22.140625" style="16" customWidth="1"/>
    <col min="11541" max="11542" width="11.42578125" style="16"/>
    <col min="11543" max="11555" width="23.5703125" style="16" customWidth="1"/>
    <col min="11556" max="11763" width="11.42578125" style="16"/>
    <col min="11764" max="11764" width="34.85546875" style="16" customWidth="1"/>
    <col min="11765" max="11766" width="11.42578125" style="16"/>
    <col min="11767" max="11790" width="6.7109375" style="16" customWidth="1"/>
    <col min="11791" max="11793" width="20.5703125" style="16" customWidth="1"/>
    <col min="11794" max="11795" width="11.42578125" style="16"/>
    <col min="11796" max="11796" width="22.140625" style="16" customWidth="1"/>
    <col min="11797" max="11798" width="11.42578125" style="16"/>
    <col min="11799" max="11811" width="23.5703125" style="16" customWidth="1"/>
    <col min="11812" max="12019" width="11.42578125" style="16"/>
    <col min="12020" max="12020" width="34.85546875" style="16" customWidth="1"/>
    <col min="12021" max="12022" width="11.42578125" style="16"/>
    <col min="12023" max="12046" width="6.7109375" style="16" customWidth="1"/>
    <col min="12047" max="12049" width="20.5703125" style="16" customWidth="1"/>
    <col min="12050" max="12051" width="11.42578125" style="16"/>
    <col min="12052" max="12052" width="22.140625" style="16" customWidth="1"/>
    <col min="12053" max="12054" width="11.42578125" style="16"/>
    <col min="12055" max="12067" width="23.5703125" style="16" customWidth="1"/>
    <col min="12068" max="12275" width="11.42578125" style="16"/>
    <col min="12276" max="12276" width="34.85546875" style="16" customWidth="1"/>
    <col min="12277" max="12278" width="11.42578125" style="16"/>
    <col min="12279" max="12302" width="6.7109375" style="16" customWidth="1"/>
    <col min="12303" max="12305" width="20.5703125" style="16" customWidth="1"/>
    <col min="12306" max="12307" width="11.42578125" style="16"/>
    <col min="12308" max="12308" width="22.140625" style="16" customWidth="1"/>
    <col min="12309" max="12310" width="11.42578125" style="16"/>
    <col min="12311" max="12323" width="23.5703125" style="16" customWidth="1"/>
    <col min="12324" max="12531" width="11.42578125" style="16"/>
    <col min="12532" max="12532" width="34.85546875" style="16" customWidth="1"/>
    <col min="12533" max="12534" width="11.42578125" style="16"/>
    <col min="12535" max="12558" width="6.7109375" style="16" customWidth="1"/>
    <col min="12559" max="12561" width="20.5703125" style="16" customWidth="1"/>
    <col min="12562" max="12563" width="11.42578125" style="16"/>
    <col min="12564" max="12564" width="22.140625" style="16" customWidth="1"/>
    <col min="12565" max="12566" width="11.42578125" style="16"/>
    <col min="12567" max="12579" width="23.5703125" style="16" customWidth="1"/>
    <col min="12580" max="12787" width="11.42578125" style="16"/>
    <col min="12788" max="12788" width="34.85546875" style="16" customWidth="1"/>
    <col min="12789" max="12790" width="11.42578125" style="16"/>
    <col min="12791" max="12814" width="6.7109375" style="16" customWidth="1"/>
    <col min="12815" max="12817" width="20.5703125" style="16" customWidth="1"/>
    <col min="12818" max="12819" width="11.42578125" style="16"/>
    <col min="12820" max="12820" width="22.140625" style="16" customWidth="1"/>
    <col min="12821" max="12822" width="11.42578125" style="16"/>
    <col min="12823" max="12835" width="23.5703125" style="16" customWidth="1"/>
    <col min="12836" max="13043" width="11.42578125" style="16"/>
    <col min="13044" max="13044" width="34.85546875" style="16" customWidth="1"/>
    <col min="13045" max="13046" width="11.42578125" style="16"/>
    <col min="13047" max="13070" width="6.7109375" style="16" customWidth="1"/>
    <col min="13071" max="13073" width="20.5703125" style="16" customWidth="1"/>
    <col min="13074" max="13075" width="11.42578125" style="16"/>
    <col min="13076" max="13076" width="22.140625" style="16" customWidth="1"/>
    <col min="13077" max="13078" width="11.42578125" style="16"/>
    <col min="13079" max="13091" width="23.5703125" style="16" customWidth="1"/>
    <col min="13092" max="13299" width="11.42578125" style="16"/>
    <col min="13300" max="13300" width="34.85546875" style="16" customWidth="1"/>
    <col min="13301" max="13302" width="11.42578125" style="16"/>
    <col min="13303" max="13326" width="6.7109375" style="16" customWidth="1"/>
    <col min="13327" max="13329" width="20.5703125" style="16" customWidth="1"/>
    <col min="13330" max="13331" width="11.42578125" style="16"/>
    <col min="13332" max="13332" width="22.140625" style="16" customWidth="1"/>
    <col min="13333" max="13334" width="11.42578125" style="16"/>
    <col min="13335" max="13347" width="23.5703125" style="16" customWidth="1"/>
    <col min="13348" max="13555" width="11.42578125" style="16"/>
    <col min="13556" max="13556" width="34.85546875" style="16" customWidth="1"/>
    <col min="13557" max="13558" width="11.42578125" style="16"/>
    <col min="13559" max="13582" width="6.7109375" style="16" customWidth="1"/>
    <col min="13583" max="13585" width="20.5703125" style="16" customWidth="1"/>
    <col min="13586" max="13587" width="11.42578125" style="16"/>
    <col min="13588" max="13588" width="22.140625" style="16" customWidth="1"/>
    <col min="13589" max="13590" width="11.42578125" style="16"/>
    <col min="13591" max="13603" width="23.5703125" style="16" customWidth="1"/>
    <col min="13604" max="13811" width="11.42578125" style="16"/>
    <col min="13812" max="13812" width="34.85546875" style="16" customWidth="1"/>
    <col min="13813" max="13814" width="11.42578125" style="16"/>
    <col min="13815" max="13838" width="6.7109375" style="16" customWidth="1"/>
    <col min="13839" max="13841" width="20.5703125" style="16" customWidth="1"/>
    <col min="13842" max="13843" width="11.42578125" style="16"/>
    <col min="13844" max="13844" width="22.140625" style="16" customWidth="1"/>
    <col min="13845" max="13846" width="11.42578125" style="16"/>
    <col min="13847" max="13859" width="23.5703125" style="16" customWidth="1"/>
    <col min="13860" max="14067" width="11.42578125" style="16"/>
    <col min="14068" max="14068" width="34.85546875" style="16" customWidth="1"/>
    <col min="14069" max="14070" width="11.42578125" style="16"/>
    <col min="14071" max="14094" width="6.7109375" style="16" customWidth="1"/>
    <col min="14095" max="14097" width="20.5703125" style="16" customWidth="1"/>
    <col min="14098" max="14099" width="11.42578125" style="16"/>
    <col min="14100" max="14100" width="22.140625" style="16" customWidth="1"/>
    <col min="14101" max="14102" width="11.42578125" style="16"/>
    <col min="14103" max="14115" width="23.5703125" style="16" customWidth="1"/>
    <col min="14116" max="14323" width="11.42578125" style="16"/>
    <col min="14324" max="14324" width="34.85546875" style="16" customWidth="1"/>
    <col min="14325" max="14326" width="11.42578125" style="16"/>
    <col min="14327" max="14350" width="6.7109375" style="16" customWidth="1"/>
    <col min="14351" max="14353" width="20.5703125" style="16" customWidth="1"/>
    <col min="14354" max="14355" width="11.42578125" style="16"/>
    <col min="14356" max="14356" width="22.140625" style="16" customWidth="1"/>
    <col min="14357" max="14358" width="11.42578125" style="16"/>
    <col min="14359" max="14371" width="23.5703125" style="16" customWidth="1"/>
    <col min="14372" max="14579" width="11.42578125" style="16"/>
    <col min="14580" max="14580" width="34.85546875" style="16" customWidth="1"/>
    <col min="14581" max="14582" width="11.42578125" style="16"/>
    <col min="14583" max="14606" width="6.7109375" style="16" customWidth="1"/>
    <col min="14607" max="14609" width="20.5703125" style="16" customWidth="1"/>
    <col min="14610" max="14611" width="11.42578125" style="16"/>
    <col min="14612" max="14612" width="22.140625" style="16" customWidth="1"/>
    <col min="14613" max="14614" width="11.42578125" style="16"/>
    <col min="14615" max="14627" width="23.5703125" style="16" customWidth="1"/>
    <col min="14628" max="14835" width="11.42578125" style="16"/>
    <col min="14836" max="14836" width="34.85546875" style="16" customWidth="1"/>
    <col min="14837" max="14838" width="11.42578125" style="16"/>
    <col min="14839" max="14862" width="6.7109375" style="16" customWidth="1"/>
    <col min="14863" max="14865" width="20.5703125" style="16" customWidth="1"/>
    <col min="14866" max="14867" width="11.42578125" style="16"/>
    <col min="14868" max="14868" width="22.140625" style="16" customWidth="1"/>
    <col min="14869" max="14870" width="11.42578125" style="16"/>
    <col min="14871" max="14883" width="23.5703125" style="16" customWidth="1"/>
    <col min="14884" max="15091" width="11.42578125" style="16"/>
    <col min="15092" max="15092" width="34.85546875" style="16" customWidth="1"/>
    <col min="15093" max="15094" width="11.42578125" style="16"/>
    <col min="15095" max="15118" width="6.7109375" style="16" customWidth="1"/>
    <col min="15119" max="15121" width="20.5703125" style="16" customWidth="1"/>
    <col min="15122" max="15123" width="11.42578125" style="16"/>
    <col min="15124" max="15124" width="22.140625" style="16" customWidth="1"/>
    <col min="15125" max="15126" width="11.42578125" style="16"/>
    <col min="15127" max="15139" width="23.5703125" style="16" customWidth="1"/>
    <col min="15140" max="15347" width="11.42578125" style="16"/>
    <col min="15348" max="15348" width="34.85546875" style="16" customWidth="1"/>
    <col min="15349" max="15350" width="11.42578125" style="16"/>
    <col min="15351" max="15374" width="6.7109375" style="16" customWidth="1"/>
    <col min="15375" max="15377" width="20.5703125" style="16" customWidth="1"/>
    <col min="15378" max="15379" width="11.42578125" style="16"/>
    <col min="15380" max="15380" width="22.140625" style="16" customWidth="1"/>
    <col min="15381" max="15382" width="11.42578125" style="16"/>
    <col min="15383" max="15395" width="23.5703125" style="16" customWidth="1"/>
    <col min="15396" max="15603" width="11.42578125" style="16"/>
    <col min="15604" max="15604" width="34.85546875" style="16" customWidth="1"/>
    <col min="15605" max="15606" width="11.42578125" style="16"/>
    <col min="15607" max="15630" width="6.7109375" style="16" customWidth="1"/>
    <col min="15631" max="15633" width="20.5703125" style="16" customWidth="1"/>
    <col min="15634" max="15635" width="11.42578125" style="16"/>
    <col min="15636" max="15636" width="22.140625" style="16" customWidth="1"/>
    <col min="15637" max="15638" width="11.42578125" style="16"/>
    <col min="15639" max="15651" width="23.5703125" style="16" customWidth="1"/>
    <col min="15652" max="15859" width="11.42578125" style="16"/>
    <col min="15860" max="15860" width="34.85546875" style="16" customWidth="1"/>
    <col min="15861" max="15862" width="11.42578125" style="16"/>
    <col min="15863" max="15886" width="6.7109375" style="16" customWidth="1"/>
    <col min="15887" max="15889" width="20.5703125" style="16" customWidth="1"/>
    <col min="15890" max="15891" width="11.42578125" style="16"/>
    <col min="15892" max="15892" width="22.140625" style="16" customWidth="1"/>
    <col min="15893" max="15894" width="11.42578125" style="16"/>
    <col min="15895" max="15907" width="23.5703125" style="16" customWidth="1"/>
    <col min="15908" max="16115" width="11.42578125" style="16"/>
    <col min="16116" max="16116" width="34.85546875" style="16" customWidth="1"/>
    <col min="16117" max="16118" width="11.42578125" style="16"/>
    <col min="16119" max="16142" width="6.7109375" style="16" customWidth="1"/>
    <col min="16143" max="16145" width="20.5703125" style="16" customWidth="1"/>
    <col min="16146" max="16147" width="11.42578125" style="16"/>
    <col min="16148" max="16148" width="22.140625" style="16" customWidth="1"/>
    <col min="16149" max="16150" width="11.42578125" style="16"/>
    <col min="16151" max="16163" width="23.5703125" style="16" customWidth="1"/>
    <col min="16164" max="16384" width="11.42578125" style="16"/>
  </cols>
  <sheetData>
    <row r="1" spans="1:36">
      <c r="A1" s="756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</row>
    <row r="2" spans="1:36">
      <c r="A2" s="758" t="s">
        <v>582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</row>
    <row r="3" spans="1:36">
      <c r="A3" s="756" t="s">
        <v>126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</row>
    <row r="4" spans="1:36" ht="25.5" customHeight="1">
      <c r="A4" s="845" t="s">
        <v>150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6"/>
      <c r="X4" s="846"/>
      <c r="Y4" s="846"/>
      <c r="Z4" s="846"/>
      <c r="AA4" s="846"/>
      <c r="AB4" s="846"/>
      <c r="AC4" s="846"/>
      <c r="AD4" s="846"/>
      <c r="AE4" s="846"/>
      <c r="AF4" s="846"/>
      <c r="AG4" s="846"/>
      <c r="AH4" s="846"/>
      <c r="AI4" s="846"/>
      <c r="AJ4" s="846"/>
    </row>
    <row r="5" spans="1:36" ht="15" customHeight="1">
      <c r="A5" s="803" t="s">
        <v>137</v>
      </c>
      <c r="B5" s="803" t="s">
        <v>4</v>
      </c>
      <c r="C5" s="803" t="s">
        <v>5</v>
      </c>
      <c r="D5" s="804" t="s">
        <v>6</v>
      </c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6"/>
      <c r="AB5" s="847" t="s">
        <v>7</v>
      </c>
      <c r="AC5" s="847" t="s">
        <v>8</v>
      </c>
      <c r="AD5" s="835" t="s">
        <v>9</v>
      </c>
      <c r="AE5" s="835" t="s">
        <v>10</v>
      </c>
      <c r="AF5" s="835" t="s">
        <v>11</v>
      </c>
      <c r="AG5" s="836" t="s">
        <v>12</v>
      </c>
      <c r="AH5" s="848" t="s">
        <v>13</v>
      </c>
      <c r="AI5" s="848"/>
      <c r="AJ5" s="803" t="s">
        <v>15</v>
      </c>
    </row>
    <row r="6" spans="1:36" ht="24">
      <c r="A6" s="803"/>
      <c r="B6" s="803"/>
      <c r="C6" s="803"/>
      <c r="D6" s="17" t="s">
        <v>16</v>
      </c>
      <c r="E6" s="17" t="s">
        <v>68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17" t="s">
        <v>26</v>
      </c>
      <c r="O6" s="17" t="s">
        <v>27</v>
      </c>
      <c r="P6" s="17" t="s">
        <v>28</v>
      </c>
      <c r="Q6" s="17" t="s">
        <v>29</v>
      </c>
      <c r="R6" s="17" t="s">
        <v>30</v>
      </c>
      <c r="S6" s="17" t="s">
        <v>31</v>
      </c>
      <c r="T6" s="17" t="s">
        <v>32</v>
      </c>
      <c r="U6" s="17" t="s">
        <v>33</v>
      </c>
      <c r="V6" s="17" t="s">
        <v>34</v>
      </c>
      <c r="W6" s="17" t="s">
        <v>35</v>
      </c>
      <c r="X6" s="17" t="s">
        <v>36</v>
      </c>
      <c r="Y6" s="17" t="s">
        <v>37</v>
      </c>
      <c r="Z6" s="18" t="s">
        <v>38</v>
      </c>
      <c r="AA6" s="19" t="s">
        <v>39</v>
      </c>
      <c r="AB6" s="847"/>
      <c r="AC6" s="847"/>
      <c r="AD6" s="835"/>
      <c r="AE6" s="835"/>
      <c r="AF6" s="835"/>
      <c r="AG6" s="836"/>
      <c r="AH6" s="20" t="s">
        <v>40</v>
      </c>
      <c r="AI6" s="17" t="s">
        <v>41</v>
      </c>
      <c r="AJ6" s="803"/>
    </row>
    <row r="7" spans="1:36">
      <c r="A7" s="840" t="s">
        <v>707</v>
      </c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41"/>
      <c r="W7" s="841"/>
      <c r="X7" s="841"/>
      <c r="Y7" s="841"/>
      <c r="Z7" s="841"/>
      <c r="AA7" s="842"/>
      <c r="AB7" s="837">
        <v>4000000</v>
      </c>
      <c r="AC7" s="303"/>
      <c r="AD7" s="303"/>
      <c r="AE7" s="303"/>
      <c r="AF7" s="304"/>
      <c r="AG7" s="22"/>
      <c r="AH7" s="26">
        <f>E7+G7+I7+K7+M7+O7+Q7+S7+U7+W7+Y7+AA7</f>
        <v>0</v>
      </c>
      <c r="AI7" s="27">
        <v>0</v>
      </c>
      <c r="AJ7" s="23"/>
    </row>
    <row r="8" spans="1:36" ht="78.75">
      <c r="A8" s="283" t="s">
        <v>708</v>
      </c>
      <c r="B8" s="63"/>
      <c r="C8" s="64">
        <v>1</v>
      </c>
      <c r="D8" s="50"/>
      <c r="E8" s="51"/>
      <c r="F8" s="50"/>
      <c r="G8" s="51"/>
      <c r="H8" s="50"/>
      <c r="I8" s="51"/>
      <c r="J8" s="50"/>
      <c r="K8" s="51"/>
      <c r="L8" s="50"/>
      <c r="M8" s="51"/>
      <c r="N8" s="50"/>
      <c r="O8" s="51"/>
      <c r="P8" s="50"/>
      <c r="Q8" s="51"/>
      <c r="R8" s="50"/>
      <c r="S8" s="51"/>
      <c r="T8" s="50"/>
      <c r="U8" s="51"/>
      <c r="V8" s="50"/>
      <c r="W8" s="51"/>
      <c r="X8" s="50"/>
      <c r="Y8" s="51"/>
      <c r="Z8" s="50"/>
      <c r="AA8" s="307"/>
      <c r="AB8" s="838"/>
      <c r="AC8" s="309">
        <v>0</v>
      </c>
      <c r="AD8" s="64" t="e">
        <f>AC8/AB8</f>
        <v>#DIV/0!</v>
      </c>
      <c r="AE8" s="52">
        <v>42370</v>
      </c>
      <c r="AF8" s="52">
        <v>42735</v>
      </c>
      <c r="AG8" s="31" t="s">
        <v>61</v>
      </c>
      <c r="AH8" s="26">
        <f>E8+G8+I8+K8+M8+O8+Q8+S8+U8+W8+Y8+AA8</f>
        <v>0</v>
      </c>
      <c r="AI8" s="27">
        <f>AH8/C8</f>
        <v>0</v>
      </c>
      <c r="AJ8" s="28"/>
    </row>
    <row r="9" spans="1:36" ht="38.25" customHeight="1">
      <c r="A9" s="35" t="s">
        <v>709</v>
      </c>
      <c r="B9" s="63"/>
      <c r="C9" s="64">
        <v>7</v>
      </c>
      <c r="D9" s="50"/>
      <c r="E9" s="51"/>
      <c r="F9" s="50"/>
      <c r="G9" s="51"/>
      <c r="H9" s="50"/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307"/>
      <c r="AB9" s="838"/>
      <c r="AC9" s="309"/>
      <c r="AD9" s="64"/>
      <c r="AE9" s="52">
        <v>42370</v>
      </c>
      <c r="AF9" s="52">
        <v>42735</v>
      </c>
      <c r="AG9" s="300" t="s">
        <v>61</v>
      </c>
      <c r="AH9" s="26">
        <f>E9+G9+I9+K9+M9+O9+Q9+S9+U9+W9+Y9+AA9</f>
        <v>0</v>
      </c>
      <c r="AI9" s="27">
        <f>AH9/C9</f>
        <v>0</v>
      </c>
      <c r="AJ9" s="28"/>
    </row>
    <row r="10" spans="1:36" ht="27" customHeight="1">
      <c r="A10" s="840" t="s">
        <v>710</v>
      </c>
      <c r="B10" s="841"/>
      <c r="C10" s="841"/>
      <c r="D10" s="841"/>
      <c r="E10" s="841"/>
      <c r="F10" s="841"/>
      <c r="G10" s="841"/>
      <c r="H10" s="841"/>
      <c r="I10" s="841"/>
      <c r="J10" s="841"/>
      <c r="K10" s="841"/>
      <c r="L10" s="841"/>
      <c r="M10" s="841"/>
      <c r="N10" s="841"/>
      <c r="O10" s="841"/>
      <c r="P10" s="841"/>
      <c r="Q10" s="841"/>
      <c r="R10" s="841"/>
      <c r="S10" s="841"/>
      <c r="T10" s="841"/>
      <c r="U10" s="841"/>
      <c r="V10" s="841"/>
      <c r="W10" s="841"/>
      <c r="X10" s="841"/>
      <c r="Y10" s="841"/>
      <c r="Z10" s="841"/>
      <c r="AA10" s="842"/>
      <c r="AB10" s="838"/>
      <c r="AC10" s="303"/>
      <c r="AD10" s="303"/>
      <c r="AE10" s="303"/>
      <c r="AF10" s="304"/>
      <c r="AG10" s="22"/>
      <c r="AH10" s="26"/>
      <c r="AI10" s="27"/>
      <c r="AJ10" s="23"/>
    </row>
    <row r="11" spans="1:36" ht="126">
      <c r="A11" s="284" t="s">
        <v>711</v>
      </c>
      <c r="B11" s="285"/>
      <c r="C11" s="286">
        <v>1</v>
      </c>
      <c r="D11" s="281"/>
      <c r="E11" s="282"/>
      <c r="F11" s="281"/>
      <c r="G11" s="282"/>
      <c r="H11" s="281"/>
      <c r="I11" s="282"/>
      <c r="J11" s="281"/>
      <c r="K11" s="282"/>
      <c r="L11" s="281"/>
      <c r="M11" s="282"/>
      <c r="N11" s="281"/>
      <c r="O11" s="282"/>
      <c r="P11" s="281"/>
      <c r="Q11" s="282"/>
      <c r="R11" s="281"/>
      <c r="S11" s="282"/>
      <c r="T11" s="281"/>
      <c r="U11" s="282"/>
      <c r="V11" s="281"/>
      <c r="W11" s="282"/>
      <c r="X11" s="281"/>
      <c r="Y11" s="282"/>
      <c r="Z11" s="281"/>
      <c r="AA11" s="308"/>
      <c r="AB11" s="838"/>
      <c r="AC11" s="310"/>
      <c r="AD11" s="286"/>
      <c r="AE11" s="52">
        <v>42370</v>
      </c>
      <c r="AF11" s="52">
        <v>42735</v>
      </c>
      <c r="AG11" s="300" t="s">
        <v>61</v>
      </c>
      <c r="AH11" s="26">
        <f>E11+G11+I11+K11+M11+O11+Q11+S11+U11+W11+Y11+AA11</f>
        <v>0</v>
      </c>
      <c r="AI11" s="27">
        <f>AH11/C11</f>
        <v>0</v>
      </c>
      <c r="AJ11" s="28"/>
    </row>
    <row r="12" spans="1:36" ht="23.25" customHeight="1">
      <c r="A12" s="843" t="s">
        <v>710</v>
      </c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305"/>
      <c r="AB12" s="838"/>
      <c r="AC12" s="305"/>
      <c r="AD12" s="305"/>
      <c r="AE12" s="305"/>
      <c r="AF12" s="306"/>
      <c r="AG12" s="22"/>
      <c r="AH12" s="26"/>
      <c r="AI12" s="27"/>
      <c r="AJ12" s="23"/>
    </row>
    <row r="13" spans="1:36" ht="77.25" customHeight="1">
      <c r="A13" s="631" t="s">
        <v>712</v>
      </c>
      <c r="B13" s="63"/>
      <c r="C13" s="64">
        <v>1</v>
      </c>
      <c r="D13" s="50"/>
      <c r="E13" s="51"/>
      <c r="F13" s="50"/>
      <c r="G13" s="51"/>
      <c r="H13" s="50"/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50"/>
      <c r="W13" s="51"/>
      <c r="X13" s="50"/>
      <c r="Y13" s="51"/>
      <c r="Z13" s="50"/>
      <c r="AA13" s="307"/>
      <c r="AB13" s="839"/>
      <c r="AC13" s="309"/>
      <c r="AD13" s="64"/>
      <c r="AE13" s="52">
        <v>42370</v>
      </c>
      <c r="AF13" s="52">
        <v>42735</v>
      </c>
      <c r="AG13" s="300" t="s">
        <v>61</v>
      </c>
      <c r="AH13" s="26">
        <f t="shared" ref="AH13:AH14" si="0">E13+G13+I13+K13+M13+O13+Q13+S13+U13+W13+Y13+AA13</f>
        <v>0</v>
      </c>
      <c r="AI13" s="27">
        <f t="shared" ref="AI13:AI14" si="1">AH13/C13</f>
        <v>0</v>
      </c>
      <c r="AJ13" s="28"/>
    </row>
    <row r="14" spans="1:36" ht="57.75" customHeight="1">
      <c r="A14" s="631" t="s">
        <v>874</v>
      </c>
      <c r="B14" s="63"/>
      <c r="C14" s="64">
        <v>3</v>
      </c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  <c r="Y14" s="51"/>
      <c r="Z14" s="50"/>
      <c r="AA14" s="307"/>
      <c r="AB14" s="334">
        <v>61854842.897408001</v>
      </c>
      <c r="AC14" s="309"/>
      <c r="AD14" s="64"/>
      <c r="AE14" s="52">
        <v>42370</v>
      </c>
      <c r="AF14" s="632">
        <v>42735</v>
      </c>
      <c r="AG14" s="293" t="s">
        <v>61</v>
      </c>
      <c r="AH14" s="26">
        <f t="shared" si="0"/>
        <v>0</v>
      </c>
      <c r="AI14" s="27">
        <f t="shared" si="1"/>
        <v>0</v>
      </c>
      <c r="AJ14" s="28"/>
    </row>
    <row r="15" spans="1:36" ht="18" customHeight="1">
      <c r="A15" s="802" t="s">
        <v>151</v>
      </c>
      <c r="B15" s="802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3"/>
      <c r="AB15" s="335">
        <f>SUM(AB7:AB14)</f>
        <v>65854842.897408001</v>
      </c>
      <c r="AC15" s="65">
        <v>0</v>
      </c>
      <c r="AD15" s="63">
        <f>AC15/AB15</f>
        <v>0</v>
      </c>
      <c r="AE15" s="23"/>
      <c r="AF15" s="834"/>
      <c r="AG15" s="834"/>
      <c r="AH15" s="23"/>
      <c r="AI15" s="23"/>
      <c r="AJ15" s="23"/>
    </row>
    <row r="17" spans="1:28">
      <c r="A17" s="330"/>
      <c r="AB17" s="329"/>
    </row>
    <row r="18" spans="1:28">
      <c r="A18" s="330"/>
      <c r="AB18" s="331"/>
    </row>
  </sheetData>
  <mergeCells count="22">
    <mergeCell ref="A1:AJ1"/>
    <mergeCell ref="A2:AJ2"/>
    <mergeCell ref="A3:AJ3"/>
    <mergeCell ref="A4:AJ4"/>
    <mergeCell ref="A5:A6"/>
    <mergeCell ref="B5:B6"/>
    <mergeCell ref="C5:C6"/>
    <mergeCell ref="D5:AA5"/>
    <mergeCell ref="AB5:AB6"/>
    <mergeCell ref="AC5:AC6"/>
    <mergeCell ref="AJ5:AJ6"/>
    <mergeCell ref="AH5:AI5"/>
    <mergeCell ref="A15:Z15"/>
    <mergeCell ref="AF15:AG15"/>
    <mergeCell ref="AD5:AD6"/>
    <mergeCell ref="AE5:AE6"/>
    <mergeCell ref="AF5:AF6"/>
    <mergeCell ref="AG5:AG6"/>
    <mergeCell ref="AB7:AB13"/>
    <mergeCell ref="A7:AA7"/>
    <mergeCell ref="A10:AA10"/>
    <mergeCell ref="A12:Z12"/>
  </mergeCells>
  <conditionalFormatting sqref="AI7:AI14">
    <cfRule type="cellIs" dxfId="39" priority="5" operator="greaterThanOrEqual">
      <formula>1</formula>
    </cfRule>
    <cfRule type="cellIs" dxfId="38" priority="6" operator="lessThanOrEqual">
      <formula>0.99</formula>
    </cfRule>
  </conditionalFormatting>
  <conditionalFormatting sqref="AH7:AH14">
    <cfRule type="colorScale" priority="4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54" bottom="0.74803149606299213" header="0.31496062992125984" footer="0.31496062992125984"/>
  <pageSetup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17"/>
  <sheetViews>
    <sheetView workbookViewId="0">
      <selection sqref="A1:AV17"/>
    </sheetView>
  </sheetViews>
  <sheetFormatPr baseColWidth="10" defaultRowHeight="12.75"/>
  <cols>
    <col min="1" max="1" width="34.28515625" style="344" customWidth="1"/>
    <col min="2" max="2" width="11.42578125" style="344" hidden="1" customWidth="1"/>
    <col min="3" max="3" width="14.28515625" style="549" customWidth="1"/>
    <col min="4" max="27" width="4.42578125" style="344" hidden="1" customWidth="1"/>
    <col min="28" max="28" width="16.42578125" style="344" customWidth="1"/>
    <col min="29" max="30" width="11.42578125" style="344" hidden="1" customWidth="1"/>
    <col min="31" max="32" width="10.140625" style="344" bestFit="1" customWidth="1"/>
    <col min="33" max="33" width="17.28515625" style="344" customWidth="1"/>
    <col min="34" max="35" width="11.42578125" style="344" hidden="1" customWidth="1"/>
    <col min="36" max="36" width="17.42578125" style="344" hidden="1" customWidth="1"/>
    <col min="37" max="39" width="11.42578125" style="344" hidden="1" customWidth="1"/>
    <col min="40" max="47" width="0" style="344" hidden="1" customWidth="1"/>
    <col min="48" max="48" width="30" style="344" customWidth="1"/>
    <col min="49" max="244" width="11.42578125" style="344"/>
    <col min="245" max="245" width="34.5703125" style="344" customWidth="1"/>
    <col min="246" max="247" width="11.42578125" style="344"/>
    <col min="248" max="271" width="7.42578125" style="344" customWidth="1"/>
    <col min="272" max="272" width="14.42578125" style="344" customWidth="1"/>
    <col min="273" max="276" width="11.42578125" style="344"/>
    <col min="277" max="277" width="14.7109375" style="344" customWidth="1"/>
    <col min="278" max="279" width="11.42578125" style="344"/>
    <col min="280" max="295" width="0" style="344" hidden="1" customWidth="1"/>
    <col min="296" max="500" width="11.42578125" style="344"/>
    <col min="501" max="501" width="34.5703125" style="344" customWidth="1"/>
    <col min="502" max="503" width="11.42578125" style="344"/>
    <col min="504" max="527" width="7.42578125" style="344" customWidth="1"/>
    <col min="528" max="528" width="14.42578125" style="344" customWidth="1"/>
    <col min="529" max="532" width="11.42578125" style="344"/>
    <col min="533" max="533" width="14.7109375" style="344" customWidth="1"/>
    <col min="534" max="535" width="11.42578125" style="344"/>
    <col min="536" max="551" width="0" style="344" hidden="1" customWidth="1"/>
    <col min="552" max="756" width="11.42578125" style="344"/>
    <col min="757" max="757" width="34.5703125" style="344" customWidth="1"/>
    <col min="758" max="759" width="11.42578125" style="344"/>
    <col min="760" max="783" width="7.42578125" style="344" customWidth="1"/>
    <col min="784" max="784" width="14.42578125" style="344" customWidth="1"/>
    <col min="785" max="788" width="11.42578125" style="344"/>
    <col min="789" max="789" width="14.7109375" style="344" customWidth="1"/>
    <col min="790" max="791" width="11.42578125" style="344"/>
    <col min="792" max="807" width="0" style="344" hidden="1" customWidth="1"/>
    <col min="808" max="1012" width="11.42578125" style="344"/>
    <col min="1013" max="1013" width="34.5703125" style="344" customWidth="1"/>
    <col min="1014" max="1015" width="11.42578125" style="344"/>
    <col min="1016" max="1039" width="7.42578125" style="344" customWidth="1"/>
    <col min="1040" max="1040" width="14.42578125" style="344" customWidth="1"/>
    <col min="1041" max="1044" width="11.42578125" style="344"/>
    <col min="1045" max="1045" width="14.7109375" style="344" customWidth="1"/>
    <col min="1046" max="1047" width="11.42578125" style="344"/>
    <col min="1048" max="1063" width="0" style="344" hidden="1" customWidth="1"/>
    <col min="1064" max="1268" width="11.42578125" style="344"/>
    <col min="1269" max="1269" width="34.5703125" style="344" customWidth="1"/>
    <col min="1270" max="1271" width="11.42578125" style="344"/>
    <col min="1272" max="1295" width="7.42578125" style="344" customWidth="1"/>
    <col min="1296" max="1296" width="14.42578125" style="344" customWidth="1"/>
    <col min="1297" max="1300" width="11.42578125" style="344"/>
    <col min="1301" max="1301" width="14.7109375" style="344" customWidth="1"/>
    <col min="1302" max="1303" width="11.42578125" style="344"/>
    <col min="1304" max="1319" width="0" style="344" hidden="1" customWidth="1"/>
    <col min="1320" max="1524" width="11.42578125" style="344"/>
    <col min="1525" max="1525" width="34.5703125" style="344" customWidth="1"/>
    <col min="1526" max="1527" width="11.42578125" style="344"/>
    <col min="1528" max="1551" width="7.42578125" style="344" customWidth="1"/>
    <col min="1552" max="1552" width="14.42578125" style="344" customWidth="1"/>
    <col min="1553" max="1556" width="11.42578125" style="344"/>
    <col min="1557" max="1557" width="14.7109375" style="344" customWidth="1"/>
    <col min="1558" max="1559" width="11.42578125" style="344"/>
    <col min="1560" max="1575" width="0" style="344" hidden="1" customWidth="1"/>
    <col min="1576" max="1780" width="11.42578125" style="344"/>
    <col min="1781" max="1781" width="34.5703125" style="344" customWidth="1"/>
    <col min="1782" max="1783" width="11.42578125" style="344"/>
    <col min="1784" max="1807" width="7.42578125" style="344" customWidth="1"/>
    <col min="1808" max="1808" width="14.42578125" style="344" customWidth="1"/>
    <col min="1809" max="1812" width="11.42578125" style="344"/>
    <col min="1813" max="1813" width="14.7109375" style="344" customWidth="1"/>
    <col min="1814" max="1815" width="11.42578125" style="344"/>
    <col min="1816" max="1831" width="0" style="344" hidden="1" customWidth="1"/>
    <col min="1832" max="2036" width="11.42578125" style="344"/>
    <col min="2037" max="2037" width="34.5703125" style="344" customWidth="1"/>
    <col min="2038" max="2039" width="11.42578125" style="344"/>
    <col min="2040" max="2063" width="7.42578125" style="344" customWidth="1"/>
    <col min="2064" max="2064" width="14.42578125" style="344" customWidth="1"/>
    <col min="2065" max="2068" width="11.42578125" style="344"/>
    <col min="2069" max="2069" width="14.7109375" style="344" customWidth="1"/>
    <col min="2070" max="2071" width="11.42578125" style="344"/>
    <col min="2072" max="2087" width="0" style="344" hidden="1" customWidth="1"/>
    <col min="2088" max="2292" width="11.42578125" style="344"/>
    <col min="2293" max="2293" width="34.5703125" style="344" customWidth="1"/>
    <col min="2294" max="2295" width="11.42578125" style="344"/>
    <col min="2296" max="2319" width="7.42578125" style="344" customWidth="1"/>
    <col min="2320" max="2320" width="14.42578125" style="344" customWidth="1"/>
    <col min="2321" max="2324" width="11.42578125" style="344"/>
    <col min="2325" max="2325" width="14.7109375" style="344" customWidth="1"/>
    <col min="2326" max="2327" width="11.42578125" style="344"/>
    <col min="2328" max="2343" width="0" style="344" hidden="1" customWidth="1"/>
    <col min="2344" max="2548" width="11.42578125" style="344"/>
    <col min="2549" max="2549" width="34.5703125" style="344" customWidth="1"/>
    <col min="2550" max="2551" width="11.42578125" style="344"/>
    <col min="2552" max="2575" width="7.42578125" style="344" customWidth="1"/>
    <col min="2576" max="2576" width="14.42578125" style="344" customWidth="1"/>
    <col min="2577" max="2580" width="11.42578125" style="344"/>
    <col min="2581" max="2581" width="14.7109375" style="344" customWidth="1"/>
    <col min="2582" max="2583" width="11.42578125" style="344"/>
    <col min="2584" max="2599" width="0" style="344" hidden="1" customWidth="1"/>
    <col min="2600" max="2804" width="11.42578125" style="344"/>
    <col min="2805" max="2805" width="34.5703125" style="344" customWidth="1"/>
    <col min="2806" max="2807" width="11.42578125" style="344"/>
    <col min="2808" max="2831" width="7.42578125" style="344" customWidth="1"/>
    <col min="2832" max="2832" width="14.42578125" style="344" customWidth="1"/>
    <col min="2833" max="2836" width="11.42578125" style="344"/>
    <col min="2837" max="2837" width="14.7109375" style="344" customWidth="1"/>
    <col min="2838" max="2839" width="11.42578125" style="344"/>
    <col min="2840" max="2855" width="0" style="344" hidden="1" customWidth="1"/>
    <col min="2856" max="3060" width="11.42578125" style="344"/>
    <col min="3061" max="3061" width="34.5703125" style="344" customWidth="1"/>
    <col min="3062" max="3063" width="11.42578125" style="344"/>
    <col min="3064" max="3087" width="7.42578125" style="344" customWidth="1"/>
    <col min="3088" max="3088" width="14.42578125" style="344" customWidth="1"/>
    <col min="3089" max="3092" width="11.42578125" style="344"/>
    <col min="3093" max="3093" width="14.7109375" style="344" customWidth="1"/>
    <col min="3094" max="3095" width="11.42578125" style="344"/>
    <col min="3096" max="3111" width="0" style="344" hidden="1" customWidth="1"/>
    <col min="3112" max="3316" width="11.42578125" style="344"/>
    <col min="3317" max="3317" width="34.5703125" style="344" customWidth="1"/>
    <col min="3318" max="3319" width="11.42578125" style="344"/>
    <col min="3320" max="3343" width="7.42578125" style="344" customWidth="1"/>
    <col min="3344" max="3344" width="14.42578125" style="344" customWidth="1"/>
    <col min="3345" max="3348" width="11.42578125" style="344"/>
    <col min="3349" max="3349" width="14.7109375" style="344" customWidth="1"/>
    <col min="3350" max="3351" width="11.42578125" style="344"/>
    <col min="3352" max="3367" width="0" style="344" hidden="1" customWidth="1"/>
    <col min="3368" max="3572" width="11.42578125" style="344"/>
    <col min="3573" max="3573" width="34.5703125" style="344" customWidth="1"/>
    <col min="3574" max="3575" width="11.42578125" style="344"/>
    <col min="3576" max="3599" width="7.42578125" style="344" customWidth="1"/>
    <col min="3600" max="3600" width="14.42578125" style="344" customWidth="1"/>
    <col min="3601" max="3604" width="11.42578125" style="344"/>
    <col min="3605" max="3605" width="14.7109375" style="344" customWidth="1"/>
    <col min="3606" max="3607" width="11.42578125" style="344"/>
    <col min="3608" max="3623" width="0" style="344" hidden="1" customWidth="1"/>
    <col min="3624" max="3828" width="11.42578125" style="344"/>
    <col min="3829" max="3829" width="34.5703125" style="344" customWidth="1"/>
    <col min="3830" max="3831" width="11.42578125" style="344"/>
    <col min="3832" max="3855" width="7.42578125" style="344" customWidth="1"/>
    <col min="3856" max="3856" width="14.42578125" style="344" customWidth="1"/>
    <col min="3857" max="3860" width="11.42578125" style="344"/>
    <col min="3861" max="3861" width="14.7109375" style="344" customWidth="1"/>
    <col min="3862" max="3863" width="11.42578125" style="344"/>
    <col min="3864" max="3879" width="0" style="344" hidden="1" customWidth="1"/>
    <col min="3880" max="4084" width="11.42578125" style="344"/>
    <col min="4085" max="4085" width="34.5703125" style="344" customWidth="1"/>
    <col min="4086" max="4087" width="11.42578125" style="344"/>
    <col min="4088" max="4111" width="7.42578125" style="344" customWidth="1"/>
    <col min="4112" max="4112" width="14.42578125" style="344" customWidth="1"/>
    <col min="4113" max="4116" width="11.42578125" style="344"/>
    <col min="4117" max="4117" width="14.7109375" style="344" customWidth="1"/>
    <col min="4118" max="4119" width="11.42578125" style="344"/>
    <col min="4120" max="4135" width="0" style="344" hidden="1" customWidth="1"/>
    <col min="4136" max="4340" width="11.42578125" style="344"/>
    <col min="4341" max="4341" width="34.5703125" style="344" customWidth="1"/>
    <col min="4342" max="4343" width="11.42578125" style="344"/>
    <col min="4344" max="4367" width="7.42578125" style="344" customWidth="1"/>
    <col min="4368" max="4368" width="14.42578125" style="344" customWidth="1"/>
    <col min="4369" max="4372" width="11.42578125" style="344"/>
    <col min="4373" max="4373" width="14.7109375" style="344" customWidth="1"/>
    <col min="4374" max="4375" width="11.42578125" style="344"/>
    <col min="4376" max="4391" width="0" style="344" hidden="1" customWidth="1"/>
    <col min="4392" max="4596" width="11.42578125" style="344"/>
    <col min="4597" max="4597" width="34.5703125" style="344" customWidth="1"/>
    <col min="4598" max="4599" width="11.42578125" style="344"/>
    <col min="4600" max="4623" width="7.42578125" style="344" customWidth="1"/>
    <col min="4624" max="4624" width="14.42578125" style="344" customWidth="1"/>
    <col min="4625" max="4628" width="11.42578125" style="344"/>
    <col min="4629" max="4629" width="14.7109375" style="344" customWidth="1"/>
    <col min="4630" max="4631" width="11.42578125" style="344"/>
    <col min="4632" max="4647" width="0" style="344" hidden="1" customWidth="1"/>
    <col min="4648" max="4852" width="11.42578125" style="344"/>
    <col min="4853" max="4853" width="34.5703125" style="344" customWidth="1"/>
    <col min="4854" max="4855" width="11.42578125" style="344"/>
    <col min="4856" max="4879" width="7.42578125" style="344" customWidth="1"/>
    <col min="4880" max="4880" width="14.42578125" style="344" customWidth="1"/>
    <col min="4881" max="4884" width="11.42578125" style="344"/>
    <col min="4885" max="4885" width="14.7109375" style="344" customWidth="1"/>
    <col min="4886" max="4887" width="11.42578125" style="344"/>
    <col min="4888" max="4903" width="0" style="344" hidden="1" customWidth="1"/>
    <col min="4904" max="5108" width="11.42578125" style="344"/>
    <col min="5109" max="5109" width="34.5703125" style="344" customWidth="1"/>
    <col min="5110" max="5111" width="11.42578125" style="344"/>
    <col min="5112" max="5135" width="7.42578125" style="344" customWidth="1"/>
    <col min="5136" max="5136" width="14.42578125" style="344" customWidth="1"/>
    <col min="5137" max="5140" width="11.42578125" style="344"/>
    <col min="5141" max="5141" width="14.7109375" style="344" customWidth="1"/>
    <col min="5142" max="5143" width="11.42578125" style="344"/>
    <col min="5144" max="5159" width="0" style="344" hidden="1" customWidth="1"/>
    <col min="5160" max="5364" width="11.42578125" style="344"/>
    <col min="5365" max="5365" width="34.5703125" style="344" customWidth="1"/>
    <col min="5366" max="5367" width="11.42578125" style="344"/>
    <col min="5368" max="5391" width="7.42578125" style="344" customWidth="1"/>
    <col min="5392" max="5392" width="14.42578125" style="344" customWidth="1"/>
    <col min="5393" max="5396" width="11.42578125" style="344"/>
    <col min="5397" max="5397" width="14.7109375" style="344" customWidth="1"/>
    <col min="5398" max="5399" width="11.42578125" style="344"/>
    <col min="5400" max="5415" width="0" style="344" hidden="1" customWidth="1"/>
    <col min="5416" max="5620" width="11.42578125" style="344"/>
    <col min="5621" max="5621" width="34.5703125" style="344" customWidth="1"/>
    <col min="5622" max="5623" width="11.42578125" style="344"/>
    <col min="5624" max="5647" width="7.42578125" style="344" customWidth="1"/>
    <col min="5648" max="5648" width="14.42578125" style="344" customWidth="1"/>
    <col min="5649" max="5652" width="11.42578125" style="344"/>
    <col min="5653" max="5653" width="14.7109375" style="344" customWidth="1"/>
    <col min="5654" max="5655" width="11.42578125" style="344"/>
    <col min="5656" max="5671" width="0" style="344" hidden="1" customWidth="1"/>
    <col min="5672" max="5876" width="11.42578125" style="344"/>
    <col min="5877" max="5877" width="34.5703125" style="344" customWidth="1"/>
    <col min="5878" max="5879" width="11.42578125" style="344"/>
    <col min="5880" max="5903" width="7.42578125" style="344" customWidth="1"/>
    <col min="5904" max="5904" width="14.42578125" style="344" customWidth="1"/>
    <col min="5905" max="5908" width="11.42578125" style="344"/>
    <col min="5909" max="5909" width="14.7109375" style="344" customWidth="1"/>
    <col min="5910" max="5911" width="11.42578125" style="344"/>
    <col min="5912" max="5927" width="0" style="344" hidden="1" customWidth="1"/>
    <col min="5928" max="6132" width="11.42578125" style="344"/>
    <col min="6133" max="6133" width="34.5703125" style="344" customWidth="1"/>
    <col min="6134" max="6135" width="11.42578125" style="344"/>
    <col min="6136" max="6159" width="7.42578125" style="344" customWidth="1"/>
    <col min="6160" max="6160" width="14.42578125" style="344" customWidth="1"/>
    <col min="6161" max="6164" width="11.42578125" style="344"/>
    <col min="6165" max="6165" width="14.7109375" style="344" customWidth="1"/>
    <col min="6166" max="6167" width="11.42578125" style="344"/>
    <col min="6168" max="6183" width="0" style="344" hidden="1" customWidth="1"/>
    <col min="6184" max="6388" width="11.42578125" style="344"/>
    <col min="6389" max="6389" width="34.5703125" style="344" customWidth="1"/>
    <col min="6390" max="6391" width="11.42578125" style="344"/>
    <col min="6392" max="6415" width="7.42578125" style="344" customWidth="1"/>
    <col min="6416" max="6416" width="14.42578125" style="344" customWidth="1"/>
    <col min="6417" max="6420" width="11.42578125" style="344"/>
    <col min="6421" max="6421" width="14.7109375" style="344" customWidth="1"/>
    <col min="6422" max="6423" width="11.42578125" style="344"/>
    <col min="6424" max="6439" width="0" style="344" hidden="1" customWidth="1"/>
    <col min="6440" max="6644" width="11.42578125" style="344"/>
    <col min="6645" max="6645" width="34.5703125" style="344" customWidth="1"/>
    <col min="6646" max="6647" width="11.42578125" style="344"/>
    <col min="6648" max="6671" width="7.42578125" style="344" customWidth="1"/>
    <col min="6672" max="6672" width="14.42578125" style="344" customWidth="1"/>
    <col min="6673" max="6676" width="11.42578125" style="344"/>
    <col min="6677" max="6677" width="14.7109375" style="344" customWidth="1"/>
    <col min="6678" max="6679" width="11.42578125" style="344"/>
    <col min="6680" max="6695" width="0" style="344" hidden="1" customWidth="1"/>
    <col min="6696" max="6900" width="11.42578125" style="344"/>
    <col min="6901" max="6901" width="34.5703125" style="344" customWidth="1"/>
    <col min="6902" max="6903" width="11.42578125" style="344"/>
    <col min="6904" max="6927" width="7.42578125" style="344" customWidth="1"/>
    <col min="6928" max="6928" width="14.42578125" style="344" customWidth="1"/>
    <col min="6929" max="6932" width="11.42578125" style="344"/>
    <col min="6933" max="6933" width="14.7109375" style="344" customWidth="1"/>
    <col min="6934" max="6935" width="11.42578125" style="344"/>
    <col min="6936" max="6951" width="0" style="344" hidden="1" customWidth="1"/>
    <col min="6952" max="7156" width="11.42578125" style="344"/>
    <col min="7157" max="7157" width="34.5703125" style="344" customWidth="1"/>
    <col min="7158" max="7159" width="11.42578125" style="344"/>
    <col min="7160" max="7183" width="7.42578125" style="344" customWidth="1"/>
    <col min="7184" max="7184" width="14.42578125" style="344" customWidth="1"/>
    <col min="7185" max="7188" width="11.42578125" style="344"/>
    <col min="7189" max="7189" width="14.7109375" style="344" customWidth="1"/>
    <col min="7190" max="7191" width="11.42578125" style="344"/>
    <col min="7192" max="7207" width="0" style="344" hidden="1" customWidth="1"/>
    <col min="7208" max="7412" width="11.42578125" style="344"/>
    <col min="7413" max="7413" width="34.5703125" style="344" customWidth="1"/>
    <col min="7414" max="7415" width="11.42578125" style="344"/>
    <col min="7416" max="7439" width="7.42578125" style="344" customWidth="1"/>
    <col min="7440" max="7440" width="14.42578125" style="344" customWidth="1"/>
    <col min="7441" max="7444" width="11.42578125" style="344"/>
    <col min="7445" max="7445" width="14.7109375" style="344" customWidth="1"/>
    <col min="7446" max="7447" width="11.42578125" style="344"/>
    <col min="7448" max="7463" width="0" style="344" hidden="1" customWidth="1"/>
    <col min="7464" max="7668" width="11.42578125" style="344"/>
    <col min="7669" max="7669" width="34.5703125" style="344" customWidth="1"/>
    <col min="7670" max="7671" width="11.42578125" style="344"/>
    <col min="7672" max="7695" width="7.42578125" style="344" customWidth="1"/>
    <col min="7696" max="7696" width="14.42578125" style="344" customWidth="1"/>
    <col min="7697" max="7700" width="11.42578125" style="344"/>
    <col min="7701" max="7701" width="14.7109375" style="344" customWidth="1"/>
    <col min="7702" max="7703" width="11.42578125" style="344"/>
    <col min="7704" max="7719" width="0" style="344" hidden="1" customWidth="1"/>
    <col min="7720" max="7924" width="11.42578125" style="344"/>
    <col min="7925" max="7925" width="34.5703125" style="344" customWidth="1"/>
    <col min="7926" max="7927" width="11.42578125" style="344"/>
    <col min="7928" max="7951" width="7.42578125" style="344" customWidth="1"/>
    <col min="7952" max="7952" width="14.42578125" style="344" customWidth="1"/>
    <col min="7953" max="7956" width="11.42578125" style="344"/>
    <col min="7957" max="7957" width="14.7109375" style="344" customWidth="1"/>
    <col min="7958" max="7959" width="11.42578125" style="344"/>
    <col min="7960" max="7975" width="0" style="344" hidden="1" customWidth="1"/>
    <col min="7976" max="8180" width="11.42578125" style="344"/>
    <col min="8181" max="8181" width="34.5703125" style="344" customWidth="1"/>
    <col min="8182" max="8183" width="11.42578125" style="344"/>
    <col min="8184" max="8207" width="7.42578125" style="344" customWidth="1"/>
    <col min="8208" max="8208" width="14.42578125" style="344" customWidth="1"/>
    <col min="8209" max="8212" width="11.42578125" style="344"/>
    <col min="8213" max="8213" width="14.7109375" style="344" customWidth="1"/>
    <col min="8214" max="8215" width="11.42578125" style="344"/>
    <col min="8216" max="8231" width="0" style="344" hidden="1" customWidth="1"/>
    <col min="8232" max="8436" width="11.42578125" style="344"/>
    <col min="8437" max="8437" width="34.5703125" style="344" customWidth="1"/>
    <col min="8438" max="8439" width="11.42578125" style="344"/>
    <col min="8440" max="8463" width="7.42578125" style="344" customWidth="1"/>
    <col min="8464" max="8464" width="14.42578125" style="344" customWidth="1"/>
    <col min="8465" max="8468" width="11.42578125" style="344"/>
    <col min="8469" max="8469" width="14.7109375" style="344" customWidth="1"/>
    <col min="8470" max="8471" width="11.42578125" style="344"/>
    <col min="8472" max="8487" width="0" style="344" hidden="1" customWidth="1"/>
    <col min="8488" max="8692" width="11.42578125" style="344"/>
    <col min="8693" max="8693" width="34.5703125" style="344" customWidth="1"/>
    <col min="8694" max="8695" width="11.42578125" style="344"/>
    <col min="8696" max="8719" width="7.42578125" style="344" customWidth="1"/>
    <col min="8720" max="8720" width="14.42578125" style="344" customWidth="1"/>
    <col min="8721" max="8724" width="11.42578125" style="344"/>
    <col min="8725" max="8725" width="14.7109375" style="344" customWidth="1"/>
    <col min="8726" max="8727" width="11.42578125" style="344"/>
    <col min="8728" max="8743" width="0" style="344" hidden="1" customWidth="1"/>
    <col min="8744" max="8948" width="11.42578125" style="344"/>
    <col min="8949" max="8949" width="34.5703125" style="344" customWidth="1"/>
    <col min="8950" max="8951" width="11.42578125" style="344"/>
    <col min="8952" max="8975" width="7.42578125" style="344" customWidth="1"/>
    <col min="8976" max="8976" width="14.42578125" style="344" customWidth="1"/>
    <col min="8977" max="8980" width="11.42578125" style="344"/>
    <col min="8981" max="8981" width="14.7109375" style="344" customWidth="1"/>
    <col min="8982" max="8983" width="11.42578125" style="344"/>
    <col min="8984" max="8999" width="0" style="344" hidden="1" customWidth="1"/>
    <col min="9000" max="9204" width="11.42578125" style="344"/>
    <col min="9205" max="9205" width="34.5703125" style="344" customWidth="1"/>
    <col min="9206" max="9207" width="11.42578125" style="344"/>
    <col min="9208" max="9231" width="7.42578125" style="344" customWidth="1"/>
    <col min="9232" max="9232" width="14.42578125" style="344" customWidth="1"/>
    <col min="9233" max="9236" width="11.42578125" style="344"/>
    <col min="9237" max="9237" width="14.7109375" style="344" customWidth="1"/>
    <col min="9238" max="9239" width="11.42578125" style="344"/>
    <col min="9240" max="9255" width="0" style="344" hidden="1" customWidth="1"/>
    <col min="9256" max="9460" width="11.42578125" style="344"/>
    <col min="9461" max="9461" width="34.5703125" style="344" customWidth="1"/>
    <col min="9462" max="9463" width="11.42578125" style="344"/>
    <col min="9464" max="9487" width="7.42578125" style="344" customWidth="1"/>
    <col min="9488" max="9488" width="14.42578125" style="344" customWidth="1"/>
    <col min="9489" max="9492" width="11.42578125" style="344"/>
    <col min="9493" max="9493" width="14.7109375" style="344" customWidth="1"/>
    <col min="9494" max="9495" width="11.42578125" style="344"/>
    <col min="9496" max="9511" width="0" style="344" hidden="1" customWidth="1"/>
    <col min="9512" max="9716" width="11.42578125" style="344"/>
    <col min="9717" max="9717" width="34.5703125" style="344" customWidth="1"/>
    <col min="9718" max="9719" width="11.42578125" style="344"/>
    <col min="9720" max="9743" width="7.42578125" style="344" customWidth="1"/>
    <col min="9744" max="9744" width="14.42578125" style="344" customWidth="1"/>
    <col min="9745" max="9748" width="11.42578125" style="344"/>
    <col min="9749" max="9749" width="14.7109375" style="344" customWidth="1"/>
    <col min="9750" max="9751" width="11.42578125" style="344"/>
    <col min="9752" max="9767" width="0" style="344" hidden="1" customWidth="1"/>
    <col min="9768" max="9972" width="11.42578125" style="344"/>
    <col min="9973" max="9973" width="34.5703125" style="344" customWidth="1"/>
    <col min="9974" max="9975" width="11.42578125" style="344"/>
    <col min="9976" max="9999" width="7.42578125" style="344" customWidth="1"/>
    <col min="10000" max="10000" width="14.42578125" style="344" customWidth="1"/>
    <col min="10001" max="10004" width="11.42578125" style="344"/>
    <col min="10005" max="10005" width="14.7109375" style="344" customWidth="1"/>
    <col min="10006" max="10007" width="11.42578125" style="344"/>
    <col min="10008" max="10023" width="0" style="344" hidden="1" customWidth="1"/>
    <col min="10024" max="10228" width="11.42578125" style="344"/>
    <col min="10229" max="10229" width="34.5703125" style="344" customWidth="1"/>
    <col min="10230" max="10231" width="11.42578125" style="344"/>
    <col min="10232" max="10255" width="7.42578125" style="344" customWidth="1"/>
    <col min="10256" max="10256" width="14.42578125" style="344" customWidth="1"/>
    <col min="10257" max="10260" width="11.42578125" style="344"/>
    <col min="10261" max="10261" width="14.7109375" style="344" customWidth="1"/>
    <col min="10262" max="10263" width="11.42578125" style="344"/>
    <col min="10264" max="10279" width="0" style="344" hidden="1" customWidth="1"/>
    <col min="10280" max="10484" width="11.42578125" style="344"/>
    <col min="10485" max="10485" width="34.5703125" style="344" customWidth="1"/>
    <col min="10486" max="10487" width="11.42578125" style="344"/>
    <col min="10488" max="10511" width="7.42578125" style="344" customWidth="1"/>
    <col min="10512" max="10512" width="14.42578125" style="344" customWidth="1"/>
    <col min="10513" max="10516" width="11.42578125" style="344"/>
    <col min="10517" max="10517" width="14.7109375" style="344" customWidth="1"/>
    <col min="10518" max="10519" width="11.42578125" style="344"/>
    <col min="10520" max="10535" width="0" style="344" hidden="1" customWidth="1"/>
    <col min="10536" max="10740" width="11.42578125" style="344"/>
    <col min="10741" max="10741" width="34.5703125" style="344" customWidth="1"/>
    <col min="10742" max="10743" width="11.42578125" style="344"/>
    <col min="10744" max="10767" width="7.42578125" style="344" customWidth="1"/>
    <col min="10768" max="10768" width="14.42578125" style="344" customWidth="1"/>
    <col min="10769" max="10772" width="11.42578125" style="344"/>
    <col min="10773" max="10773" width="14.7109375" style="344" customWidth="1"/>
    <col min="10774" max="10775" width="11.42578125" style="344"/>
    <col min="10776" max="10791" width="0" style="344" hidden="1" customWidth="1"/>
    <col min="10792" max="10996" width="11.42578125" style="344"/>
    <col min="10997" max="10997" width="34.5703125" style="344" customWidth="1"/>
    <col min="10998" max="10999" width="11.42578125" style="344"/>
    <col min="11000" max="11023" width="7.42578125" style="344" customWidth="1"/>
    <col min="11024" max="11024" width="14.42578125" style="344" customWidth="1"/>
    <col min="11025" max="11028" width="11.42578125" style="344"/>
    <col min="11029" max="11029" width="14.7109375" style="344" customWidth="1"/>
    <col min="11030" max="11031" width="11.42578125" style="344"/>
    <col min="11032" max="11047" width="0" style="344" hidden="1" customWidth="1"/>
    <col min="11048" max="11252" width="11.42578125" style="344"/>
    <col min="11253" max="11253" width="34.5703125" style="344" customWidth="1"/>
    <col min="11254" max="11255" width="11.42578125" style="344"/>
    <col min="11256" max="11279" width="7.42578125" style="344" customWidth="1"/>
    <col min="11280" max="11280" width="14.42578125" style="344" customWidth="1"/>
    <col min="11281" max="11284" width="11.42578125" style="344"/>
    <col min="11285" max="11285" width="14.7109375" style="344" customWidth="1"/>
    <col min="11286" max="11287" width="11.42578125" style="344"/>
    <col min="11288" max="11303" width="0" style="344" hidden="1" customWidth="1"/>
    <col min="11304" max="11508" width="11.42578125" style="344"/>
    <col min="11509" max="11509" width="34.5703125" style="344" customWidth="1"/>
    <col min="11510" max="11511" width="11.42578125" style="344"/>
    <col min="11512" max="11535" width="7.42578125" style="344" customWidth="1"/>
    <col min="11536" max="11536" width="14.42578125" style="344" customWidth="1"/>
    <col min="11537" max="11540" width="11.42578125" style="344"/>
    <col min="11541" max="11541" width="14.7109375" style="344" customWidth="1"/>
    <col min="11542" max="11543" width="11.42578125" style="344"/>
    <col min="11544" max="11559" width="0" style="344" hidden="1" customWidth="1"/>
    <col min="11560" max="11764" width="11.42578125" style="344"/>
    <col min="11765" max="11765" width="34.5703125" style="344" customWidth="1"/>
    <col min="11766" max="11767" width="11.42578125" style="344"/>
    <col min="11768" max="11791" width="7.42578125" style="344" customWidth="1"/>
    <col min="11792" max="11792" width="14.42578125" style="344" customWidth="1"/>
    <col min="11793" max="11796" width="11.42578125" style="344"/>
    <col min="11797" max="11797" width="14.7109375" style="344" customWidth="1"/>
    <col min="11798" max="11799" width="11.42578125" style="344"/>
    <col min="11800" max="11815" width="0" style="344" hidden="1" customWidth="1"/>
    <col min="11816" max="12020" width="11.42578125" style="344"/>
    <col min="12021" max="12021" width="34.5703125" style="344" customWidth="1"/>
    <col min="12022" max="12023" width="11.42578125" style="344"/>
    <col min="12024" max="12047" width="7.42578125" style="344" customWidth="1"/>
    <col min="12048" max="12048" width="14.42578125" style="344" customWidth="1"/>
    <col min="12049" max="12052" width="11.42578125" style="344"/>
    <col min="12053" max="12053" width="14.7109375" style="344" customWidth="1"/>
    <col min="12054" max="12055" width="11.42578125" style="344"/>
    <col min="12056" max="12071" width="0" style="344" hidden="1" customWidth="1"/>
    <col min="12072" max="12276" width="11.42578125" style="344"/>
    <col min="12277" max="12277" width="34.5703125" style="344" customWidth="1"/>
    <col min="12278" max="12279" width="11.42578125" style="344"/>
    <col min="12280" max="12303" width="7.42578125" style="344" customWidth="1"/>
    <col min="12304" max="12304" width="14.42578125" style="344" customWidth="1"/>
    <col min="12305" max="12308" width="11.42578125" style="344"/>
    <col min="12309" max="12309" width="14.7109375" style="344" customWidth="1"/>
    <col min="12310" max="12311" width="11.42578125" style="344"/>
    <col min="12312" max="12327" width="0" style="344" hidden="1" customWidth="1"/>
    <col min="12328" max="12532" width="11.42578125" style="344"/>
    <col min="12533" max="12533" width="34.5703125" style="344" customWidth="1"/>
    <col min="12534" max="12535" width="11.42578125" style="344"/>
    <col min="12536" max="12559" width="7.42578125" style="344" customWidth="1"/>
    <col min="12560" max="12560" width="14.42578125" style="344" customWidth="1"/>
    <col min="12561" max="12564" width="11.42578125" style="344"/>
    <col min="12565" max="12565" width="14.7109375" style="344" customWidth="1"/>
    <col min="12566" max="12567" width="11.42578125" style="344"/>
    <col min="12568" max="12583" width="0" style="344" hidden="1" customWidth="1"/>
    <col min="12584" max="12788" width="11.42578125" style="344"/>
    <col min="12789" max="12789" width="34.5703125" style="344" customWidth="1"/>
    <col min="12790" max="12791" width="11.42578125" style="344"/>
    <col min="12792" max="12815" width="7.42578125" style="344" customWidth="1"/>
    <col min="12816" max="12816" width="14.42578125" style="344" customWidth="1"/>
    <col min="12817" max="12820" width="11.42578125" style="344"/>
    <col min="12821" max="12821" width="14.7109375" style="344" customWidth="1"/>
    <col min="12822" max="12823" width="11.42578125" style="344"/>
    <col min="12824" max="12839" width="0" style="344" hidden="1" customWidth="1"/>
    <col min="12840" max="13044" width="11.42578125" style="344"/>
    <col min="13045" max="13045" width="34.5703125" style="344" customWidth="1"/>
    <col min="13046" max="13047" width="11.42578125" style="344"/>
    <col min="13048" max="13071" width="7.42578125" style="344" customWidth="1"/>
    <col min="13072" max="13072" width="14.42578125" style="344" customWidth="1"/>
    <col min="13073" max="13076" width="11.42578125" style="344"/>
    <col min="13077" max="13077" width="14.7109375" style="344" customWidth="1"/>
    <col min="13078" max="13079" width="11.42578125" style="344"/>
    <col min="13080" max="13095" width="0" style="344" hidden="1" customWidth="1"/>
    <col min="13096" max="13300" width="11.42578125" style="344"/>
    <col min="13301" max="13301" width="34.5703125" style="344" customWidth="1"/>
    <col min="13302" max="13303" width="11.42578125" style="344"/>
    <col min="13304" max="13327" width="7.42578125" style="344" customWidth="1"/>
    <col min="13328" max="13328" width="14.42578125" style="344" customWidth="1"/>
    <col min="13329" max="13332" width="11.42578125" style="344"/>
    <col min="13333" max="13333" width="14.7109375" style="344" customWidth="1"/>
    <col min="13334" max="13335" width="11.42578125" style="344"/>
    <col min="13336" max="13351" width="0" style="344" hidden="1" customWidth="1"/>
    <col min="13352" max="13556" width="11.42578125" style="344"/>
    <col min="13557" max="13557" width="34.5703125" style="344" customWidth="1"/>
    <col min="13558" max="13559" width="11.42578125" style="344"/>
    <col min="13560" max="13583" width="7.42578125" style="344" customWidth="1"/>
    <col min="13584" max="13584" width="14.42578125" style="344" customWidth="1"/>
    <col min="13585" max="13588" width="11.42578125" style="344"/>
    <col min="13589" max="13589" width="14.7109375" style="344" customWidth="1"/>
    <col min="13590" max="13591" width="11.42578125" style="344"/>
    <col min="13592" max="13607" width="0" style="344" hidden="1" customWidth="1"/>
    <col min="13608" max="13812" width="11.42578125" style="344"/>
    <col min="13813" max="13813" width="34.5703125" style="344" customWidth="1"/>
    <col min="13814" max="13815" width="11.42578125" style="344"/>
    <col min="13816" max="13839" width="7.42578125" style="344" customWidth="1"/>
    <col min="13840" max="13840" width="14.42578125" style="344" customWidth="1"/>
    <col min="13841" max="13844" width="11.42578125" style="344"/>
    <col min="13845" max="13845" width="14.7109375" style="344" customWidth="1"/>
    <col min="13846" max="13847" width="11.42578125" style="344"/>
    <col min="13848" max="13863" width="0" style="344" hidden="1" customWidth="1"/>
    <col min="13864" max="14068" width="11.42578125" style="344"/>
    <col min="14069" max="14069" width="34.5703125" style="344" customWidth="1"/>
    <col min="14070" max="14071" width="11.42578125" style="344"/>
    <col min="14072" max="14095" width="7.42578125" style="344" customWidth="1"/>
    <col min="14096" max="14096" width="14.42578125" style="344" customWidth="1"/>
    <col min="14097" max="14100" width="11.42578125" style="344"/>
    <col min="14101" max="14101" width="14.7109375" style="344" customWidth="1"/>
    <col min="14102" max="14103" width="11.42578125" style="344"/>
    <col min="14104" max="14119" width="0" style="344" hidden="1" customWidth="1"/>
    <col min="14120" max="14324" width="11.42578125" style="344"/>
    <col min="14325" max="14325" width="34.5703125" style="344" customWidth="1"/>
    <col min="14326" max="14327" width="11.42578125" style="344"/>
    <col min="14328" max="14351" width="7.42578125" style="344" customWidth="1"/>
    <col min="14352" max="14352" width="14.42578125" style="344" customWidth="1"/>
    <col min="14353" max="14356" width="11.42578125" style="344"/>
    <col min="14357" max="14357" width="14.7109375" style="344" customWidth="1"/>
    <col min="14358" max="14359" width="11.42578125" style="344"/>
    <col min="14360" max="14375" width="0" style="344" hidden="1" customWidth="1"/>
    <col min="14376" max="14580" width="11.42578125" style="344"/>
    <col min="14581" max="14581" width="34.5703125" style="344" customWidth="1"/>
    <col min="14582" max="14583" width="11.42578125" style="344"/>
    <col min="14584" max="14607" width="7.42578125" style="344" customWidth="1"/>
    <col min="14608" max="14608" width="14.42578125" style="344" customWidth="1"/>
    <col min="14609" max="14612" width="11.42578125" style="344"/>
    <col min="14613" max="14613" width="14.7109375" style="344" customWidth="1"/>
    <col min="14614" max="14615" width="11.42578125" style="344"/>
    <col min="14616" max="14631" width="0" style="344" hidden="1" customWidth="1"/>
    <col min="14632" max="14836" width="11.42578125" style="344"/>
    <col min="14837" max="14837" width="34.5703125" style="344" customWidth="1"/>
    <col min="14838" max="14839" width="11.42578125" style="344"/>
    <col min="14840" max="14863" width="7.42578125" style="344" customWidth="1"/>
    <col min="14864" max="14864" width="14.42578125" style="344" customWidth="1"/>
    <col min="14865" max="14868" width="11.42578125" style="344"/>
    <col min="14869" max="14869" width="14.7109375" style="344" customWidth="1"/>
    <col min="14870" max="14871" width="11.42578125" style="344"/>
    <col min="14872" max="14887" width="0" style="344" hidden="1" customWidth="1"/>
    <col min="14888" max="15092" width="11.42578125" style="344"/>
    <col min="15093" max="15093" width="34.5703125" style="344" customWidth="1"/>
    <col min="15094" max="15095" width="11.42578125" style="344"/>
    <col min="15096" max="15119" width="7.42578125" style="344" customWidth="1"/>
    <col min="15120" max="15120" width="14.42578125" style="344" customWidth="1"/>
    <col min="15121" max="15124" width="11.42578125" style="344"/>
    <col min="15125" max="15125" width="14.7109375" style="344" customWidth="1"/>
    <col min="15126" max="15127" width="11.42578125" style="344"/>
    <col min="15128" max="15143" width="0" style="344" hidden="1" customWidth="1"/>
    <col min="15144" max="15348" width="11.42578125" style="344"/>
    <col min="15349" max="15349" width="34.5703125" style="344" customWidth="1"/>
    <col min="15350" max="15351" width="11.42578125" style="344"/>
    <col min="15352" max="15375" width="7.42578125" style="344" customWidth="1"/>
    <col min="15376" max="15376" width="14.42578125" style="344" customWidth="1"/>
    <col min="15377" max="15380" width="11.42578125" style="344"/>
    <col min="15381" max="15381" width="14.7109375" style="344" customWidth="1"/>
    <col min="15382" max="15383" width="11.42578125" style="344"/>
    <col min="15384" max="15399" width="0" style="344" hidden="1" customWidth="1"/>
    <col min="15400" max="15604" width="11.42578125" style="344"/>
    <col min="15605" max="15605" width="34.5703125" style="344" customWidth="1"/>
    <col min="15606" max="15607" width="11.42578125" style="344"/>
    <col min="15608" max="15631" width="7.42578125" style="344" customWidth="1"/>
    <col min="15632" max="15632" width="14.42578125" style="344" customWidth="1"/>
    <col min="15633" max="15636" width="11.42578125" style="344"/>
    <col min="15637" max="15637" width="14.7109375" style="344" customWidth="1"/>
    <col min="15638" max="15639" width="11.42578125" style="344"/>
    <col min="15640" max="15655" width="0" style="344" hidden="1" customWidth="1"/>
    <col min="15656" max="15860" width="11.42578125" style="344"/>
    <col min="15861" max="15861" width="34.5703125" style="344" customWidth="1"/>
    <col min="15862" max="15863" width="11.42578125" style="344"/>
    <col min="15864" max="15887" width="7.42578125" style="344" customWidth="1"/>
    <col min="15888" max="15888" width="14.42578125" style="344" customWidth="1"/>
    <col min="15889" max="15892" width="11.42578125" style="344"/>
    <col min="15893" max="15893" width="14.7109375" style="344" customWidth="1"/>
    <col min="15894" max="15895" width="11.42578125" style="344"/>
    <col min="15896" max="15911" width="0" style="344" hidden="1" customWidth="1"/>
    <col min="15912" max="16116" width="11.42578125" style="344"/>
    <col min="16117" max="16117" width="34.5703125" style="344" customWidth="1"/>
    <col min="16118" max="16119" width="11.42578125" style="344"/>
    <col min="16120" max="16143" width="7.42578125" style="344" customWidth="1"/>
    <col min="16144" max="16144" width="14.42578125" style="344" customWidth="1"/>
    <col min="16145" max="16148" width="11.42578125" style="344"/>
    <col min="16149" max="16149" width="14.7109375" style="344" customWidth="1"/>
    <col min="16150" max="16151" width="11.42578125" style="344"/>
    <col min="16152" max="16167" width="0" style="344" hidden="1" customWidth="1"/>
    <col min="16168" max="16384" width="11.42578125" style="344"/>
  </cols>
  <sheetData>
    <row r="1" spans="1:48" ht="21.75" customHeight="1">
      <c r="A1" s="851" t="s">
        <v>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</row>
    <row r="2" spans="1:48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</row>
    <row r="3" spans="1:48">
      <c r="A3" s="730" t="s">
        <v>126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</row>
    <row r="4" spans="1:48">
      <c r="A4" s="743" t="s">
        <v>889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</row>
    <row r="5" spans="1:48">
      <c r="A5" s="736" t="s">
        <v>3</v>
      </c>
      <c r="B5" s="736" t="s">
        <v>4</v>
      </c>
      <c r="C5" s="736" t="s">
        <v>5</v>
      </c>
      <c r="D5" s="737" t="s">
        <v>6</v>
      </c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9"/>
      <c r="AB5" s="812" t="s">
        <v>489</v>
      </c>
      <c r="AC5" s="812" t="s">
        <v>680</v>
      </c>
      <c r="AD5" s="728" t="s">
        <v>9</v>
      </c>
      <c r="AE5" s="745" t="s">
        <v>10</v>
      </c>
      <c r="AF5" s="745" t="s">
        <v>11</v>
      </c>
      <c r="AG5" s="822" t="s">
        <v>12</v>
      </c>
      <c r="AH5" s="825" t="s">
        <v>13</v>
      </c>
      <c r="AI5" s="826"/>
      <c r="AJ5" s="736" t="s">
        <v>14</v>
      </c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 t="s">
        <v>15</v>
      </c>
    </row>
    <row r="6" spans="1:48" ht="51">
      <c r="A6" s="736"/>
      <c r="B6" s="736"/>
      <c r="C6" s="736"/>
      <c r="D6" s="343" t="s">
        <v>16</v>
      </c>
      <c r="E6" s="343" t="s">
        <v>68</v>
      </c>
      <c r="F6" s="343" t="s">
        <v>18</v>
      </c>
      <c r="G6" s="343" t="s">
        <v>19</v>
      </c>
      <c r="H6" s="343" t="s">
        <v>20</v>
      </c>
      <c r="I6" s="343" t="s">
        <v>21</v>
      </c>
      <c r="J6" s="343" t="s">
        <v>22</v>
      </c>
      <c r="K6" s="343" t="s">
        <v>23</v>
      </c>
      <c r="L6" s="343" t="s">
        <v>24</v>
      </c>
      <c r="M6" s="343" t="s">
        <v>25</v>
      </c>
      <c r="N6" s="343" t="s">
        <v>26</v>
      </c>
      <c r="O6" s="343" t="s">
        <v>27</v>
      </c>
      <c r="P6" s="343" t="s">
        <v>28</v>
      </c>
      <c r="Q6" s="343" t="s">
        <v>29</v>
      </c>
      <c r="R6" s="343" t="s">
        <v>30</v>
      </c>
      <c r="S6" s="343" t="s">
        <v>31</v>
      </c>
      <c r="T6" s="343" t="s">
        <v>32</v>
      </c>
      <c r="U6" s="343" t="s">
        <v>33</v>
      </c>
      <c r="V6" s="343" t="s">
        <v>34</v>
      </c>
      <c r="W6" s="343" t="s">
        <v>35</v>
      </c>
      <c r="X6" s="343" t="s">
        <v>36</v>
      </c>
      <c r="Y6" s="343" t="s">
        <v>37</v>
      </c>
      <c r="Z6" s="346" t="s">
        <v>38</v>
      </c>
      <c r="AA6" s="347" t="s">
        <v>39</v>
      </c>
      <c r="AB6" s="812"/>
      <c r="AC6" s="812"/>
      <c r="AD6" s="728"/>
      <c r="AE6" s="746"/>
      <c r="AF6" s="746"/>
      <c r="AG6" s="813"/>
      <c r="AH6" s="348" t="s">
        <v>40</v>
      </c>
      <c r="AI6" s="343" t="s">
        <v>41</v>
      </c>
      <c r="AJ6" s="343" t="s">
        <v>42</v>
      </c>
      <c r="AK6" s="343" t="s">
        <v>43</v>
      </c>
      <c r="AL6" s="343" t="s">
        <v>44</v>
      </c>
      <c r="AM6" s="343" t="s">
        <v>45</v>
      </c>
      <c r="AN6" s="343" t="s">
        <v>46</v>
      </c>
      <c r="AO6" s="343" t="s">
        <v>47</v>
      </c>
      <c r="AP6" s="343" t="s">
        <v>48</v>
      </c>
      <c r="AQ6" s="343" t="s">
        <v>49</v>
      </c>
      <c r="AR6" s="343" t="s">
        <v>50</v>
      </c>
      <c r="AS6" s="343" t="s">
        <v>51</v>
      </c>
      <c r="AT6" s="343" t="s">
        <v>52</v>
      </c>
      <c r="AU6" s="343" t="s">
        <v>53</v>
      </c>
      <c r="AV6" s="736"/>
    </row>
    <row r="7" spans="1:48" ht="53.25" customHeight="1">
      <c r="A7" s="369" t="s">
        <v>698</v>
      </c>
      <c r="B7" s="635"/>
      <c r="C7" s="366">
        <v>3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638">
        <v>2500000</v>
      </c>
      <c r="AC7" s="309">
        <v>0</v>
      </c>
      <c r="AD7" s="640">
        <f>AC7/AB7</f>
        <v>0</v>
      </c>
      <c r="AE7" s="641">
        <v>42370</v>
      </c>
      <c r="AF7" s="641">
        <v>42735</v>
      </c>
      <c r="AG7" s="360" t="s">
        <v>152</v>
      </c>
      <c r="AH7" s="361">
        <f t="shared" ref="AH7:AH16" si="0">E7+G7+I7+K7+M7+O7+Q7+S7+U7+W7+Y7+AA7</f>
        <v>0</v>
      </c>
      <c r="AI7" s="362">
        <v>0</v>
      </c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</row>
    <row r="8" spans="1:48" ht="53.25" customHeight="1">
      <c r="A8" s="369" t="s">
        <v>699</v>
      </c>
      <c r="B8" s="635"/>
      <c r="C8" s="366">
        <v>3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638">
        <v>2500000</v>
      </c>
      <c r="AC8" s="309">
        <v>0</v>
      </c>
      <c r="AD8" s="640">
        <f t="shared" ref="AD8:AD16" si="1">AC8/AB8</f>
        <v>0</v>
      </c>
      <c r="AE8" s="641">
        <v>42370</v>
      </c>
      <c r="AF8" s="641">
        <v>42735</v>
      </c>
      <c r="AG8" s="360" t="s">
        <v>152</v>
      </c>
      <c r="AH8" s="361">
        <f t="shared" si="0"/>
        <v>0</v>
      </c>
      <c r="AI8" s="362">
        <v>0</v>
      </c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</row>
    <row r="9" spans="1:48" ht="53.25" customHeight="1">
      <c r="A9" s="369" t="s">
        <v>700</v>
      </c>
      <c r="B9" s="635"/>
      <c r="C9" s="366">
        <v>1</v>
      </c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638">
        <v>0</v>
      </c>
      <c r="AC9" s="309">
        <v>0</v>
      </c>
      <c r="AD9" s="640" t="e">
        <f t="shared" si="1"/>
        <v>#DIV/0!</v>
      </c>
      <c r="AE9" s="641">
        <v>42370</v>
      </c>
      <c r="AF9" s="641">
        <v>42735</v>
      </c>
      <c r="AG9" s="360" t="s">
        <v>152</v>
      </c>
      <c r="AH9" s="361">
        <f t="shared" si="0"/>
        <v>0</v>
      </c>
      <c r="AI9" s="362">
        <v>0</v>
      </c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</row>
    <row r="10" spans="1:48" ht="53.25" customHeight="1">
      <c r="A10" s="369" t="s">
        <v>701</v>
      </c>
      <c r="B10" s="635"/>
      <c r="C10" s="366">
        <v>10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639">
        <v>5000000</v>
      </c>
      <c r="AC10" s="309">
        <v>0</v>
      </c>
      <c r="AD10" s="640">
        <f t="shared" si="1"/>
        <v>0</v>
      </c>
      <c r="AE10" s="641">
        <v>42370</v>
      </c>
      <c r="AF10" s="641">
        <v>42735</v>
      </c>
      <c r="AG10" s="360" t="s">
        <v>152</v>
      </c>
      <c r="AH10" s="361">
        <f t="shared" si="0"/>
        <v>0</v>
      </c>
      <c r="AI10" s="362">
        <v>0</v>
      </c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</row>
    <row r="11" spans="1:48" ht="53.25" customHeight="1">
      <c r="A11" s="369" t="s">
        <v>702</v>
      </c>
      <c r="B11" s="635"/>
      <c r="C11" s="366" t="s">
        <v>65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637">
        <v>0</v>
      </c>
      <c r="AC11" s="309">
        <v>0</v>
      </c>
      <c r="AD11" s="640" t="e">
        <f t="shared" si="1"/>
        <v>#DIV/0!</v>
      </c>
      <c r="AE11" s="641">
        <v>42370</v>
      </c>
      <c r="AF11" s="641">
        <v>42735</v>
      </c>
      <c r="AG11" s="360" t="s">
        <v>152</v>
      </c>
      <c r="AH11" s="361">
        <f t="shared" si="0"/>
        <v>0</v>
      </c>
      <c r="AI11" s="362">
        <v>0</v>
      </c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</row>
    <row r="12" spans="1:48" ht="53.25" customHeight="1">
      <c r="A12" s="581" t="s">
        <v>703</v>
      </c>
      <c r="B12" s="636"/>
      <c r="C12" s="400" t="s">
        <v>65</v>
      </c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637">
        <v>0</v>
      </c>
      <c r="AC12" s="309">
        <v>0</v>
      </c>
      <c r="AD12" s="640" t="e">
        <f t="shared" si="1"/>
        <v>#DIV/0!</v>
      </c>
      <c r="AE12" s="641">
        <v>42370</v>
      </c>
      <c r="AF12" s="641">
        <v>42735</v>
      </c>
      <c r="AG12" s="360" t="s">
        <v>152</v>
      </c>
      <c r="AH12" s="361">
        <f t="shared" si="0"/>
        <v>0</v>
      </c>
      <c r="AI12" s="362">
        <v>0</v>
      </c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</row>
    <row r="13" spans="1:48" ht="53.25" customHeight="1">
      <c r="A13" s="581" t="s">
        <v>704</v>
      </c>
      <c r="B13" s="636"/>
      <c r="C13" s="400">
        <v>10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637">
        <v>0</v>
      </c>
      <c r="AC13" s="309">
        <v>0</v>
      </c>
      <c r="AD13" s="640" t="e">
        <f t="shared" si="1"/>
        <v>#DIV/0!</v>
      </c>
      <c r="AE13" s="641">
        <v>42370</v>
      </c>
      <c r="AF13" s="641">
        <v>42735</v>
      </c>
      <c r="AG13" s="360" t="s">
        <v>152</v>
      </c>
      <c r="AH13" s="361">
        <f t="shared" si="0"/>
        <v>0</v>
      </c>
      <c r="AI13" s="362">
        <v>0</v>
      </c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</row>
    <row r="14" spans="1:48" ht="53.25" customHeight="1">
      <c r="A14" s="581" t="s">
        <v>705</v>
      </c>
      <c r="B14" s="636"/>
      <c r="C14" s="400" t="s">
        <v>65</v>
      </c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637">
        <v>0</v>
      </c>
      <c r="AC14" s="309">
        <v>0</v>
      </c>
      <c r="AD14" s="640" t="e">
        <f t="shared" si="1"/>
        <v>#DIV/0!</v>
      </c>
      <c r="AE14" s="641">
        <v>42370</v>
      </c>
      <c r="AF14" s="641">
        <v>42735</v>
      </c>
      <c r="AG14" s="360" t="s">
        <v>152</v>
      </c>
      <c r="AH14" s="361">
        <f t="shared" si="0"/>
        <v>0</v>
      </c>
      <c r="AI14" s="362">
        <v>0</v>
      </c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</row>
    <row r="15" spans="1:48" ht="53.25" customHeight="1">
      <c r="A15" s="581" t="s">
        <v>706</v>
      </c>
      <c r="B15" s="636"/>
      <c r="C15" s="400" t="s">
        <v>65</v>
      </c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637">
        <v>0</v>
      </c>
      <c r="AC15" s="309">
        <v>0</v>
      </c>
      <c r="AD15" s="640" t="e">
        <f t="shared" si="1"/>
        <v>#DIV/0!</v>
      </c>
      <c r="AE15" s="641">
        <v>42370</v>
      </c>
      <c r="AF15" s="641">
        <v>42735</v>
      </c>
      <c r="AG15" s="360" t="s">
        <v>152</v>
      </c>
      <c r="AH15" s="361">
        <f t="shared" si="0"/>
        <v>0</v>
      </c>
      <c r="AI15" s="362">
        <v>0</v>
      </c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</row>
    <row r="16" spans="1:48" ht="53.25" customHeight="1">
      <c r="A16" s="633" t="s">
        <v>875</v>
      </c>
      <c r="B16" s="636"/>
      <c r="C16" s="400">
        <v>2</v>
      </c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637">
        <v>88351800.886271998</v>
      </c>
      <c r="AC16" s="309">
        <v>0</v>
      </c>
      <c r="AD16" s="640">
        <f t="shared" si="1"/>
        <v>0</v>
      </c>
      <c r="AE16" s="641">
        <v>42370</v>
      </c>
      <c r="AF16" s="641">
        <v>42735</v>
      </c>
      <c r="AG16" s="360" t="s">
        <v>152</v>
      </c>
      <c r="AH16" s="361">
        <f t="shared" si="0"/>
        <v>0</v>
      </c>
      <c r="AI16" s="362">
        <v>0</v>
      </c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</row>
    <row r="17" spans="1:48">
      <c r="A17" s="752" t="s">
        <v>153</v>
      </c>
      <c r="B17" s="753"/>
      <c r="C17" s="753"/>
      <c r="D17" s="849"/>
      <c r="E17" s="849"/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49"/>
      <c r="R17" s="849"/>
      <c r="S17" s="849"/>
      <c r="T17" s="849"/>
      <c r="U17" s="849"/>
      <c r="V17" s="849"/>
      <c r="W17" s="849"/>
      <c r="X17" s="849"/>
      <c r="Y17" s="849"/>
      <c r="Z17" s="850"/>
      <c r="AB17" s="468">
        <f>SUM(AB7:AB16)</f>
        <v>98351800.886271998</v>
      </c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67"/>
    </row>
  </sheetData>
  <mergeCells count="18">
    <mergeCell ref="AG5:AG6"/>
    <mergeCell ref="AH5:AI5"/>
    <mergeCell ref="A17:Z17"/>
    <mergeCell ref="AD5:AD6"/>
    <mergeCell ref="A1:AV1"/>
    <mergeCell ref="A2:AV2"/>
    <mergeCell ref="A3:AV3"/>
    <mergeCell ref="A4:AV4"/>
    <mergeCell ref="A5:A6"/>
    <mergeCell ref="B5:B6"/>
    <mergeCell ref="C5:C6"/>
    <mergeCell ref="AB5:AB6"/>
    <mergeCell ref="AJ5:AU5"/>
    <mergeCell ref="AV5:AV6"/>
    <mergeCell ref="D5:AA5"/>
    <mergeCell ref="AC5:AC6"/>
    <mergeCell ref="AE5:AE6"/>
    <mergeCell ref="AF5:AF6"/>
  </mergeCells>
  <conditionalFormatting sqref="AI7:AI16">
    <cfRule type="cellIs" dxfId="37" priority="2" operator="greaterThanOrEqual">
      <formula>1</formula>
    </cfRule>
    <cfRule type="cellIs" dxfId="36" priority="3" operator="lessThanOrEqual">
      <formula>0.99</formula>
    </cfRule>
  </conditionalFormatting>
  <conditionalFormatting sqref="AH7:AH16">
    <cfRule type="colorScale" priority="1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38"/>
  <sheetViews>
    <sheetView topLeftCell="A31" workbookViewId="0">
      <selection sqref="A1:AV38"/>
    </sheetView>
  </sheetViews>
  <sheetFormatPr baseColWidth="10" defaultColWidth="31.140625" defaultRowHeight="12"/>
  <cols>
    <col min="1" max="1" width="27.140625" style="107" customWidth="1"/>
    <col min="2" max="2" width="31.140625" style="16" hidden="1" customWidth="1"/>
    <col min="3" max="3" width="12.5703125" style="16" customWidth="1"/>
    <col min="4" max="6" width="3.5703125" style="16" hidden="1" customWidth="1"/>
    <col min="7" max="7" width="4" style="16" hidden="1" customWidth="1"/>
    <col min="8" max="8" width="3.85546875" style="16" hidden="1" customWidth="1"/>
    <col min="9" max="9" width="4" style="16" hidden="1" customWidth="1"/>
    <col min="10" max="10" width="3.42578125" style="16" hidden="1" customWidth="1"/>
    <col min="11" max="11" width="4" style="16" hidden="1" customWidth="1"/>
    <col min="12" max="13" width="4.140625" style="16" hidden="1" customWidth="1"/>
    <col min="14" max="14" width="3.28515625" style="16" hidden="1" customWidth="1"/>
    <col min="15" max="15" width="4" style="16" hidden="1" customWidth="1"/>
    <col min="16" max="16" width="2.85546875" style="16" hidden="1" customWidth="1"/>
    <col min="17" max="17" width="4" style="16" hidden="1" customWidth="1"/>
    <col min="18" max="18" width="3.7109375" style="16" hidden="1" customWidth="1"/>
    <col min="19" max="19" width="4" style="16" hidden="1" customWidth="1"/>
    <col min="20" max="21" width="3.5703125" style="16" hidden="1" customWidth="1"/>
    <col min="22" max="22" width="3.42578125" style="16" hidden="1" customWidth="1"/>
    <col min="23" max="23" width="3.5703125" style="16" hidden="1" customWidth="1"/>
    <col min="24" max="24" width="3.85546875" style="16" hidden="1" customWidth="1"/>
    <col min="25" max="25" width="4" style="16" hidden="1" customWidth="1"/>
    <col min="26" max="26" width="3.28515625" style="16" hidden="1" customWidth="1"/>
    <col min="27" max="27" width="4" style="16" hidden="1" customWidth="1"/>
    <col min="28" max="28" width="13.5703125" style="16" customWidth="1"/>
    <col min="29" max="30" width="31.140625" style="16" hidden="1" customWidth="1"/>
    <col min="31" max="32" width="9.85546875" style="16" customWidth="1"/>
    <col min="33" max="33" width="14.28515625" style="16" customWidth="1"/>
    <col min="34" max="47" width="31.140625" style="16" hidden="1" customWidth="1"/>
    <col min="48" max="48" width="12.42578125" style="16" customWidth="1"/>
    <col min="49" max="16384" width="31.140625" style="16"/>
  </cols>
  <sheetData>
    <row r="1" spans="1:48">
      <c r="A1" s="756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757"/>
      <c r="AM1" s="757"/>
      <c r="AN1" s="757"/>
      <c r="AO1" s="757"/>
      <c r="AP1" s="757"/>
      <c r="AQ1" s="757"/>
      <c r="AR1" s="757"/>
      <c r="AS1" s="757"/>
      <c r="AT1" s="757"/>
      <c r="AU1" s="757"/>
      <c r="AV1" s="757"/>
    </row>
    <row r="2" spans="1:48">
      <c r="A2" s="758" t="s">
        <v>582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759"/>
      <c r="AM2" s="759"/>
      <c r="AN2" s="759"/>
      <c r="AO2" s="759"/>
      <c r="AP2" s="759"/>
      <c r="AQ2" s="759"/>
      <c r="AR2" s="759"/>
      <c r="AS2" s="759"/>
      <c r="AT2" s="759"/>
      <c r="AU2" s="759"/>
      <c r="AV2" s="759"/>
    </row>
    <row r="3" spans="1:48">
      <c r="A3" s="756" t="s">
        <v>154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7"/>
      <c r="AM3" s="757"/>
      <c r="AN3" s="757"/>
      <c r="AO3" s="757"/>
      <c r="AP3" s="757"/>
      <c r="AQ3" s="757"/>
      <c r="AR3" s="757"/>
      <c r="AS3" s="757"/>
      <c r="AT3" s="757"/>
      <c r="AU3" s="757"/>
      <c r="AV3" s="757"/>
    </row>
    <row r="4" spans="1:48" ht="24.75" customHeight="1">
      <c r="A4" s="845" t="s">
        <v>155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6"/>
      <c r="X4" s="846"/>
      <c r="Y4" s="846"/>
      <c r="Z4" s="846"/>
      <c r="AA4" s="846"/>
      <c r="AB4" s="846"/>
      <c r="AC4" s="846"/>
      <c r="AD4" s="846"/>
      <c r="AE4" s="846"/>
      <c r="AF4" s="846"/>
      <c r="AG4" s="846"/>
      <c r="AH4" s="846"/>
      <c r="AI4" s="846"/>
      <c r="AJ4" s="846"/>
      <c r="AK4" s="846"/>
      <c r="AL4" s="846"/>
      <c r="AM4" s="846"/>
      <c r="AN4" s="846"/>
      <c r="AO4" s="846"/>
      <c r="AP4" s="846"/>
      <c r="AQ4" s="846"/>
      <c r="AR4" s="846"/>
      <c r="AS4" s="846"/>
      <c r="AT4" s="846"/>
      <c r="AU4" s="846"/>
      <c r="AV4" s="846"/>
    </row>
    <row r="5" spans="1:48" ht="15" customHeight="1">
      <c r="A5" s="803" t="s">
        <v>137</v>
      </c>
      <c r="B5" s="803" t="s">
        <v>4</v>
      </c>
      <c r="C5" s="803" t="s">
        <v>5</v>
      </c>
      <c r="D5" s="804" t="s">
        <v>6</v>
      </c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6"/>
      <c r="AB5" s="847" t="s">
        <v>489</v>
      </c>
      <c r="AC5" s="847" t="s">
        <v>8</v>
      </c>
      <c r="AD5" s="835" t="s">
        <v>9</v>
      </c>
      <c r="AE5" s="835" t="s">
        <v>10</v>
      </c>
      <c r="AF5" s="835" t="s">
        <v>11</v>
      </c>
      <c r="AG5" s="836" t="s">
        <v>12</v>
      </c>
      <c r="AH5" s="848" t="s">
        <v>13</v>
      </c>
      <c r="AI5" s="848"/>
      <c r="AJ5" s="803" t="s">
        <v>14</v>
      </c>
      <c r="AK5" s="803"/>
      <c r="AL5" s="803"/>
      <c r="AM5" s="803"/>
      <c r="AN5" s="803"/>
      <c r="AO5" s="803"/>
      <c r="AP5" s="803"/>
      <c r="AQ5" s="803"/>
      <c r="AR5" s="803"/>
      <c r="AS5" s="803"/>
      <c r="AT5" s="803"/>
      <c r="AU5" s="803"/>
      <c r="AV5" s="803" t="s">
        <v>15</v>
      </c>
    </row>
    <row r="6" spans="1:48" ht="29.25" customHeight="1">
      <c r="A6" s="803"/>
      <c r="B6" s="803"/>
      <c r="C6" s="803"/>
      <c r="D6" s="17" t="s">
        <v>16</v>
      </c>
      <c r="E6" s="17" t="s">
        <v>68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17" t="s">
        <v>26</v>
      </c>
      <c r="O6" s="17" t="s">
        <v>27</v>
      </c>
      <c r="P6" s="17" t="s">
        <v>28</v>
      </c>
      <c r="Q6" s="17" t="s">
        <v>29</v>
      </c>
      <c r="R6" s="17" t="s">
        <v>30</v>
      </c>
      <c r="S6" s="17" t="s">
        <v>31</v>
      </c>
      <c r="T6" s="17" t="s">
        <v>32</v>
      </c>
      <c r="U6" s="17" t="s">
        <v>33</v>
      </c>
      <c r="V6" s="17" t="s">
        <v>34</v>
      </c>
      <c r="W6" s="17" t="s">
        <v>35</v>
      </c>
      <c r="X6" s="17" t="s">
        <v>36</v>
      </c>
      <c r="Y6" s="17" t="s">
        <v>37</v>
      </c>
      <c r="Z6" s="18" t="s">
        <v>38</v>
      </c>
      <c r="AA6" s="19" t="s">
        <v>39</v>
      </c>
      <c r="AB6" s="847"/>
      <c r="AC6" s="847"/>
      <c r="AD6" s="835"/>
      <c r="AE6" s="835"/>
      <c r="AF6" s="835"/>
      <c r="AG6" s="836"/>
      <c r="AH6" s="20" t="s">
        <v>40</v>
      </c>
      <c r="AI6" s="17" t="s">
        <v>41</v>
      </c>
      <c r="AJ6" s="17" t="s">
        <v>42</v>
      </c>
      <c r="AK6" s="17" t="s">
        <v>43</v>
      </c>
      <c r="AL6" s="17" t="s">
        <v>44</v>
      </c>
      <c r="AM6" s="17" t="s">
        <v>45</v>
      </c>
      <c r="AN6" s="17" t="s">
        <v>46</v>
      </c>
      <c r="AO6" s="17" t="s">
        <v>47</v>
      </c>
      <c r="AP6" s="17" t="s">
        <v>48</v>
      </c>
      <c r="AQ6" s="17" t="s">
        <v>49</v>
      </c>
      <c r="AR6" s="17" t="s">
        <v>50</v>
      </c>
      <c r="AS6" s="17" t="s">
        <v>51</v>
      </c>
      <c r="AT6" s="17" t="s">
        <v>52</v>
      </c>
      <c r="AU6" s="17" t="s">
        <v>53</v>
      </c>
      <c r="AV6" s="803"/>
    </row>
    <row r="7" spans="1:48">
      <c r="A7" s="103" t="s">
        <v>156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</row>
    <row r="8" spans="1:48" ht="95.25" customHeight="1">
      <c r="A8" s="66" t="s">
        <v>157</v>
      </c>
      <c r="B8" s="67"/>
      <c r="C8" s="68">
        <v>1</v>
      </c>
      <c r="D8" s="21">
        <v>0</v>
      </c>
      <c r="E8" s="24"/>
      <c r="F8" s="21">
        <v>0</v>
      </c>
      <c r="G8" s="24"/>
      <c r="H8" s="21">
        <v>0</v>
      </c>
      <c r="I8" s="24"/>
      <c r="J8" s="21">
        <v>0</v>
      </c>
      <c r="K8" s="24"/>
      <c r="L8" s="21">
        <v>0</v>
      </c>
      <c r="M8" s="24"/>
      <c r="N8" s="21">
        <v>0</v>
      </c>
      <c r="O8" s="24"/>
      <c r="P8" s="21">
        <v>0</v>
      </c>
      <c r="Q8" s="24"/>
      <c r="R8" s="21">
        <v>1</v>
      </c>
      <c r="S8" s="24"/>
      <c r="T8" s="68">
        <v>0</v>
      </c>
      <c r="U8" s="24"/>
      <c r="V8" s="21">
        <v>0</v>
      </c>
      <c r="W8" s="24"/>
      <c r="X8" s="21">
        <v>0</v>
      </c>
      <c r="Y8" s="24"/>
      <c r="Z8" s="21">
        <v>0</v>
      </c>
      <c r="AA8" s="24"/>
      <c r="AB8" s="29">
        <v>0</v>
      </c>
      <c r="AC8" s="29">
        <v>0</v>
      </c>
      <c r="AD8" s="30" t="e">
        <f t="shared" ref="AD8:AD19" si="0">AC8/AB8</f>
        <v>#DIV/0!</v>
      </c>
      <c r="AE8" s="69">
        <v>42370</v>
      </c>
      <c r="AF8" s="70">
        <v>42735</v>
      </c>
      <c r="AG8" s="25" t="s">
        <v>158</v>
      </c>
      <c r="AH8" s="26">
        <f t="shared" ref="AH8:AH19" si="1">E8+G8+I8+K8+M8+O8+Q8+S8+U8+W8+Y8+AA8</f>
        <v>0</v>
      </c>
      <c r="AI8" s="27">
        <f t="shared" ref="AI8:AI19" si="2">AH8/C8</f>
        <v>0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48" ht="120.75" customHeight="1">
      <c r="A9" s="66" t="s">
        <v>159</v>
      </c>
      <c r="B9" s="67"/>
      <c r="C9" s="68">
        <v>1</v>
      </c>
      <c r="D9" s="21">
        <v>0</v>
      </c>
      <c r="E9" s="24"/>
      <c r="F9" s="21">
        <v>0</v>
      </c>
      <c r="G9" s="24"/>
      <c r="H9" s="21">
        <v>0</v>
      </c>
      <c r="I9" s="24"/>
      <c r="J9" s="21">
        <v>1</v>
      </c>
      <c r="K9" s="24">
        <v>1</v>
      </c>
      <c r="L9" s="68">
        <v>0</v>
      </c>
      <c r="M9" s="24"/>
      <c r="N9" s="21">
        <v>0</v>
      </c>
      <c r="O9" s="24"/>
      <c r="P9" s="21">
        <v>0</v>
      </c>
      <c r="Q9" s="24"/>
      <c r="R9" s="21">
        <v>0</v>
      </c>
      <c r="S9" s="24"/>
      <c r="T9" s="21">
        <v>0</v>
      </c>
      <c r="U9" s="24"/>
      <c r="V9" s="21">
        <v>0</v>
      </c>
      <c r="W9" s="24"/>
      <c r="X9" s="21">
        <v>0</v>
      </c>
      <c r="Y9" s="24"/>
      <c r="Z9" s="21">
        <v>0</v>
      </c>
      <c r="AA9" s="24"/>
      <c r="AB9" s="29">
        <v>0</v>
      </c>
      <c r="AC9" s="29">
        <v>0</v>
      </c>
      <c r="AD9" s="30" t="e">
        <f t="shared" si="0"/>
        <v>#DIV/0!</v>
      </c>
      <c r="AE9" s="69">
        <v>42370</v>
      </c>
      <c r="AF9" s="70">
        <v>42735</v>
      </c>
      <c r="AG9" s="25" t="s">
        <v>158</v>
      </c>
      <c r="AH9" s="26">
        <f t="shared" si="1"/>
        <v>1</v>
      </c>
      <c r="AI9" s="27">
        <f t="shared" si="2"/>
        <v>1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</row>
    <row r="10" spans="1:48" ht="53.25" customHeight="1">
      <c r="A10" s="71" t="s">
        <v>160</v>
      </c>
      <c r="B10" s="72"/>
      <c r="C10" s="73">
        <v>1</v>
      </c>
      <c r="D10" s="21">
        <v>0</v>
      </c>
      <c r="E10" s="24"/>
      <c r="F10" s="21">
        <v>1</v>
      </c>
      <c r="G10" s="24"/>
      <c r="H10" s="21">
        <v>0</v>
      </c>
      <c r="I10" s="24"/>
      <c r="J10" s="21">
        <v>0</v>
      </c>
      <c r="K10" s="24"/>
      <c r="L10" s="68">
        <v>0</v>
      </c>
      <c r="M10" s="24"/>
      <c r="N10" s="21">
        <v>0</v>
      </c>
      <c r="O10" s="24"/>
      <c r="P10" s="21">
        <v>0</v>
      </c>
      <c r="Q10" s="24"/>
      <c r="R10" s="21">
        <v>0</v>
      </c>
      <c r="S10" s="24"/>
      <c r="T10" s="21">
        <v>0</v>
      </c>
      <c r="U10" s="24"/>
      <c r="V10" s="21">
        <v>0</v>
      </c>
      <c r="W10" s="24"/>
      <c r="X10" s="21">
        <v>0</v>
      </c>
      <c r="Y10" s="24"/>
      <c r="Z10" s="21">
        <v>0</v>
      </c>
      <c r="AA10" s="24"/>
      <c r="AB10" s="29">
        <v>0</v>
      </c>
      <c r="AC10" s="29">
        <v>0</v>
      </c>
      <c r="AD10" s="30" t="e">
        <f t="shared" si="0"/>
        <v>#DIV/0!</v>
      </c>
      <c r="AE10" s="69">
        <v>42370</v>
      </c>
      <c r="AF10" s="70">
        <v>42735</v>
      </c>
      <c r="AG10" s="25" t="s">
        <v>158</v>
      </c>
      <c r="AH10" s="26">
        <f t="shared" si="1"/>
        <v>0</v>
      </c>
      <c r="AI10" s="27">
        <f t="shared" si="2"/>
        <v>0</v>
      </c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</row>
    <row r="11" spans="1:48" ht="120.75" customHeight="1">
      <c r="A11" s="71" t="s">
        <v>161</v>
      </c>
      <c r="B11" s="72"/>
      <c r="C11" s="73">
        <v>1</v>
      </c>
      <c r="D11" s="21">
        <v>0</v>
      </c>
      <c r="E11" s="24"/>
      <c r="F11" s="21">
        <v>0</v>
      </c>
      <c r="G11" s="24"/>
      <c r="H11" s="21">
        <v>1</v>
      </c>
      <c r="I11" s="24">
        <v>1</v>
      </c>
      <c r="J11" s="21">
        <v>0</v>
      </c>
      <c r="K11" s="24"/>
      <c r="L11" s="68">
        <v>0</v>
      </c>
      <c r="M11" s="24"/>
      <c r="N11" s="21">
        <v>0</v>
      </c>
      <c r="O11" s="24"/>
      <c r="P11" s="21">
        <v>0</v>
      </c>
      <c r="Q11" s="24"/>
      <c r="R11" s="21">
        <v>0</v>
      </c>
      <c r="S11" s="24"/>
      <c r="T11" s="21">
        <v>0</v>
      </c>
      <c r="U11" s="24"/>
      <c r="V11" s="21">
        <v>0</v>
      </c>
      <c r="W11" s="24"/>
      <c r="X11" s="21">
        <v>0</v>
      </c>
      <c r="Y11" s="24"/>
      <c r="Z11" s="21">
        <v>0</v>
      </c>
      <c r="AA11" s="24"/>
      <c r="AB11" s="29">
        <v>0</v>
      </c>
      <c r="AC11" s="29">
        <v>0</v>
      </c>
      <c r="AD11" s="30" t="e">
        <f t="shared" si="0"/>
        <v>#DIV/0!</v>
      </c>
      <c r="AE11" s="69">
        <v>42370</v>
      </c>
      <c r="AF11" s="70">
        <v>42735</v>
      </c>
      <c r="AG11" s="25" t="s">
        <v>158</v>
      </c>
      <c r="AH11" s="26">
        <f t="shared" si="1"/>
        <v>1</v>
      </c>
      <c r="AI11" s="27">
        <f t="shared" si="2"/>
        <v>1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48" ht="42.75" customHeight="1">
      <c r="A12" s="74" t="s">
        <v>162</v>
      </c>
      <c r="B12" s="72"/>
      <c r="C12" s="73"/>
      <c r="D12" s="21"/>
      <c r="E12" s="24"/>
      <c r="F12" s="21"/>
      <c r="G12" s="24"/>
      <c r="H12" s="21"/>
      <c r="I12" s="24"/>
      <c r="J12" s="21"/>
      <c r="K12" s="24"/>
      <c r="L12" s="68"/>
      <c r="M12" s="24"/>
      <c r="N12" s="21"/>
      <c r="O12" s="24"/>
      <c r="P12" s="21"/>
      <c r="Q12" s="24"/>
      <c r="R12" s="21"/>
      <c r="S12" s="24"/>
      <c r="T12" s="21"/>
      <c r="U12" s="24"/>
      <c r="V12" s="21"/>
      <c r="W12" s="24"/>
      <c r="X12" s="21"/>
      <c r="Y12" s="24"/>
      <c r="Z12" s="21"/>
      <c r="AA12" s="24"/>
      <c r="AB12" s="29">
        <v>0</v>
      </c>
      <c r="AC12" s="29">
        <v>0</v>
      </c>
      <c r="AD12" s="30" t="e">
        <f t="shared" si="0"/>
        <v>#DIV/0!</v>
      </c>
      <c r="AE12" s="69">
        <v>42370</v>
      </c>
      <c r="AF12" s="70">
        <v>42735</v>
      </c>
      <c r="AG12" s="25" t="s">
        <v>158</v>
      </c>
      <c r="AH12" s="26">
        <f t="shared" si="1"/>
        <v>0</v>
      </c>
      <c r="AI12" s="27" t="e">
        <f t="shared" si="2"/>
        <v>#DIV/0!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ht="37.5" customHeight="1">
      <c r="A13" s="71" t="s">
        <v>163</v>
      </c>
      <c r="B13" s="72"/>
      <c r="C13" s="73">
        <v>1</v>
      </c>
      <c r="D13" s="21">
        <v>0</v>
      </c>
      <c r="E13" s="24"/>
      <c r="F13" s="21">
        <v>1</v>
      </c>
      <c r="G13" s="24"/>
      <c r="H13" s="21">
        <v>0</v>
      </c>
      <c r="I13" s="24"/>
      <c r="J13" s="21">
        <v>0</v>
      </c>
      <c r="K13" s="24"/>
      <c r="L13" s="68">
        <v>0</v>
      </c>
      <c r="M13" s="24"/>
      <c r="N13" s="21">
        <v>0</v>
      </c>
      <c r="O13" s="24"/>
      <c r="P13" s="21">
        <v>0</v>
      </c>
      <c r="Q13" s="24"/>
      <c r="R13" s="21">
        <v>0</v>
      </c>
      <c r="S13" s="24"/>
      <c r="T13" s="21">
        <v>0</v>
      </c>
      <c r="U13" s="24"/>
      <c r="V13" s="21">
        <v>0</v>
      </c>
      <c r="W13" s="24"/>
      <c r="X13" s="21">
        <v>0</v>
      </c>
      <c r="Y13" s="24"/>
      <c r="Z13" s="21">
        <v>0</v>
      </c>
      <c r="AA13" s="24"/>
      <c r="AB13" s="29">
        <v>0</v>
      </c>
      <c r="AC13" s="29">
        <v>0</v>
      </c>
      <c r="AD13" s="30" t="e">
        <f t="shared" si="0"/>
        <v>#DIV/0!</v>
      </c>
      <c r="AE13" s="69">
        <v>42370</v>
      </c>
      <c r="AF13" s="70">
        <v>42735</v>
      </c>
      <c r="AG13" s="25" t="s">
        <v>158</v>
      </c>
      <c r="AH13" s="26">
        <f t="shared" si="1"/>
        <v>0</v>
      </c>
      <c r="AI13" s="27">
        <f t="shared" si="2"/>
        <v>0</v>
      </c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8" ht="42" customHeight="1">
      <c r="A14" s="71" t="s">
        <v>164</v>
      </c>
      <c r="B14" s="72"/>
      <c r="C14" s="73">
        <v>2</v>
      </c>
      <c r="D14" s="21">
        <v>0</v>
      </c>
      <c r="E14" s="24"/>
      <c r="F14" s="21">
        <v>0</v>
      </c>
      <c r="G14" s="24"/>
      <c r="H14" s="21">
        <v>1</v>
      </c>
      <c r="I14" s="24">
        <v>1</v>
      </c>
      <c r="J14" s="21">
        <v>0</v>
      </c>
      <c r="K14" s="24"/>
      <c r="L14" s="68">
        <v>0</v>
      </c>
      <c r="M14" s="24"/>
      <c r="N14" s="21">
        <v>0</v>
      </c>
      <c r="O14" s="24"/>
      <c r="P14" s="21">
        <v>0</v>
      </c>
      <c r="Q14" s="24"/>
      <c r="R14" s="21">
        <v>0</v>
      </c>
      <c r="S14" s="24"/>
      <c r="T14" s="21">
        <v>1</v>
      </c>
      <c r="U14" s="24">
        <v>1</v>
      </c>
      <c r="V14" s="21">
        <v>0</v>
      </c>
      <c r="W14" s="24"/>
      <c r="X14" s="21">
        <v>0</v>
      </c>
      <c r="Y14" s="24"/>
      <c r="Z14" s="21">
        <v>0</v>
      </c>
      <c r="AA14" s="24"/>
      <c r="AB14" s="29">
        <v>0</v>
      </c>
      <c r="AC14" s="29">
        <v>0</v>
      </c>
      <c r="AD14" s="30" t="e">
        <f t="shared" si="0"/>
        <v>#DIV/0!</v>
      </c>
      <c r="AE14" s="69">
        <v>42370</v>
      </c>
      <c r="AF14" s="70">
        <v>42735</v>
      </c>
      <c r="AG14" s="25" t="s">
        <v>158</v>
      </c>
      <c r="AH14" s="26">
        <f t="shared" si="1"/>
        <v>2</v>
      </c>
      <c r="AI14" s="27">
        <f t="shared" si="2"/>
        <v>1</v>
      </c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</row>
    <row r="15" spans="1:48" ht="95.25" customHeight="1">
      <c r="A15" s="71" t="s">
        <v>165</v>
      </c>
      <c r="B15" s="72"/>
      <c r="C15" s="73">
        <v>2</v>
      </c>
      <c r="D15" s="21">
        <v>0</v>
      </c>
      <c r="E15" s="24"/>
      <c r="F15" s="21">
        <v>1</v>
      </c>
      <c r="G15" s="24"/>
      <c r="H15" s="21">
        <v>0</v>
      </c>
      <c r="I15" s="24"/>
      <c r="J15" s="21">
        <v>0</v>
      </c>
      <c r="K15" s="24"/>
      <c r="L15" s="68">
        <v>0</v>
      </c>
      <c r="M15" s="24"/>
      <c r="N15" s="21">
        <v>0</v>
      </c>
      <c r="O15" s="24"/>
      <c r="P15" s="21">
        <v>0</v>
      </c>
      <c r="Q15" s="24"/>
      <c r="R15" s="21">
        <v>0</v>
      </c>
      <c r="S15" s="24"/>
      <c r="T15" s="21">
        <v>1</v>
      </c>
      <c r="U15" s="24">
        <v>1</v>
      </c>
      <c r="V15" s="21">
        <v>0</v>
      </c>
      <c r="W15" s="24"/>
      <c r="X15" s="21">
        <v>0</v>
      </c>
      <c r="Y15" s="24"/>
      <c r="Z15" s="21">
        <v>0</v>
      </c>
      <c r="AA15" s="24"/>
      <c r="AB15" s="29">
        <v>0</v>
      </c>
      <c r="AC15" s="29">
        <v>0</v>
      </c>
      <c r="AD15" s="30" t="e">
        <f t="shared" si="0"/>
        <v>#DIV/0!</v>
      </c>
      <c r="AE15" s="69">
        <v>42370</v>
      </c>
      <c r="AF15" s="70">
        <v>42735</v>
      </c>
      <c r="AG15" s="25" t="s">
        <v>158</v>
      </c>
      <c r="AH15" s="26">
        <f t="shared" si="1"/>
        <v>1</v>
      </c>
      <c r="AI15" s="27">
        <f t="shared" si="2"/>
        <v>0.5</v>
      </c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</row>
    <row r="16" spans="1:48" ht="37.5" customHeight="1">
      <c r="A16" s="71" t="s">
        <v>166</v>
      </c>
      <c r="B16" s="72"/>
      <c r="C16" s="73">
        <v>2</v>
      </c>
      <c r="D16" s="21">
        <v>0</v>
      </c>
      <c r="E16" s="24"/>
      <c r="F16" s="21">
        <v>0</v>
      </c>
      <c r="G16" s="24"/>
      <c r="H16" s="21">
        <v>0</v>
      </c>
      <c r="I16" s="24"/>
      <c r="J16" s="21">
        <v>0</v>
      </c>
      <c r="K16" s="24"/>
      <c r="L16" s="68">
        <v>1</v>
      </c>
      <c r="M16" s="24"/>
      <c r="N16" s="21">
        <v>0</v>
      </c>
      <c r="O16" s="24"/>
      <c r="P16" s="21">
        <v>0</v>
      </c>
      <c r="Q16" s="24"/>
      <c r="R16" s="21">
        <v>0</v>
      </c>
      <c r="S16" s="24"/>
      <c r="T16" s="21">
        <v>0</v>
      </c>
      <c r="U16" s="24"/>
      <c r="V16" s="21">
        <v>0</v>
      </c>
      <c r="W16" s="24"/>
      <c r="X16" s="21">
        <v>1</v>
      </c>
      <c r="Y16" s="24"/>
      <c r="Z16" s="21">
        <v>0</v>
      </c>
      <c r="AA16" s="24"/>
      <c r="AB16" s="29">
        <v>0</v>
      </c>
      <c r="AC16" s="29">
        <v>0</v>
      </c>
      <c r="AD16" s="30" t="e">
        <f t="shared" si="0"/>
        <v>#DIV/0!</v>
      </c>
      <c r="AE16" s="69">
        <v>42370</v>
      </c>
      <c r="AF16" s="70">
        <v>42735</v>
      </c>
      <c r="AG16" s="25" t="s">
        <v>158</v>
      </c>
      <c r="AH16" s="26">
        <f t="shared" si="1"/>
        <v>0</v>
      </c>
      <c r="AI16" s="27">
        <f t="shared" si="2"/>
        <v>0</v>
      </c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</row>
    <row r="17" spans="1:48" ht="26.25" customHeight="1">
      <c r="A17" s="75" t="s">
        <v>167</v>
      </c>
      <c r="B17" s="76"/>
      <c r="C17" s="77">
        <v>1</v>
      </c>
      <c r="D17" s="21">
        <v>0</v>
      </c>
      <c r="E17" s="24"/>
      <c r="F17" s="21">
        <v>0</v>
      </c>
      <c r="G17" s="24"/>
      <c r="H17" s="21">
        <v>0</v>
      </c>
      <c r="I17" s="24"/>
      <c r="J17" s="78">
        <v>1</v>
      </c>
      <c r="K17" s="24"/>
      <c r="L17" s="21">
        <v>0</v>
      </c>
      <c r="M17" s="24"/>
      <c r="N17" s="21">
        <v>0</v>
      </c>
      <c r="O17" s="24"/>
      <c r="P17" s="21">
        <v>0</v>
      </c>
      <c r="Q17" s="24"/>
      <c r="R17" s="21">
        <v>0</v>
      </c>
      <c r="S17" s="24"/>
      <c r="T17" s="21">
        <v>0</v>
      </c>
      <c r="U17" s="24"/>
      <c r="V17" s="78">
        <v>0</v>
      </c>
      <c r="W17" s="24"/>
      <c r="X17" s="21">
        <v>0</v>
      </c>
      <c r="Y17" s="24"/>
      <c r="Z17" s="21">
        <v>1</v>
      </c>
      <c r="AA17" s="24"/>
      <c r="AB17" s="29">
        <v>0</v>
      </c>
      <c r="AC17" s="29">
        <v>0</v>
      </c>
      <c r="AD17" s="30" t="e">
        <f t="shared" si="0"/>
        <v>#DIV/0!</v>
      </c>
      <c r="AE17" s="69">
        <v>42370</v>
      </c>
      <c r="AF17" s="70">
        <v>42735</v>
      </c>
      <c r="AG17" s="25" t="s">
        <v>158</v>
      </c>
      <c r="AH17" s="26">
        <f t="shared" si="1"/>
        <v>0</v>
      </c>
      <c r="AI17" s="27">
        <f t="shared" si="2"/>
        <v>0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1:48" ht="42" customHeight="1">
      <c r="A18" s="79" t="s">
        <v>168</v>
      </c>
      <c r="B18" s="80"/>
      <c r="C18" s="81">
        <v>2</v>
      </c>
      <c r="D18" s="21">
        <v>0</v>
      </c>
      <c r="E18" s="24"/>
      <c r="F18" s="21">
        <v>0</v>
      </c>
      <c r="G18" s="24"/>
      <c r="H18" s="21">
        <v>0</v>
      </c>
      <c r="I18" s="24"/>
      <c r="J18" s="21">
        <v>0</v>
      </c>
      <c r="K18" s="24"/>
      <c r="L18" s="21">
        <v>0</v>
      </c>
      <c r="M18" s="24">
        <v>1</v>
      </c>
      <c r="N18" s="21">
        <v>1</v>
      </c>
      <c r="O18" s="24"/>
      <c r="P18" s="82">
        <v>0</v>
      </c>
      <c r="Q18" s="24"/>
      <c r="R18" s="21">
        <v>0</v>
      </c>
      <c r="S18" s="24"/>
      <c r="T18" s="21">
        <v>0</v>
      </c>
      <c r="U18" s="24"/>
      <c r="V18" s="21">
        <v>0</v>
      </c>
      <c r="W18" s="24"/>
      <c r="X18" s="21">
        <v>0</v>
      </c>
      <c r="Y18" s="24"/>
      <c r="Z18" s="21">
        <v>1</v>
      </c>
      <c r="AA18" s="24"/>
      <c r="AB18" s="29">
        <v>0</v>
      </c>
      <c r="AC18" s="29">
        <v>0</v>
      </c>
      <c r="AD18" s="30" t="e">
        <f t="shared" si="0"/>
        <v>#DIV/0!</v>
      </c>
      <c r="AE18" s="69">
        <v>42370</v>
      </c>
      <c r="AF18" s="70">
        <v>42735</v>
      </c>
      <c r="AG18" s="25" t="s">
        <v>158</v>
      </c>
      <c r="AH18" s="26">
        <f t="shared" si="1"/>
        <v>1</v>
      </c>
      <c r="AI18" s="27">
        <f t="shared" si="2"/>
        <v>0.5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</row>
    <row r="19" spans="1:48" ht="56.25" customHeight="1">
      <c r="A19" s="75" t="s">
        <v>169</v>
      </c>
      <c r="B19" s="76"/>
      <c r="C19" s="73">
        <v>2</v>
      </c>
      <c r="D19" s="21">
        <v>0</v>
      </c>
      <c r="E19" s="24"/>
      <c r="F19" s="21">
        <v>0</v>
      </c>
      <c r="G19" s="24"/>
      <c r="H19" s="21">
        <v>0</v>
      </c>
      <c r="I19" s="24"/>
      <c r="J19" s="82">
        <v>1</v>
      </c>
      <c r="K19" s="24">
        <v>1</v>
      </c>
      <c r="L19" s="21">
        <v>0</v>
      </c>
      <c r="M19" s="24"/>
      <c r="N19" s="82">
        <v>0</v>
      </c>
      <c r="O19" s="24"/>
      <c r="P19" s="21">
        <v>0</v>
      </c>
      <c r="Q19" s="24"/>
      <c r="R19" s="21">
        <v>0</v>
      </c>
      <c r="S19" s="24"/>
      <c r="T19" s="82">
        <v>0</v>
      </c>
      <c r="U19" s="24"/>
      <c r="V19" s="21">
        <v>1</v>
      </c>
      <c r="W19" s="24"/>
      <c r="X19" s="21">
        <v>0</v>
      </c>
      <c r="Y19" s="24"/>
      <c r="Z19" s="83">
        <v>0</v>
      </c>
      <c r="AA19" s="24"/>
      <c r="AB19" s="29">
        <v>0</v>
      </c>
      <c r="AC19" s="29">
        <v>0</v>
      </c>
      <c r="AD19" s="30" t="e">
        <f t="shared" si="0"/>
        <v>#DIV/0!</v>
      </c>
      <c r="AE19" s="69">
        <v>42370</v>
      </c>
      <c r="AF19" s="70">
        <v>42735</v>
      </c>
      <c r="AG19" s="25" t="s">
        <v>158</v>
      </c>
      <c r="AH19" s="26">
        <f t="shared" si="1"/>
        <v>1</v>
      </c>
      <c r="AI19" s="27">
        <f t="shared" si="2"/>
        <v>0.5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</row>
    <row r="20" spans="1:48">
      <c r="A20" s="104" t="s">
        <v>170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64"/>
    </row>
    <row r="21" spans="1:48" ht="118.5" customHeight="1">
      <c r="A21" s="105" t="s">
        <v>171</v>
      </c>
      <c r="B21" s="85"/>
      <c r="C21" s="68">
        <v>1</v>
      </c>
      <c r="D21" s="21">
        <v>0</v>
      </c>
      <c r="E21" s="24"/>
      <c r="F21" s="50">
        <v>1</v>
      </c>
      <c r="G21" s="24">
        <v>1</v>
      </c>
      <c r="H21" s="50">
        <v>0</v>
      </c>
      <c r="I21" s="51"/>
      <c r="J21" s="50">
        <v>0</v>
      </c>
      <c r="K21" s="51"/>
      <c r="L21" s="50">
        <v>0</v>
      </c>
      <c r="M21" s="51"/>
      <c r="N21" s="50">
        <v>0</v>
      </c>
      <c r="O21" s="51"/>
      <c r="P21" s="50">
        <v>0</v>
      </c>
      <c r="Q21" s="51"/>
      <c r="R21" s="50">
        <v>0</v>
      </c>
      <c r="S21" s="51"/>
      <c r="T21" s="50">
        <v>0</v>
      </c>
      <c r="U21" s="51"/>
      <c r="V21" s="50">
        <v>0</v>
      </c>
      <c r="W21" s="51"/>
      <c r="X21" s="50">
        <v>0</v>
      </c>
      <c r="Y21" s="51"/>
      <c r="Z21" s="50">
        <v>0</v>
      </c>
      <c r="AA21" s="51"/>
      <c r="AB21" s="29">
        <v>0</v>
      </c>
      <c r="AC21" s="29">
        <v>0</v>
      </c>
      <c r="AD21" s="30" t="e">
        <f>AC21/AB21</f>
        <v>#DIV/0!</v>
      </c>
      <c r="AE21" s="69">
        <v>42370</v>
      </c>
      <c r="AF21" s="70">
        <v>42735</v>
      </c>
      <c r="AG21" s="25" t="s">
        <v>158</v>
      </c>
      <c r="AH21" s="26">
        <f>E21+G21+I21+K21+M21+O21+Q21+S21+U21+W21+Y21+AA21</f>
        <v>1</v>
      </c>
      <c r="AI21" s="27">
        <f>AH21/C21</f>
        <v>1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</row>
    <row r="22" spans="1:48" ht="57" customHeight="1">
      <c r="A22" s="86" t="s">
        <v>172</v>
      </c>
      <c r="B22" s="87"/>
      <c r="C22" s="88">
        <v>3</v>
      </c>
      <c r="D22" s="21">
        <v>0</v>
      </c>
      <c r="E22" s="24"/>
      <c r="F22" s="50">
        <v>0</v>
      </c>
      <c r="G22" s="51"/>
      <c r="H22" s="21">
        <v>1</v>
      </c>
      <c r="I22" s="24"/>
      <c r="J22" s="50">
        <v>0</v>
      </c>
      <c r="K22" s="51"/>
      <c r="L22" s="50">
        <v>0</v>
      </c>
      <c r="M22" s="51"/>
      <c r="N22" s="50">
        <v>0</v>
      </c>
      <c r="O22" s="51"/>
      <c r="P22" s="50">
        <v>1</v>
      </c>
      <c r="Q22" s="51"/>
      <c r="R22" s="50">
        <v>0</v>
      </c>
      <c r="S22" s="51"/>
      <c r="T22" s="50">
        <v>0</v>
      </c>
      <c r="U22" s="51"/>
      <c r="V22" s="50">
        <v>0</v>
      </c>
      <c r="W22" s="51"/>
      <c r="X22" s="21">
        <v>1</v>
      </c>
      <c r="Y22" s="24"/>
      <c r="Z22" s="50">
        <v>0</v>
      </c>
      <c r="AA22" s="51"/>
      <c r="AB22" s="29">
        <v>0</v>
      </c>
      <c r="AC22" s="29">
        <v>0</v>
      </c>
      <c r="AD22" s="30" t="e">
        <f>AC22/AB22</f>
        <v>#DIV/0!</v>
      </c>
      <c r="AE22" s="69">
        <v>42370</v>
      </c>
      <c r="AF22" s="70">
        <v>42735</v>
      </c>
      <c r="AG22" s="25" t="s">
        <v>158</v>
      </c>
      <c r="AH22" s="26">
        <f>E22+G22+I22+K22+M22+O22+Q22+S22+U22+W22+Y22+AA22</f>
        <v>0</v>
      </c>
      <c r="AI22" s="27">
        <f>AH22/C22</f>
        <v>0</v>
      </c>
      <c r="AJ22" s="28"/>
      <c r="AK22" s="89" t="s">
        <v>173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1:48">
      <c r="A23" s="104" t="s">
        <v>174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64"/>
    </row>
    <row r="24" spans="1:48" ht="123" customHeight="1">
      <c r="A24" s="95" t="s">
        <v>175</v>
      </c>
      <c r="B24" s="87"/>
      <c r="C24" s="90" t="s">
        <v>65</v>
      </c>
      <c r="D24" s="23"/>
      <c r="E24" s="24"/>
      <c r="F24" s="23"/>
      <c r="G24" s="24"/>
      <c r="H24" s="23"/>
      <c r="I24" s="28"/>
      <c r="J24" s="23"/>
      <c r="K24" s="28"/>
      <c r="L24" s="23"/>
      <c r="M24" s="28"/>
      <c r="N24" s="23"/>
      <c r="O24" s="28"/>
      <c r="P24" s="23"/>
      <c r="Q24" s="28"/>
      <c r="R24" s="23"/>
      <c r="S24" s="28"/>
      <c r="T24" s="23"/>
      <c r="U24" s="28"/>
      <c r="V24" s="23"/>
      <c r="W24" s="28"/>
      <c r="X24" s="23"/>
      <c r="Y24" s="28"/>
      <c r="Z24" s="23"/>
      <c r="AA24" s="28"/>
      <c r="AB24" s="29">
        <v>0</v>
      </c>
      <c r="AC24" s="29">
        <v>0</v>
      </c>
      <c r="AD24" s="30" t="e">
        <f>AC24/AB24</f>
        <v>#DIV/0!</v>
      </c>
      <c r="AE24" s="69">
        <v>42370</v>
      </c>
      <c r="AF24" s="70">
        <v>42735</v>
      </c>
      <c r="AG24" s="25" t="s">
        <v>158</v>
      </c>
      <c r="AH24" s="26">
        <f>E24+G24+I24+K24+M24+O24+Q24+S24+U24+W24+Y24+AA24</f>
        <v>0</v>
      </c>
      <c r="AI24" s="27" t="e">
        <f>AH24/C24</f>
        <v>#VALUE!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  <row r="25" spans="1:48" ht="93.75" customHeight="1">
      <c r="A25" s="95" t="s">
        <v>176</v>
      </c>
      <c r="B25" s="87"/>
      <c r="C25" s="90" t="s">
        <v>65</v>
      </c>
      <c r="D25" s="23"/>
      <c r="E25" s="24"/>
      <c r="F25" s="23"/>
      <c r="G25" s="24"/>
      <c r="H25" s="23"/>
      <c r="I25" s="28"/>
      <c r="J25" s="23"/>
      <c r="K25" s="28"/>
      <c r="L25" s="23"/>
      <c r="M25" s="28"/>
      <c r="N25" s="23"/>
      <c r="O25" s="28"/>
      <c r="P25" s="23"/>
      <c r="Q25" s="28"/>
      <c r="R25" s="23"/>
      <c r="S25" s="28"/>
      <c r="T25" s="23"/>
      <c r="U25" s="28"/>
      <c r="V25" s="23"/>
      <c r="W25" s="28"/>
      <c r="X25" s="23"/>
      <c r="Y25" s="28"/>
      <c r="Z25" s="23"/>
      <c r="AA25" s="28"/>
      <c r="AB25" s="29">
        <v>0</v>
      </c>
      <c r="AC25" s="29">
        <v>0</v>
      </c>
      <c r="AD25" s="30" t="e">
        <f>AC25/AB25</f>
        <v>#DIV/0!</v>
      </c>
      <c r="AE25" s="69">
        <v>42370</v>
      </c>
      <c r="AF25" s="70">
        <v>42735</v>
      </c>
      <c r="AG25" s="25" t="s">
        <v>158</v>
      </c>
      <c r="AH25" s="26">
        <f>E25+G25+I25+K25+M25+O25+Q25+S25+U25+W25+Y25+AA25</f>
        <v>0</v>
      </c>
      <c r="AI25" s="27" t="e">
        <f>AH25/C25</f>
        <v>#VALUE!</v>
      </c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ht="131.25" customHeight="1">
      <c r="A26" s="95" t="s">
        <v>177</v>
      </c>
      <c r="B26" s="87"/>
      <c r="C26" s="90" t="s">
        <v>65</v>
      </c>
      <c r="D26" s="23"/>
      <c r="E26" s="24"/>
      <c r="F26" s="23"/>
      <c r="G26" s="24"/>
      <c r="H26" s="23"/>
      <c r="I26" s="28"/>
      <c r="J26" s="23"/>
      <c r="K26" s="28"/>
      <c r="L26" s="23"/>
      <c r="M26" s="31"/>
      <c r="N26" s="23"/>
      <c r="O26" s="28"/>
      <c r="P26" s="23"/>
      <c r="Q26" s="28"/>
      <c r="R26" s="23"/>
      <c r="S26" s="28"/>
      <c r="T26" s="23"/>
      <c r="U26" s="28"/>
      <c r="V26" s="23"/>
      <c r="W26" s="28"/>
      <c r="X26" s="23"/>
      <c r="Y26" s="28"/>
      <c r="Z26" s="23"/>
      <c r="AA26" s="28"/>
      <c r="AB26" s="29">
        <v>0</v>
      </c>
      <c r="AC26" s="29">
        <v>0</v>
      </c>
      <c r="AD26" s="30" t="e">
        <f>AC26/AB26</f>
        <v>#DIV/0!</v>
      </c>
      <c r="AE26" s="69">
        <v>42370</v>
      </c>
      <c r="AF26" s="70">
        <v>42735</v>
      </c>
      <c r="AG26" s="25" t="s">
        <v>158</v>
      </c>
      <c r="AH26" s="26">
        <f>E26+G26+I26+K26+M26+O26+Q26+S26+U26+W26+Y26+AA26</f>
        <v>0</v>
      </c>
      <c r="AI26" s="27" t="e">
        <f>AH26/C26</f>
        <v>#VALUE!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</row>
    <row r="27" spans="1:48">
      <c r="A27" s="106" t="s">
        <v>178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64"/>
    </row>
    <row r="28" spans="1:48">
      <c r="A28" s="853" t="s">
        <v>179</v>
      </c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64"/>
    </row>
    <row r="29" spans="1:48" ht="45" customHeight="1">
      <c r="A29" s="86" t="s">
        <v>180</v>
      </c>
      <c r="B29" s="87"/>
      <c r="C29" s="92">
        <v>1</v>
      </c>
      <c r="D29" s="21">
        <v>0</v>
      </c>
      <c r="E29" s="24"/>
      <c r="F29" s="50">
        <v>1</v>
      </c>
      <c r="G29" s="24"/>
      <c r="H29" s="50">
        <v>0</v>
      </c>
      <c r="I29" s="51"/>
      <c r="J29" s="50">
        <v>0</v>
      </c>
      <c r="K29" s="51"/>
      <c r="L29" s="50">
        <v>0</v>
      </c>
      <c r="M29" s="51"/>
      <c r="N29" s="50">
        <v>0</v>
      </c>
      <c r="O29" s="51"/>
      <c r="P29" s="50">
        <v>0</v>
      </c>
      <c r="Q29" s="51"/>
      <c r="R29" s="50">
        <v>0</v>
      </c>
      <c r="S29" s="51"/>
      <c r="T29" s="50">
        <v>0</v>
      </c>
      <c r="U29" s="51"/>
      <c r="V29" s="50">
        <v>0</v>
      </c>
      <c r="W29" s="51"/>
      <c r="X29" s="50">
        <v>0</v>
      </c>
      <c r="Y29" s="51"/>
      <c r="Z29" s="50">
        <v>0</v>
      </c>
      <c r="AA29" s="51"/>
      <c r="AB29" s="29">
        <v>0</v>
      </c>
      <c r="AC29" s="29">
        <v>0</v>
      </c>
      <c r="AD29" s="30" t="e">
        <f>AC29/AB29</f>
        <v>#DIV/0!</v>
      </c>
      <c r="AE29" s="69">
        <v>42370</v>
      </c>
      <c r="AF29" s="70">
        <v>42735</v>
      </c>
      <c r="AG29" s="25" t="s">
        <v>158</v>
      </c>
      <c r="AH29" s="26">
        <f>E29+G29+I29+K29+M29+O29+Q29+S29+U29+W29+Y29+AA29</f>
        <v>0</v>
      </c>
      <c r="AI29" s="27">
        <f>AH29/C29</f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48" ht="37.5" customHeight="1">
      <c r="A30" s="86" t="s">
        <v>181</v>
      </c>
      <c r="B30" s="87"/>
      <c r="C30" s="92">
        <v>2</v>
      </c>
      <c r="D30" s="21">
        <v>0</v>
      </c>
      <c r="E30" s="24"/>
      <c r="F30" s="50">
        <v>0</v>
      </c>
      <c r="G30" s="24"/>
      <c r="H30" s="50">
        <v>0</v>
      </c>
      <c r="I30" s="51"/>
      <c r="J30" s="50">
        <v>0</v>
      </c>
      <c r="K30" s="51"/>
      <c r="L30" s="50">
        <v>1</v>
      </c>
      <c r="M30" s="51">
        <v>1</v>
      </c>
      <c r="N30" s="50">
        <v>0</v>
      </c>
      <c r="O30" s="51"/>
      <c r="P30" s="50">
        <v>0</v>
      </c>
      <c r="Q30" s="51"/>
      <c r="R30" s="50">
        <v>0</v>
      </c>
      <c r="S30" s="51"/>
      <c r="T30" s="50">
        <v>0</v>
      </c>
      <c r="U30" s="51"/>
      <c r="V30" s="50">
        <v>0</v>
      </c>
      <c r="W30" s="51"/>
      <c r="X30" s="50">
        <v>0</v>
      </c>
      <c r="Y30" s="51"/>
      <c r="Z30" s="50">
        <v>1</v>
      </c>
      <c r="AA30" s="51"/>
      <c r="AB30" s="29">
        <v>0</v>
      </c>
      <c r="AC30" s="29">
        <v>0</v>
      </c>
      <c r="AD30" s="30" t="e">
        <f>AC30/AB30</f>
        <v>#DIV/0!</v>
      </c>
      <c r="AE30" s="69">
        <v>42370</v>
      </c>
      <c r="AF30" s="70">
        <v>42735</v>
      </c>
      <c r="AG30" s="25" t="s">
        <v>158</v>
      </c>
      <c r="AH30" s="26">
        <f>E30+G30+I30+K30+M30+O30+Q30+S30+U30+W30+Y30+AA30</f>
        <v>1</v>
      </c>
      <c r="AI30" s="27">
        <f>AH30/C30</f>
        <v>0.5</v>
      </c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ht="45" customHeight="1">
      <c r="A31" s="86" t="s">
        <v>182</v>
      </c>
      <c r="B31" s="87"/>
      <c r="C31" s="92">
        <v>3</v>
      </c>
      <c r="D31" s="21">
        <v>0</v>
      </c>
      <c r="E31" s="24"/>
      <c r="F31" s="50">
        <v>1</v>
      </c>
      <c r="G31" s="24"/>
      <c r="H31" s="50">
        <v>0</v>
      </c>
      <c r="I31" s="51"/>
      <c r="J31" s="50">
        <v>0</v>
      </c>
      <c r="K31" s="51"/>
      <c r="L31" s="50">
        <v>0</v>
      </c>
      <c r="M31" s="51"/>
      <c r="N31" s="50">
        <v>1</v>
      </c>
      <c r="O31" s="51"/>
      <c r="P31" s="50">
        <v>0</v>
      </c>
      <c r="Q31" s="51"/>
      <c r="R31" s="50">
        <v>0</v>
      </c>
      <c r="S31" s="51"/>
      <c r="T31" s="50">
        <v>0</v>
      </c>
      <c r="U31" s="51"/>
      <c r="V31" s="50">
        <v>0</v>
      </c>
      <c r="W31" s="51"/>
      <c r="X31" s="50">
        <v>1</v>
      </c>
      <c r="Y31" s="51"/>
      <c r="Z31" s="50">
        <v>0</v>
      </c>
      <c r="AA31" s="51"/>
      <c r="AB31" s="29">
        <v>0</v>
      </c>
      <c r="AC31" s="29">
        <v>0</v>
      </c>
      <c r="AD31" s="30" t="e">
        <f>AC31/AB31</f>
        <v>#DIV/0!</v>
      </c>
      <c r="AE31" s="69">
        <v>42370</v>
      </c>
      <c r="AF31" s="70">
        <v>42735</v>
      </c>
      <c r="AG31" s="25" t="s">
        <v>158</v>
      </c>
      <c r="AH31" s="26">
        <f>E31+G31+I31+K31+M31+O31+Q31+S31+U31+W31+Y31+AA31</f>
        <v>0</v>
      </c>
      <c r="AI31" s="27">
        <f>AH31/C31</f>
        <v>0</v>
      </c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>
      <c r="A32" s="106" t="s">
        <v>183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64"/>
    </row>
    <row r="33" spans="1:48" ht="106.5" customHeight="1">
      <c r="A33" s="86" t="s">
        <v>184</v>
      </c>
      <c r="B33" s="87"/>
      <c r="C33" s="93">
        <v>1</v>
      </c>
      <c r="D33" s="50">
        <v>0</v>
      </c>
      <c r="E33" s="51"/>
      <c r="F33" s="50">
        <v>0</v>
      </c>
      <c r="G33" s="51"/>
      <c r="H33" s="50">
        <v>0</v>
      </c>
      <c r="I33" s="51"/>
      <c r="J33" s="50">
        <v>0</v>
      </c>
      <c r="K33" s="51"/>
      <c r="L33" s="50">
        <v>0</v>
      </c>
      <c r="M33" s="51"/>
      <c r="N33" s="50">
        <v>0</v>
      </c>
      <c r="O33" s="51"/>
      <c r="P33" s="50">
        <v>0</v>
      </c>
      <c r="Q33" s="51"/>
      <c r="R33" s="50">
        <v>0</v>
      </c>
      <c r="S33" s="51"/>
      <c r="T33" s="50">
        <v>0</v>
      </c>
      <c r="U33" s="51"/>
      <c r="V33" s="50">
        <v>0</v>
      </c>
      <c r="W33" s="51"/>
      <c r="X33" s="50">
        <v>0</v>
      </c>
      <c r="Y33" s="51"/>
      <c r="Z33" s="50">
        <v>1</v>
      </c>
      <c r="AA33" s="51"/>
      <c r="AB33" s="94">
        <v>0</v>
      </c>
      <c r="AC33" s="29">
        <v>0</v>
      </c>
      <c r="AD33" s="30" t="e">
        <f>AC33/AB33</f>
        <v>#DIV/0!</v>
      </c>
      <c r="AE33" s="69">
        <v>42370</v>
      </c>
      <c r="AF33" s="70">
        <v>42735</v>
      </c>
      <c r="AG33" s="25" t="s">
        <v>158</v>
      </c>
      <c r="AH33" s="26">
        <f>E33+G33+I33+K33+M33+O33+Q33+S33+U33+W33+Y33+AA33</f>
        <v>0</v>
      </c>
      <c r="AI33" s="27">
        <f>AH33/C33</f>
        <v>0</v>
      </c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642"/>
    </row>
    <row r="34" spans="1:48" ht="98.25" customHeight="1">
      <c r="A34" s="95" t="s">
        <v>185</v>
      </c>
      <c r="B34" s="87"/>
      <c r="C34" s="93">
        <v>1</v>
      </c>
      <c r="D34" s="50">
        <v>0</v>
      </c>
      <c r="E34" s="51"/>
      <c r="F34" s="50">
        <v>0</v>
      </c>
      <c r="G34" s="51"/>
      <c r="H34" s="50">
        <v>0</v>
      </c>
      <c r="I34" s="51"/>
      <c r="J34" s="50">
        <v>0</v>
      </c>
      <c r="K34" s="51"/>
      <c r="L34" s="50">
        <v>0</v>
      </c>
      <c r="M34" s="51"/>
      <c r="N34" s="50">
        <v>0</v>
      </c>
      <c r="O34" s="51"/>
      <c r="P34" s="50">
        <v>0</v>
      </c>
      <c r="Q34" s="51"/>
      <c r="R34" s="50">
        <v>0</v>
      </c>
      <c r="S34" s="51"/>
      <c r="T34" s="50">
        <v>0</v>
      </c>
      <c r="U34" s="51"/>
      <c r="V34" s="50">
        <v>0</v>
      </c>
      <c r="W34" s="51"/>
      <c r="X34" s="50">
        <v>0</v>
      </c>
      <c r="Y34" s="51"/>
      <c r="Z34" s="50">
        <v>1</v>
      </c>
      <c r="AA34" s="51"/>
      <c r="AB34" s="29">
        <v>0</v>
      </c>
      <c r="AC34" s="29">
        <v>0</v>
      </c>
      <c r="AD34" s="30" t="e">
        <f>AC34/AB34</f>
        <v>#DIV/0!</v>
      </c>
      <c r="AE34" s="69">
        <v>42370</v>
      </c>
      <c r="AF34" s="70">
        <v>42735</v>
      </c>
      <c r="AG34" s="25" t="s">
        <v>158</v>
      </c>
      <c r="AH34" s="26">
        <f>E34+G34+I34+K34+M34+O34+Q34+S34+U34+W34+Y34+AA34</f>
        <v>0</v>
      </c>
      <c r="AI34" s="27">
        <f>AH34/C34</f>
        <v>0</v>
      </c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ht="24">
      <c r="A35" s="33" t="s">
        <v>77</v>
      </c>
      <c r="B35" s="96"/>
      <c r="C35" s="97">
        <v>6</v>
      </c>
      <c r="D35" s="50">
        <v>0</v>
      </c>
      <c r="E35" s="51"/>
      <c r="F35" s="50">
        <v>1</v>
      </c>
      <c r="G35" s="51">
        <v>1</v>
      </c>
      <c r="H35" s="50">
        <v>0</v>
      </c>
      <c r="I35" s="51"/>
      <c r="J35" s="50">
        <v>1</v>
      </c>
      <c r="K35" s="51">
        <v>1</v>
      </c>
      <c r="L35" s="50">
        <v>0</v>
      </c>
      <c r="M35" s="51"/>
      <c r="N35" s="50">
        <v>1</v>
      </c>
      <c r="O35" s="51"/>
      <c r="P35" s="50">
        <v>0</v>
      </c>
      <c r="Q35" s="51"/>
      <c r="R35" s="50">
        <v>1</v>
      </c>
      <c r="S35" s="51"/>
      <c r="T35" s="50">
        <v>0</v>
      </c>
      <c r="U35" s="51"/>
      <c r="V35" s="50">
        <v>1</v>
      </c>
      <c r="W35" s="51"/>
      <c r="X35" s="50">
        <v>0</v>
      </c>
      <c r="Y35" s="51"/>
      <c r="Z35" s="50">
        <v>1</v>
      </c>
      <c r="AA35" s="51"/>
      <c r="AB35" s="29">
        <v>0</v>
      </c>
      <c r="AC35" s="29">
        <v>0</v>
      </c>
      <c r="AD35" s="30" t="e">
        <f>AC35/AB35</f>
        <v>#DIV/0!</v>
      </c>
      <c r="AE35" s="69">
        <v>42370</v>
      </c>
      <c r="AF35" s="70">
        <v>42735</v>
      </c>
      <c r="AG35" s="25" t="s">
        <v>158</v>
      </c>
      <c r="AH35" s="26">
        <f>E35+G35+I35+K35+M35+O35+Q35+S35+U35+W35+Y35+AA35</f>
        <v>2</v>
      </c>
      <c r="AI35" s="27">
        <f>AH35/C35</f>
        <v>0.33333333333333331</v>
      </c>
      <c r="AJ35" s="28"/>
      <c r="AK35" s="89" t="s">
        <v>186</v>
      </c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ht="120.75" hidden="1" customHeight="1">
      <c r="A36" s="47" t="s">
        <v>270</v>
      </c>
      <c r="B36" s="98"/>
      <c r="C36" s="45" t="s">
        <v>59</v>
      </c>
      <c r="D36" s="22"/>
      <c r="E36" s="31"/>
      <c r="F36" s="22"/>
      <c r="G36" s="31"/>
      <c r="H36" s="22"/>
      <c r="I36" s="31"/>
      <c r="J36" s="22"/>
      <c r="K36" s="31"/>
      <c r="L36" s="22"/>
      <c r="M36" s="31"/>
      <c r="N36" s="22"/>
      <c r="O36" s="31"/>
      <c r="P36" s="22"/>
      <c r="Q36" s="31"/>
      <c r="R36" s="22"/>
      <c r="S36" s="31"/>
      <c r="T36" s="22"/>
      <c r="U36" s="31"/>
      <c r="V36" s="22"/>
      <c r="W36" s="31"/>
      <c r="X36" s="3"/>
      <c r="Y36" s="37"/>
      <c r="Z36" s="22"/>
      <c r="AA36" s="31"/>
      <c r="AB36" s="44"/>
      <c r="AC36" s="98"/>
      <c r="AD36" s="98"/>
      <c r="AE36" s="69">
        <v>42370</v>
      </c>
      <c r="AF36" s="70">
        <v>42735</v>
      </c>
      <c r="AG36" s="25" t="s">
        <v>158</v>
      </c>
      <c r="AH36" s="26">
        <f>E36+G36+I36+K36+M36+O36+Q36+S36+U36+W36+Y36+AA36</f>
        <v>0</v>
      </c>
      <c r="AI36" s="27" t="e">
        <f>AH36/C36</f>
        <v>#VALUE!</v>
      </c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ht="36">
      <c r="A37" s="99" t="s">
        <v>187</v>
      </c>
      <c r="B37" s="96"/>
      <c r="C37" s="100">
        <v>1</v>
      </c>
      <c r="D37" s="50">
        <v>0</v>
      </c>
      <c r="E37" s="51"/>
      <c r="F37" s="50">
        <v>0</v>
      </c>
      <c r="G37" s="51"/>
      <c r="H37" s="50">
        <v>0</v>
      </c>
      <c r="I37" s="51"/>
      <c r="J37" s="50">
        <v>0</v>
      </c>
      <c r="K37" s="51"/>
      <c r="L37" s="50">
        <v>0</v>
      </c>
      <c r="M37" s="51"/>
      <c r="N37" s="50">
        <v>0</v>
      </c>
      <c r="O37" s="51"/>
      <c r="P37" s="50">
        <v>0</v>
      </c>
      <c r="Q37" s="51"/>
      <c r="R37" s="50">
        <v>0</v>
      </c>
      <c r="S37" s="51"/>
      <c r="T37" s="50">
        <v>0</v>
      </c>
      <c r="U37" s="51"/>
      <c r="V37" s="50">
        <v>0</v>
      </c>
      <c r="W37" s="51"/>
      <c r="X37" s="50">
        <v>1</v>
      </c>
      <c r="Y37" s="51"/>
      <c r="Z37" s="50">
        <v>0</v>
      </c>
      <c r="AA37" s="51"/>
      <c r="AB37" s="101">
        <v>20000000</v>
      </c>
      <c r="AC37" s="29">
        <v>0</v>
      </c>
      <c r="AD37" s="30">
        <f>AC37/AB37</f>
        <v>0</v>
      </c>
      <c r="AE37" s="69">
        <v>42370</v>
      </c>
      <c r="AF37" s="70">
        <v>42735</v>
      </c>
      <c r="AG37" s="25" t="s">
        <v>158</v>
      </c>
      <c r="AH37" s="26">
        <f>E37+G37+I37+K37+M37+O37+Q37+S37+U37+W37+Y37+AA37</f>
        <v>0</v>
      </c>
      <c r="AI37" s="27">
        <f>AH37/C37</f>
        <v>0</v>
      </c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642"/>
    </row>
    <row r="38" spans="1:48" ht="24.75" customHeight="1">
      <c r="A38" s="800" t="s">
        <v>188</v>
      </c>
      <c r="B38" s="800"/>
      <c r="C38" s="800"/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3"/>
      <c r="Z38" s="34"/>
      <c r="AA38" s="34"/>
      <c r="AB38" s="337">
        <f>SUM(AB8:AB37)</f>
        <v>20000000</v>
      </c>
      <c r="AC38" s="43"/>
      <c r="AD38" s="43"/>
      <c r="AE38" s="23"/>
      <c r="AF38" s="102"/>
      <c r="AG38" s="50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23"/>
    </row>
  </sheetData>
  <mergeCells count="19">
    <mergeCell ref="A1:AV1"/>
    <mergeCell ref="A2:AV2"/>
    <mergeCell ref="A3:AV3"/>
    <mergeCell ref="A4:AV4"/>
    <mergeCell ref="A5:A6"/>
    <mergeCell ref="B5:B6"/>
    <mergeCell ref="C5:C6"/>
    <mergeCell ref="D5:AA5"/>
    <mergeCell ref="AB5:AB6"/>
    <mergeCell ref="AC5:AC6"/>
    <mergeCell ref="AV5:AV6"/>
    <mergeCell ref="AG5:AG6"/>
    <mergeCell ref="AH5:AI5"/>
    <mergeCell ref="AJ5:AU5"/>
    <mergeCell ref="A28:AF28"/>
    <mergeCell ref="A38:X38"/>
    <mergeCell ref="AD5:AD6"/>
    <mergeCell ref="AE5:AE6"/>
    <mergeCell ref="AF5:AF6"/>
  </mergeCells>
  <conditionalFormatting sqref="AI8:AI19">
    <cfRule type="cellIs" dxfId="35" priority="29" operator="greaterThanOrEqual">
      <formula>1</formula>
    </cfRule>
    <cfRule type="cellIs" dxfId="34" priority="30" operator="lessThanOrEqual">
      <formula>0.99</formula>
    </cfRule>
  </conditionalFormatting>
  <conditionalFormatting sqref="AH8:AH19">
    <cfRule type="colorScale" priority="28">
      <colorScale>
        <cfvo type="num" val="0"/>
        <cfvo type="num" val="4036"/>
        <color rgb="FFFF0000"/>
        <color rgb="FF00B050"/>
      </colorScale>
    </cfRule>
  </conditionalFormatting>
  <conditionalFormatting sqref="AI8:AI19">
    <cfRule type="cellIs" dxfId="33" priority="26" operator="greaterThanOrEqual">
      <formula>1</formula>
    </cfRule>
    <cfRule type="cellIs" dxfId="32" priority="27" operator="lessThanOrEqual">
      <formula>0.99</formula>
    </cfRule>
  </conditionalFormatting>
  <conditionalFormatting sqref="AH8:AH19">
    <cfRule type="colorScale" priority="25">
      <colorScale>
        <cfvo type="num" val="0"/>
        <cfvo type="num" val="4036"/>
        <color rgb="FFFF0000"/>
        <color rgb="FF00B050"/>
      </colorScale>
    </cfRule>
  </conditionalFormatting>
  <conditionalFormatting sqref="AI21:AI22">
    <cfRule type="cellIs" dxfId="31" priority="23" operator="greaterThanOrEqual">
      <formula>1</formula>
    </cfRule>
    <cfRule type="cellIs" dxfId="30" priority="24" operator="lessThanOrEqual">
      <formula>0.99</formula>
    </cfRule>
  </conditionalFormatting>
  <conditionalFormatting sqref="AH21:AH22">
    <cfRule type="colorScale" priority="22">
      <colorScale>
        <cfvo type="num" val="0"/>
        <cfvo type="num" val="4036"/>
        <color rgb="FFFF0000"/>
        <color rgb="FF00B050"/>
      </colorScale>
    </cfRule>
  </conditionalFormatting>
  <conditionalFormatting sqref="AI21:AI22">
    <cfRule type="cellIs" dxfId="29" priority="20" operator="greaterThanOrEqual">
      <formula>1</formula>
    </cfRule>
    <cfRule type="cellIs" dxfId="28" priority="21" operator="lessThanOrEqual">
      <formula>0.99</formula>
    </cfRule>
  </conditionalFormatting>
  <conditionalFormatting sqref="AH21:AH22">
    <cfRule type="colorScale" priority="19">
      <colorScale>
        <cfvo type="num" val="0"/>
        <cfvo type="num" val="4036"/>
        <color rgb="FFFF0000"/>
        <color rgb="FF00B050"/>
      </colorScale>
    </cfRule>
  </conditionalFormatting>
  <conditionalFormatting sqref="AI24:AI26">
    <cfRule type="cellIs" dxfId="27" priority="17" operator="greaterThanOrEqual">
      <formula>1</formula>
    </cfRule>
    <cfRule type="cellIs" dxfId="26" priority="18" operator="lessThanOrEqual">
      <formula>0.99</formula>
    </cfRule>
  </conditionalFormatting>
  <conditionalFormatting sqref="AH24:AH26">
    <cfRule type="colorScale" priority="16">
      <colorScale>
        <cfvo type="num" val="0"/>
        <cfvo type="num" val="4036"/>
        <color rgb="FFFF0000"/>
        <color rgb="FF00B050"/>
      </colorScale>
    </cfRule>
  </conditionalFormatting>
  <conditionalFormatting sqref="AI24:AI26">
    <cfRule type="cellIs" dxfId="25" priority="14" operator="greaterThanOrEqual">
      <formula>1</formula>
    </cfRule>
    <cfRule type="cellIs" dxfId="24" priority="15" operator="lessThanOrEqual">
      <formula>0.99</formula>
    </cfRule>
  </conditionalFormatting>
  <conditionalFormatting sqref="AH24:AH26">
    <cfRule type="colorScale" priority="13">
      <colorScale>
        <cfvo type="num" val="0"/>
        <cfvo type="num" val="4036"/>
        <color rgb="FFFF0000"/>
        <color rgb="FF00B050"/>
      </colorScale>
    </cfRule>
  </conditionalFormatting>
  <conditionalFormatting sqref="AI29:AI31">
    <cfRule type="cellIs" dxfId="23" priority="11" operator="greaterThanOrEqual">
      <formula>1</formula>
    </cfRule>
    <cfRule type="cellIs" dxfId="22" priority="12" operator="lessThanOrEqual">
      <formula>0.99</formula>
    </cfRule>
  </conditionalFormatting>
  <conditionalFormatting sqref="AH29:AH31">
    <cfRule type="colorScale" priority="10">
      <colorScale>
        <cfvo type="num" val="0"/>
        <cfvo type="num" val="4036"/>
        <color rgb="FFFF0000"/>
        <color rgb="FF00B050"/>
      </colorScale>
    </cfRule>
  </conditionalFormatting>
  <conditionalFormatting sqref="AI29:AI31">
    <cfRule type="cellIs" dxfId="21" priority="8" operator="greaterThanOrEqual">
      <formula>1</formula>
    </cfRule>
    <cfRule type="cellIs" dxfId="20" priority="9" operator="lessThanOrEqual">
      <formula>0.99</formula>
    </cfRule>
  </conditionalFormatting>
  <conditionalFormatting sqref="AH29:AH31">
    <cfRule type="colorScale" priority="7">
      <colorScale>
        <cfvo type="num" val="0"/>
        <cfvo type="num" val="4036"/>
        <color rgb="FFFF0000"/>
        <color rgb="FF00B050"/>
      </colorScale>
    </cfRule>
  </conditionalFormatting>
  <conditionalFormatting sqref="AI33:AI37">
    <cfRule type="cellIs" dxfId="19" priority="5" operator="greaterThanOrEqual">
      <formula>1</formula>
    </cfRule>
    <cfRule type="cellIs" dxfId="18" priority="6" operator="lessThanOrEqual">
      <formula>0.99</formula>
    </cfRule>
  </conditionalFormatting>
  <conditionalFormatting sqref="AH33:AH37">
    <cfRule type="colorScale" priority="4">
      <colorScale>
        <cfvo type="num" val="0"/>
        <cfvo type="num" val="4036"/>
        <color rgb="FFFF0000"/>
        <color rgb="FF00B050"/>
      </colorScale>
    </cfRule>
  </conditionalFormatting>
  <conditionalFormatting sqref="AI33:AI37">
    <cfRule type="cellIs" dxfId="17" priority="2" operator="greaterThanOrEqual">
      <formula>1</formula>
    </cfRule>
    <cfRule type="cellIs" dxfId="16" priority="3" operator="lessThanOrEqual">
      <formula>0.99</formula>
    </cfRule>
  </conditionalFormatting>
  <conditionalFormatting sqref="AH33:AH37">
    <cfRule type="colorScale" priority="1">
      <colorScale>
        <cfvo type="num" val="0"/>
        <cfvo type="num" val="4036"/>
        <color rgb="FFFF0000"/>
        <color rgb="FF00B050"/>
      </colorScale>
    </cfRule>
  </conditionalFormatting>
  <pageMargins left="0.87" right="0.23622047244094491" top="0.74803149606299213" bottom="0.74803149606299213" header="0.31496062992125984" footer="0.31496062992125984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41"/>
  <sheetViews>
    <sheetView topLeftCell="A37" workbookViewId="0">
      <selection sqref="A1:AV41"/>
    </sheetView>
  </sheetViews>
  <sheetFormatPr baseColWidth="10" defaultRowHeight="12"/>
  <cols>
    <col min="1" max="1" width="36.7109375" style="16" customWidth="1"/>
    <col min="2" max="2" width="11.42578125" style="16" hidden="1" customWidth="1"/>
    <col min="3" max="3" width="11.42578125" style="16"/>
    <col min="4" max="27" width="4.28515625" style="16" hidden="1" customWidth="1"/>
    <col min="28" max="28" width="15.42578125" style="16" customWidth="1"/>
    <col min="29" max="30" width="15.7109375" style="16" hidden="1" customWidth="1"/>
    <col min="31" max="32" width="11.42578125" style="16" customWidth="1"/>
    <col min="33" max="33" width="16.140625" style="16" customWidth="1"/>
    <col min="34" max="35" width="11.42578125" style="16" hidden="1" customWidth="1"/>
    <col min="36" max="47" width="22.7109375" style="16" hidden="1" customWidth="1"/>
    <col min="48" max="48" width="22.7109375" style="16" customWidth="1"/>
    <col min="49" max="51" width="11.42578125" style="16" customWidth="1"/>
    <col min="52" max="52" width="11.42578125" style="16"/>
    <col min="53" max="53" width="24.28515625" style="16" customWidth="1"/>
    <col min="54" max="256" width="11.42578125" style="16"/>
    <col min="257" max="257" width="34.42578125" style="16" customWidth="1"/>
    <col min="258" max="259" width="11.42578125" style="16"/>
    <col min="260" max="283" width="6.5703125" style="16" customWidth="1"/>
    <col min="284" max="286" width="15.7109375" style="16" customWidth="1"/>
    <col min="287" max="288" width="11.42578125" style="16"/>
    <col min="289" max="289" width="16.140625" style="16" customWidth="1"/>
    <col min="290" max="291" width="11.42578125" style="16"/>
    <col min="292" max="307" width="0" style="16" hidden="1" customWidth="1"/>
    <col min="308" max="512" width="11.42578125" style="16"/>
    <col min="513" max="513" width="34.42578125" style="16" customWidth="1"/>
    <col min="514" max="515" width="11.42578125" style="16"/>
    <col min="516" max="539" width="6.5703125" style="16" customWidth="1"/>
    <col min="540" max="542" width="15.7109375" style="16" customWidth="1"/>
    <col min="543" max="544" width="11.42578125" style="16"/>
    <col min="545" max="545" width="16.140625" style="16" customWidth="1"/>
    <col min="546" max="547" width="11.42578125" style="16"/>
    <col min="548" max="563" width="0" style="16" hidden="1" customWidth="1"/>
    <col min="564" max="768" width="11.42578125" style="16"/>
    <col min="769" max="769" width="34.42578125" style="16" customWidth="1"/>
    <col min="770" max="771" width="11.42578125" style="16"/>
    <col min="772" max="795" width="6.5703125" style="16" customWidth="1"/>
    <col min="796" max="798" width="15.7109375" style="16" customWidth="1"/>
    <col min="799" max="800" width="11.42578125" style="16"/>
    <col min="801" max="801" width="16.140625" style="16" customWidth="1"/>
    <col min="802" max="803" width="11.42578125" style="16"/>
    <col min="804" max="819" width="0" style="16" hidden="1" customWidth="1"/>
    <col min="820" max="1024" width="11.42578125" style="16"/>
    <col min="1025" max="1025" width="34.42578125" style="16" customWidth="1"/>
    <col min="1026" max="1027" width="11.42578125" style="16"/>
    <col min="1028" max="1051" width="6.5703125" style="16" customWidth="1"/>
    <col min="1052" max="1054" width="15.7109375" style="16" customWidth="1"/>
    <col min="1055" max="1056" width="11.42578125" style="16"/>
    <col min="1057" max="1057" width="16.140625" style="16" customWidth="1"/>
    <col min="1058" max="1059" width="11.42578125" style="16"/>
    <col min="1060" max="1075" width="0" style="16" hidden="1" customWidth="1"/>
    <col min="1076" max="1280" width="11.42578125" style="16"/>
    <col min="1281" max="1281" width="34.42578125" style="16" customWidth="1"/>
    <col min="1282" max="1283" width="11.42578125" style="16"/>
    <col min="1284" max="1307" width="6.5703125" style="16" customWidth="1"/>
    <col min="1308" max="1310" width="15.7109375" style="16" customWidth="1"/>
    <col min="1311" max="1312" width="11.42578125" style="16"/>
    <col min="1313" max="1313" width="16.140625" style="16" customWidth="1"/>
    <col min="1314" max="1315" width="11.42578125" style="16"/>
    <col min="1316" max="1331" width="0" style="16" hidden="1" customWidth="1"/>
    <col min="1332" max="1536" width="11.42578125" style="16"/>
    <col min="1537" max="1537" width="34.42578125" style="16" customWidth="1"/>
    <col min="1538" max="1539" width="11.42578125" style="16"/>
    <col min="1540" max="1563" width="6.5703125" style="16" customWidth="1"/>
    <col min="1564" max="1566" width="15.7109375" style="16" customWidth="1"/>
    <col min="1567" max="1568" width="11.42578125" style="16"/>
    <col min="1569" max="1569" width="16.140625" style="16" customWidth="1"/>
    <col min="1570" max="1571" width="11.42578125" style="16"/>
    <col min="1572" max="1587" width="0" style="16" hidden="1" customWidth="1"/>
    <col min="1588" max="1792" width="11.42578125" style="16"/>
    <col min="1793" max="1793" width="34.42578125" style="16" customWidth="1"/>
    <col min="1794" max="1795" width="11.42578125" style="16"/>
    <col min="1796" max="1819" width="6.5703125" style="16" customWidth="1"/>
    <col min="1820" max="1822" width="15.7109375" style="16" customWidth="1"/>
    <col min="1823" max="1824" width="11.42578125" style="16"/>
    <col min="1825" max="1825" width="16.140625" style="16" customWidth="1"/>
    <col min="1826" max="1827" width="11.42578125" style="16"/>
    <col min="1828" max="1843" width="0" style="16" hidden="1" customWidth="1"/>
    <col min="1844" max="2048" width="11.42578125" style="16"/>
    <col min="2049" max="2049" width="34.42578125" style="16" customWidth="1"/>
    <col min="2050" max="2051" width="11.42578125" style="16"/>
    <col min="2052" max="2075" width="6.5703125" style="16" customWidth="1"/>
    <col min="2076" max="2078" width="15.7109375" style="16" customWidth="1"/>
    <col min="2079" max="2080" width="11.42578125" style="16"/>
    <col min="2081" max="2081" width="16.140625" style="16" customWidth="1"/>
    <col min="2082" max="2083" width="11.42578125" style="16"/>
    <col min="2084" max="2099" width="0" style="16" hidden="1" customWidth="1"/>
    <col min="2100" max="2304" width="11.42578125" style="16"/>
    <col min="2305" max="2305" width="34.42578125" style="16" customWidth="1"/>
    <col min="2306" max="2307" width="11.42578125" style="16"/>
    <col min="2308" max="2331" width="6.5703125" style="16" customWidth="1"/>
    <col min="2332" max="2334" width="15.7109375" style="16" customWidth="1"/>
    <col min="2335" max="2336" width="11.42578125" style="16"/>
    <col min="2337" max="2337" width="16.140625" style="16" customWidth="1"/>
    <col min="2338" max="2339" width="11.42578125" style="16"/>
    <col min="2340" max="2355" width="0" style="16" hidden="1" customWidth="1"/>
    <col min="2356" max="2560" width="11.42578125" style="16"/>
    <col min="2561" max="2561" width="34.42578125" style="16" customWidth="1"/>
    <col min="2562" max="2563" width="11.42578125" style="16"/>
    <col min="2564" max="2587" width="6.5703125" style="16" customWidth="1"/>
    <col min="2588" max="2590" width="15.7109375" style="16" customWidth="1"/>
    <col min="2591" max="2592" width="11.42578125" style="16"/>
    <col min="2593" max="2593" width="16.140625" style="16" customWidth="1"/>
    <col min="2594" max="2595" width="11.42578125" style="16"/>
    <col min="2596" max="2611" width="0" style="16" hidden="1" customWidth="1"/>
    <col min="2612" max="2816" width="11.42578125" style="16"/>
    <col min="2817" max="2817" width="34.42578125" style="16" customWidth="1"/>
    <col min="2818" max="2819" width="11.42578125" style="16"/>
    <col min="2820" max="2843" width="6.5703125" style="16" customWidth="1"/>
    <col min="2844" max="2846" width="15.7109375" style="16" customWidth="1"/>
    <col min="2847" max="2848" width="11.42578125" style="16"/>
    <col min="2849" max="2849" width="16.140625" style="16" customWidth="1"/>
    <col min="2850" max="2851" width="11.42578125" style="16"/>
    <col min="2852" max="2867" width="0" style="16" hidden="1" customWidth="1"/>
    <col min="2868" max="3072" width="11.42578125" style="16"/>
    <col min="3073" max="3073" width="34.42578125" style="16" customWidth="1"/>
    <col min="3074" max="3075" width="11.42578125" style="16"/>
    <col min="3076" max="3099" width="6.5703125" style="16" customWidth="1"/>
    <col min="3100" max="3102" width="15.7109375" style="16" customWidth="1"/>
    <col min="3103" max="3104" width="11.42578125" style="16"/>
    <col min="3105" max="3105" width="16.140625" style="16" customWidth="1"/>
    <col min="3106" max="3107" width="11.42578125" style="16"/>
    <col min="3108" max="3123" width="0" style="16" hidden="1" customWidth="1"/>
    <col min="3124" max="3328" width="11.42578125" style="16"/>
    <col min="3329" max="3329" width="34.42578125" style="16" customWidth="1"/>
    <col min="3330" max="3331" width="11.42578125" style="16"/>
    <col min="3332" max="3355" width="6.5703125" style="16" customWidth="1"/>
    <col min="3356" max="3358" width="15.7109375" style="16" customWidth="1"/>
    <col min="3359" max="3360" width="11.42578125" style="16"/>
    <col min="3361" max="3361" width="16.140625" style="16" customWidth="1"/>
    <col min="3362" max="3363" width="11.42578125" style="16"/>
    <col min="3364" max="3379" width="0" style="16" hidden="1" customWidth="1"/>
    <col min="3380" max="3584" width="11.42578125" style="16"/>
    <col min="3585" max="3585" width="34.42578125" style="16" customWidth="1"/>
    <col min="3586" max="3587" width="11.42578125" style="16"/>
    <col min="3588" max="3611" width="6.5703125" style="16" customWidth="1"/>
    <col min="3612" max="3614" width="15.7109375" style="16" customWidth="1"/>
    <col min="3615" max="3616" width="11.42578125" style="16"/>
    <col min="3617" max="3617" width="16.140625" style="16" customWidth="1"/>
    <col min="3618" max="3619" width="11.42578125" style="16"/>
    <col min="3620" max="3635" width="0" style="16" hidden="1" customWidth="1"/>
    <col min="3636" max="3840" width="11.42578125" style="16"/>
    <col min="3841" max="3841" width="34.42578125" style="16" customWidth="1"/>
    <col min="3842" max="3843" width="11.42578125" style="16"/>
    <col min="3844" max="3867" width="6.5703125" style="16" customWidth="1"/>
    <col min="3868" max="3870" width="15.7109375" style="16" customWidth="1"/>
    <col min="3871" max="3872" width="11.42578125" style="16"/>
    <col min="3873" max="3873" width="16.140625" style="16" customWidth="1"/>
    <col min="3874" max="3875" width="11.42578125" style="16"/>
    <col min="3876" max="3891" width="0" style="16" hidden="1" customWidth="1"/>
    <col min="3892" max="4096" width="11.42578125" style="16"/>
    <col min="4097" max="4097" width="34.42578125" style="16" customWidth="1"/>
    <col min="4098" max="4099" width="11.42578125" style="16"/>
    <col min="4100" max="4123" width="6.5703125" style="16" customWidth="1"/>
    <col min="4124" max="4126" width="15.7109375" style="16" customWidth="1"/>
    <col min="4127" max="4128" width="11.42578125" style="16"/>
    <col min="4129" max="4129" width="16.140625" style="16" customWidth="1"/>
    <col min="4130" max="4131" width="11.42578125" style="16"/>
    <col min="4132" max="4147" width="0" style="16" hidden="1" customWidth="1"/>
    <col min="4148" max="4352" width="11.42578125" style="16"/>
    <col min="4353" max="4353" width="34.42578125" style="16" customWidth="1"/>
    <col min="4354" max="4355" width="11.42578125" style="16"/>
    <col min="4356" max="4379" width="6.5703125" style="16" customWidth="1"/>
    <col min="4380" max="4382" width="15.7109375" style="16" customWidth="1"/>
    <col min="4383" max="4384" width="11.42578125" style="16"/>
    <col min="4385" max="4385" width="16.140625" style="16" customWidth="1"/>
    <col min="4386" max="4387" width="11.42578125" style="16"/>
    <col min="4388" max="4403" width="0" style="16" hidden="1" customWidth="1"/>
    <col min="4404" max="4608" width="11.42578125" style="16"/>
    <col min="4609" max="4609" width="34.42578125" style="16" customWidth="1"/>
    <col min="4610" max="4611" width="11.42578125" style="16"/>
    <col min="4612" max="4635" width="6.5703125" style="16" customWidth="1"/>
    <col min="4636" max="4638" width="15.7109375" style="16" customWidth="1"/>
    <col min="4639" max="4640" width="11.42578125" style="16"/>
    <col min="4641" max="4641" width="16.140625" style="16" customWidth="1"/>
    <col min="4642" max="4643" width="11.42578125" style="16"/>
    <col min="4644" max="4659" width="0" style="16" hidden="1" customWidth="1"/>
    <col min="4660" max="4864" width="11.42578125" style="16"/>
    <col min="4865" max="4865" width="34.42578125" style="16" customWidth="1"/>
    <col min="4866" max="4867" width="11.42578125" style="16"/>
    <col min="4868" max="4891" width="6.5703125" style="16" customWidth="1"/>
    <col min="4892" max="4894" width="15.7109375" style="16" customWidth="1"/>
    <col min="4895" max="4896" width="11.42578125" style="16"/>
    <col min="4897" max="4897" width="16.140625" style="16" customWidth="1"/>
    <col min="4898" max="4899" width="11.42578125" style="16"/>
    <col min="4900" max="4915" width="0" style="16" hidden="1" customWidth="1"/>
    <col min="4916" max="5120" width="11.42578125" style="16"/>
    <col min="5121" max="5121" width="34.42578125" style="16" customWidth="1"/>
    <col min="5122" max="5123" width="11.42578125" style="16"/>
    <col min="5124" max="5147" width="6.5703125" style="16" customWidth="1"/>
    <col min="5148" max="5150" width="15.7109375" style="16" customWidth="1"/>
    <col min="5151" max="5152" width="11.42578125" style="16"/>
    <col min="5153" max="5153" width="16.140625" style="16" customWidth="1"/>
    <col min="5154" max="5155" width="11.42578125" style="16"/>
    <col min="5156" max="5171" width="0" style="16" hidden="1" customWidth="1"/>
    <col min="5172" max="5376" width="11.42578125" style="16"/>
    <col min="5377" max="5377" width="34.42578125" style="16" customWidth="1"/>
    <col min="5378" max="5379" width="11.42578125" style="16"/>
    <col min="5380" max="5403" width="6.5703125" style="16" customWidth="1"/>
    <col min="5404" max="5406" width="15.7109375" style="16" customWidth="1"/>
    <col min="5407" max="5408" width="11.42578125" style="16"/>
    <col min="5409" max="5409" width="16.140625" style="16" customWidth="1"/>
    <col min="5410" max="5411" width="11.42578125" style="16"/>
    <col min="5412" max="5427" width="0" style="16" hidden="1" customWidth="1"/>
    <col min="5428" max="5632" width="11.42578125" style="16"/>
    <col min="5633" max="5633" width="34.42578125" style="16" customWidth="1"/>
    <col min="5634" max="5635" width="11.42578125" style="16"/>
    <col min="5636" max="5659" width="6.5703125" style="16" customWidth="1"/>
    <col min="5660" max="5662" width="15.7109375" style="16" customWidth="1"/>
    <col min="5663" max="5664" width="11.42578125" style="16"/>
    <col min="5665" max="5665" width="16.140625" style="16" customWidth="1"/>
    <col min="5666" max="5667" width="11.42578125" style="16"/>
    <col min="5668" max="5683" width="0" style="16" hidden="1" customWidth="1"/>
    <col min="5684" max="5888" width="11.42578125" style="16"/>
    <col min="5889" max="5889" width="34.42578125" style="16" customWidth="1"/>
    <col min="5890" max="5891" width="11.42578125" style="16"/>
    <col min="5892" max="5915" width="6.5703125" style="16" customWidth="1"/>
    <col min="5916" max="5918" width="15.7109375" style="16" customWidth="1"/>
    <col min="5919" max="5920" width="11.42578125" style="16"/>
    <col min="5921" max="5921" width="16.140625" style="16" customWidth="1"/>
    <col min="5922" max="5923" width="11.42578125" style="16"/>
    <col min="5924" max="5939" width="0" style="16" hidden="1" customWidth="1"/>
    <col min="5940" max="6144" width="11.42578125" style="16"/>
    <col min="6145" max="6145" width="34.42578125" style="16" customWidth="1"/>
    <col min="6146" max="6147" width="11.42578125" style="16"/>
    <col min="6148" max="6171" width="6.5703125" style="16" customWidth="1"/>
    <col min="6172" max="6174" width="15.7109375" style="16" customWidth="1"/>
    <col min="6175" max="6176" width="11.42578125" style="16"/>
    <col min="6177" max="6177" width="16.140625" style="16" customWidth="1"/>
    <col min="6178" max="6179" width="11.42578125" style="16"/>
    <col min="6180" max="6195" width="0" style="16" hidden="1" customWidth="1"/>
    <col min="6196" max="6400" width="11.42578125" style="16"/>
    <col min="6401" max="6401" width="34.42578125" style="16" customWidth="1"/>
    <col min="6402" max="6403" width="11.42578125" style="16"/>
    <col min="6404" max="6427" width="6.5703125" style="16" customWidth="1"/>
    <col min="6428" max="6430" width="15.7109375" style="16" customWidth="1"/>
    <col min="6431" max="6432" width="11.42578125" style="16"/>
    <col min="6433" max="6433" width="16.140625" style="16" customWidth="1"/>
    <col min="6434" max="6435" width="11.42578125" style="16"/>
    <col min="6436" max="6451" width="0" style="16" hidden="1" customWidth="1"/>
    <col min="6452" max="6656" width="11.42578125" style="16"/>
    <col min="6657" max="6657" width="34.42578125" style="16" customWidth="1"/>
    <col min="6658" max="6659" width="11.42578125" style="16"/>
    <col min="6660" max="6683" width="6.5703125" style="16" customWidth="1"/>
    <col min="6684" max="6686" width="15.7109375" style="16" customWidth="1"/>
    <col min="6687" max="6688" width="11.42578125" style="16"/>
    <col min="6689" max="6689" width="16.140625" style="16" customWidth="1"/>
    <col min="6690" max="6691" width="11.42578125" style="16"/>
    <col min="6692" max="6707" width="0" style="16" hidden="1" customWidth="1"/>
    <col min="6708" max="6912" width="11.42578125" style="16"/>
    <col min="6913" max="6913" width="34.42578125" style="16" customWidth="1"/>
    <col min="6914" max="6915" width="11.42578125" style="16"/>
    <col min="6916" max="6939" width="6.5703125" style="16" customWidth="1"/>
    <col min="6940" max="6942" width="15.7109375" style="16" customWidth="1"/>
    <col min="6943" max="6944" width="11.42578125" style="16"/>
    <col min="6945" max="6945" width="16.140625" style="16" customWidth="1"/>
    <col min="6946" max="6947" width="11.42578125" style="16"/>
    <col min="6948" max="6963" width="0" style="16" hidden="1" customWidth="1"/>
    <col min="6964" max="7168" width="11.42578125" style="16"/>
    <col min="7169" max="7169" width="34.42578125" style="16" customWidth="1"/>
    <col min="7170" max="7171" width="11.42578125" style="16"/>
    <col min="7172" max="7195" width="6.5703125" style="16" customWidth="1"/>
    <col min="7196" max="7198" width="15.7109375" style="16" customWidth="1"/>
    <col min="7199" max="7200" width="11.42578125" style="16"/>
    <col min="7201" max="7201" width="16.140625" style="16" customWidth="1"/>
    <col min="7202" max="7203" width="11.42578125" style="16"/>
    <col min="7204" max="7219" width="0" style="16" hidden="1" customWidth="1"/>
    <col min="7220" max="7424" width="11.42578125" style="16"/>
    <col min="7425" max="7425" width="34.42578125" style="16" customWidth="1"/>
    <col min="7426" max="7427" width="11.42578125" style="16"/>
    <col min="7428" max="7451" width="6.5703125" style="16" customWidth="1"/>
    <col min="7452" max="7454" width="15.7109375" style="16" customWidth="1"/>
    <col min="7455" max="7456" width="11.42578125" style="16"/>
    <col min="7457" max="7457" width="16.140625" style="16" customWidth="1"/>
    <col min="7458" max="7459" width="11.42578125" style="16"/>
    <col min="7460" max="7475" width="0" style="16" hidden="1" customWidth="1"/>
    <col min="7476" max="7680" width="11.42578125" style="16"/>
    <col min="7681" max="7681" width="34.42578125" style="16" customWidth="1"/>
    <col min="7682" max="7683" width="11.42578125" style="16"/>
    <col min="7684" max="7707" width="6.5703125" style="16" customWidth="1"/>
    <col min="7708" max="7710" width="15.7109375" style="16" customWidth="1"/>
    <col min="7711" max="7712" width="11.42578125" style="16"/>
    <col min="7713" max="7713" width="16.140625" style="16" customWidth="1"/>
    <col min="7714" max="7715" width="11.42578125" style="16"/>
    <col min="7716" max="7731" width="0" style="16" hidden="1" customWidth="1"/>
    <col min="7732" max="7936" width="11.42578125" style="16"/>
    <col min="7937" max="7937" width="34.42578125" style="16" customWidth="1"/>
    <col min="7938" max="7939" width="11.42578125" style="16"/>
    <col min="7940" max="7963" width="6.5703125" style="16" customWidth="1"/>
    <col min="7964" max="7966" width="15.7109375" style="16" customWidth="1"/>
    <col min="7967" max="7968" width="11.42578125" style="16"/>
    <col min="7969" max="7969" width="16.140625" style="16" customWidth="1"/>
    <col min="7970" max="7971" width="11.42578125" style="16"/>
    <col min="7972" max="7987" width="0" style="16" hidden="1" customWidth="1"/>
    <col min="7988" max="8192" width="11.42578125" style="16"/>
    <col min="8193" max="8193" width="34.42578125" style="16" customWidth="1"/>
    <col min="8194" max="8195" width="11.42578125" style="16"/>
    <col min="8196" max="8219" width="6.5703125" style="16" customWidth="1"/>
    <col min="8220" max="8222" width="15.7109375" style="16" customWidth="1"/>
    <col min="8223" max="8224" width="11.42578125" style="16"/>
    <col min="8225" max="8225" width="16.140625" style="16" customWidth="1"/>
    <col min="8226" max="8227" width="11.42578125" style="16"/>
    <col min="8228" max="8243" width="0" style="16" hidden="1" customWidth="1"/>
    <col min="8244" max="8448" width="11.42578125" style="16"/>
    <col min="8449" max="8449" width="34.42578125" style="16" customWidth="1"/>
    <col min="8450" max="8451" width="11.42578125" style="16"/>
    <col min="8452" max="8475" width="6.5703125" style="16" customWidth="1"/>
    <col min="8476" max="8478" width="15.7109375" style="16" customWidth="1"/>
    <col min="8479" max="8480" width="11.42578125" style="16"/>
    <col min="8481" max="8481" width="16.140625" style="16" customWidth="1"/>
    <col min="8482" max="8483" width="11.42578125" style="16"/>
    <col min="8484" max="8499" width="0" style="16" hidden="1" customWidth="1"/>
    <col min="8500" max="8704" width="11.42578125" style="16"/>
    <col min="8705" max="8705" width="34.42578125" style="16" customWidth="1"/>
    <col min="8706" max="8707" width="11.42578125" style="16"/>
    <col min="8708" max="8731" width="6.5703125" style="16" customWidth="1"/>
    <col min="8732" max="8734" width="15.7109375" style="16" customWidth="1"/>
    <col min="8735" max="8736" width="11.42578125" style="16"/>
    <col min="8737" max="8737" width="16.140625" style="16" customWidth="1"/>
    <col min="8738" max="8739" width="11.42578125" style="16"/>
    <col min="8740" max="8755" width="0" style="16" hidden="1" customWidth="1"/>
    <col min="8756" max="8960" width="11.42578125" style="16"/>
    <col min="8961" max="8961" width="34.42578125" style="16" customWidth="1"/>
    <col min="8962" max="8963" width="11.42578125" style="16"/>
    <col min="8964" max="8987" width="6.5703125" style="16" customWidth="1"/>
    <col min="8988" max="8990" width="15.7109375" style="16" customWidth="1"/>
    <col min="8991" max="8992" width="11.42578125" style="16"/>
    <col min="8993" max="8993" width="16.140625" style="16" customWidth="1"/>
    <col min="8994" max="8995" width="11.42578125" style="16"/>
    <col min="8996" max="9011" width="0" style="16" hidden="1" customWidth="1"/>
    <col min="9012" max="9216" width="11.42578125" style="16"/>
    <col min="9217" max="9217" width="34.42578125" style="16" customWidth="1"/>
    <col min="9218" max="9219" width="11.42578125" style="16"/>
    <col min="9220" max="9243" width="6.5703125" style="16" customWidth="1"/>
    <col min="9244" max="9246" width="15.7109375" style="16" customWidth="1"/>
    <col min="9247" max="9248" width="11.42578125" style="16"/>
    <col min="9249" max="9249" width="16.140625" style="16" customWidth="1"/>
    <col min="9250" max="9251" width="11.42578125" style="16"/>
    <col min="9252" max="9267" width="0" style="16" hidden="1" customWidth="1"/>
    <col min="9268" max="9472" width="11.42578125" style="16"/>
    <col min="9473" max="9473" width="34.42578125" style="16" customWidth="1"/>
    <col min="9474" max="9475" width="11.42578125" style="16"/>
    <col min="9476" max="9499" width="6.5703125" style="16" customWidth="1"/>
    <col min="9500" max="9502" width="15.7109375" style="16" customWidth="1"/>
    <col min="9503" max="9504" width="11.42578125" style="16"/>
    <col min="9505" max="9505" width="16.140625" style="16" customWidth="1"/>
    <col min="9506" max="9507" width="11.42578125" style="16"/>
    <col min="9508" max="9523" width="0" style="16" hidden="1" customWidth="1"/>
    <col min="9524" max="9728" width="11.42578125" style="16"/>
    <col min="9729" max="9729" width="34.42578125" style="16" customWidth="1"/>
    <col min="9730" max="9731" width="11.42578125" style="16"/>
    <col min="9732" max="9755" width="6.5703125" style="16" customWidth="1"/>
    <col min="9756" max="9758" width="15.7109375" style="16" customWidth="1"/>
    <col min="9759" max="9760" width="11.42578125" style="16"/>
    <col min="9761" max="9761" width="16.140625" style="16" customWidth="1"/>
    <col min="9762" max="9763" width="11.42578125" style="16"/>
    <col min="9764" max="9779" width="0" style="16" hidden="1" customWidth="1"/>
    <col min="9780" max="9984" width="11.42578125" style="16"/>
    <col min="9985" max="9985" width="34.42578125" style="16" customWidth="1"/>
    <col min="9986" max="9987" width="11.42578125" style="16"/>
    <col min="9988" max="10011" width="6.5703125" style="16" customWidth="1"/>
    <col min="10012" max="10014" width="15.7109375" style="16" customWidth="1"/>
    <col min="10015" max="10016" width="11.42578125" style="16"/>
    <col min="10017" max="10017" width="16.140625" style="16" customWidth="1"/>
    <col min="10018" max="10019" width="11.42578125" style="16"/>
    <col min="10020" max="10035" width="0" style="16" hidden="1" customWidth="1"/>
    <col min="10036" max="10240" width="11.42578125" style="16"/>
    <col min="10241" max="10241" width="34.42578125" style="16" customWidth="1"/>
    <col min="10242" max="10243" width="11.42578125" style="16"/>
    <col min="10244" max="10267" width="6.5703125" style="16" customWidth="1"/>
    <col min="10268" max="10270" width="15.7109375" style="16" customWidth="1"/>
    <col min="10271" max="10272" width="11.42578125" style="16"/>
    <col min="10273" max="10273" width="16.140625" style="16" customWidth="1"/>
    <col min="10274" max="10275" width="11.42578125" style="16"/>
    <col min="10276" max="10291" width="0" style="16" hidden="1" customWidth="1"/>
    <col min="10292" max="10496" width="11.42578125" style="16"/>
    <col min="10497" max="10497" width="34.42578125" style="16" customWidth="1"/>
    <col min="10498" max="10499" width="11.42578125" style="16"/>
    <col min="10500" max="10523" width="6.5703125" style="16" customWidth="1"/>
    <col min="10524" max="10526" width="15.7109375" style="16" customWidth="1"/>
    <col min="10527" max="10528" width="11.42578125" style="16"/>
    <col min="10529" max="10529" width="16.140625" style="16" customWidth="1"/>
    <col min="10530" max="10531" width="11.42578125" style="16"/>
    <col min="10532" max="10547" width="0" style="16" hidden="1" customWidth="1"/>
    <col min="10548" max="10752" width="11.42578125" style="16"/>
    <col min="10753" max="10753" width="34.42578125" style="16" customWidth="1"/>
    <col min="10754" max="10755" width="11.42578125" style="16"/>
    <col min="10756" max="10779" width="6.5703125" style="16" customWidth="1"/>
    <col min="10780" max="10782" width="15.7109375" style="16" customWidth="1"/>
    <col min="10783" max="10784" width="11.42578125" style="16"/>
    <col min="10785" max="10785" width="16.140625" style="16" customWidth="1"/>
    <col min="10786" max="10787" width="11.42578125" style="16"/>
    <col min="10788" max="10803" width="0" style="16" hidden="1" customWidth="1"/>
    <col min="10804" max="11008" width="11.42578125" style="16"/>
    <col min="11009" max="11009" width="34.42578125" style="16" customWidth="1"/>
    <col min="11010" max="11011" width="11.42578125" style="16"/>
    <col min="11012" max="11035" width="6.5703125" style="16" customWidth="1"/>
    <col min="11036" max="11038" width="15.7109375" style="16" customWidth="1"/>
    <col min="11039" max="11040" width="11.42578125" style="16"/>
    <col min="11041" max="11041" width="16.140625" style="16" customWidth="1"/>
    <col min="11042" max="11043" width="11.42578125" style="16"/>
    <col min="11044" max="11059" width="0" style="16" hidden="1" customWidth="1"/>
    <col min="11060" max="11264" width="11.42578125" style="16"/>
    <col min="11265" max="11265" width="34.42578125" style="16" customWidth="1"/>
    <col min="11266" max="11267" width="11.42578125" style="16"/>
    <col min="11268" max="11291" width="6.5703125" style="16" customWidth="1"/>
    <col min="11292" max="11294" width="15.7109375" style="16" customWidth="1"/>
    <col min="11295" max="11296" width="11.42578125" style="16"/>
    <col min="11297" max="11297" width="16.140625" style="16" customWidth="1"/>
    <col min="11298" max="11299" width="11.42578125" style="16"/>
    <col min="11300" max="11315" width="0" style="16" hidden="1" customWidth="1"/>
    <col min="11316" max="11520" width="11.42578125" style="16"/>
    <col min="11521" max="11521" width="34.42578125" style="16" customWidth="1"/>
    <col min="11522" max="11523" width="11.42578125" style="16"/>
    <col min="11524" max="11547" width="6.5703125" style="16" customWidth="1"/>
    <col min="11548" max="11550" width="15.7109375" style="16" customWidth="1"/>
    <col min="11551" max="11552" width="11.42578125" style="16"/>
    <col min="11553" max="11553" width="16.140625" style="16" customWidth="1"/>
    <col min="11554" max="11555" width="11.42578125" style="16"/>
    <col min="11556" max="11571" width="0" style="16" hidden="1" customWidth="1"/>
    <col min="11572" max="11776" width="11.42578125" style="16"/>
    <col min="11777" max="11777" width="34.42578125" style="16" customWidth="1"/>
    <col min="11778" max="11779" width="11.42578125" style="16"/>
    <col min="11780" max="11803" width="6.5703125" style="16" customWidth="1"/>
    <col min="11804" max="11806" width="15.7109375" style="16" customWidth="1"/>
    <col min="11807" max="11808" width="11.42578125" style="16"/>
    <col min="11809" max="11809" width="16.140625" style="16" customWidth="1"/>
    <col min="11810" max="11811" width="11.42578125" style="16"/>
    <col min="11812" max="11827" width="0" style="16" hidden="1" customWidth="1"/>
    <col min="11828" max="12032" width="11.42578125" style="16"/>
    <col min="12033" max="12033" width="34.42578125" style="16" customWidth="1"/>
    <col min="12034" max="12035" width="11.42578125" style="16"/>
    <col min="12036" max="12059" width="6.5703125" style="16" customWidth="1"/>
    <col min="12060" max="12062" width="15.7109375" style="16" customWidth="1"/>
    <col min="12063" max="12064" width="11.42578125" style="16"/>
    <col min="12065" max="12065" width="16.140625" style="16" customWidth="1"/>
    <col min="12066" max="12067" width="11.42578125" style="16"/>
    <col min="12068" max="12083" width="0" style="16" hidden="1" customWidth="1"/>
    <col min="12084" max="12288" width="11.42578125" style="16"/>
    <col min="12289" max="12289" width="34.42578125" style="16" customWidth="1"/>
    <col min="12290" max="12291" width="11.42578125" style="16"/>
    <col min="12292" max="12315" width="6.5703125" style="16" customWidth="1"/>
    <col min="12316" max="12318" width="15.7109375" style="16" customWidth="1"/>
    <col min="12319" max="12320" width="11.42578125" style="16"/>
    <col min="12321" max="12321" width="16.140625" style="16" customWidth="1"/>
    <col min="12322" max="12323" width="11.42578125" style="16"/>
    <col min="12324" max="12339" width="0" style="16" hidden="1" customWidth="1"/>
    <col min="12340" max="12544" width="11.42578125" style="16"/>
    <col min="12545" max="12545" width="34.42578125" style="16" customWidth="1"/>
    <col min="12546" max="12547" width="11.42578125" style="16"/>
    <col min="12548" max="12571" width="6.5703125" style="16" customWidth="1"/>
    <col min="12572" max="12574" width="15.7109375" style="16" customWidth="1"/>
    <col min="12575" max="12576" width="11.42578125" style="16"/>
    <col min="12577" max="12577" width="16.140625" style="16" customWidth="1"/>
    <col min="12578" max="12579" width="11.42578125" style="16"/>
    <col min="12580" max="12595" width="0" style="16" hidden="1" customWidth="1"/>
    <col min="12596" max="12800" width="11.42578125" style="16"/>
    <col min="12801" max="12801" width="34.42578125" style="16" customWidth="1"/>
    <col min="12802" max="12803" width="11.42578125" style="16"/>
    <col min="12804" max="12827" width="6.5703125" style="16" customWidth="1"/>
    <col min="12828" max="12830" width="15.7109375" style="16" customWidth="1"/>
    <col min="12831" max="12832" width="11.42578125" style="16"/>
    <col min="12833" max="12833" width="16.140625" style="16" customWidth="1"/>
    <col min="12834" max="12835" width="11.42578125" style="16"/>
    <col min="12836" max="12851" width="0" style="16" hidden="1" customWidth="1"/>
    <col min="12852" max="13056" width="11.42578125" style="16"/>
    <col min="13057" max="13057" width="34.42578125" style="16" customWidth="1"/>
    <col min="13058" max="13059" width="11.42578125" style="16"/>
    <col min="13060" max="13083" width="6.5703125" style="16" customWidth="1"/>
    <col min="13084" max="13086" width="15.7109375" style="16" customWidth="1"/>
    <col min="13087" max="13088" width="11.42578125" style="16"/>
    <col min="13089" max="13089" width="16.140625" style="16" customWidth="1"/>
    <col min="13090" max="13091" width="11.42578125" style="16"/>
    <col min="13092" max="13107" width="0" style="16" hidden="1" customWidth="1"/>
    <col min="13108" max="13312" width="11.42578125" style="16"/>
    <col min="13313" max="13313" width="34.42578125" style="16" customWidth="1"/>
    <col min="13314" max="13315" width="11.42578125" style="16"/>
    <col min="13316" max="13339" width="6.5703125" style="16" customWidth="1"/>
    <col min="13340" max="13342" width="15.7109375" style="16" customWidth="1"/>
    <col min="13343" max="13344" width="11.42578125" style="16"/>
    <col min="13345" max="13345" width="16.140625" style="16" customWidth="1"/>
    <col min="13346" max="13347" width="11.42578125" style="16"/>
    <col min="13348" max="13363" width="0" style="16" hidden="1" customWidth="1"/>
    <col min="13364" max="13568" width="11.42578125" style="16"/>
    <col min="13569" max="13569" width="34.42578125" style="16" customWidth="1"/>
    <col min="13570" max="13571" width="11.42578125" style="16"/>
    <col min="13572" max="13595" width="6.5703125" style="16" customWidth="1"/>
    <col min="13596" max="13598" width="15.7109375" style="16" customWidth="1"/>
    <col min="13599" max="13600" width="11.42578125" style="16"/>
    <col min="13601" max="13601" width="16.140625" style="16" customWidth="1"/>
    <col min="13602" max="13603" width="11.42578125" style="16"/>
    <col min="13604" max="13619" width="0" style="16" hidden="1" customWidth="1"/>
    <col min="13620" max="13824" width="11.42578125" style="16"/>
    <col min="13825" max="13825" width="34.42578125" style="16" customWidth="1"/>
    <col min="13826" max="13827" width="11.42578125" style="16"/>
    <col min="13828" max="13851" width="6.5703125" style="16" customWidth="1"/>
    <col min="13852" max="13854" width="15.7109375" style="16" customWidth="1"/>
    <col min="13855" max="13856" width="11.42578125" style="16"/>
    <col min="13857" max="13857" width="16.140625" style="16" customWidth="1"/>
    <col min="13858" max="13859" width="11.42578125" style="16"/>
    <col min="13860" max="13875" width="0" style="16" hidden="1" customWidth="1"/>
    <col min="13876" max="14080" width="11.42578125" style="16"/>
    <col min="14081" max="14081" width="34.42578125" style="16" customWidth="1"/>
    <col min="14082" max="14083" width="11.42578125" style="16"/>
    <col min="14084" max="14107" width="6.5703125" style="16" customWidth="1"/>
    <col min="14108" max="14110" width="15.7109375" style="16" customWidth="1"/>
    <col min="14111" max="14112" width="11.42578125" style="16"/>
    <col min="14113" max="14113" width="16.140625" style="16" customWidth="1"/>
    <col min="14114" max="14115" width="11.42578125" style="16"/>
    <col min="14116" max="14131" width="0" style="16" hidden="1" customWidth="1"/>
    <col min="14132" max="14336" width="11.42578125" style="16"/>
    <col min="14337" max="14337" width="34.42578125" style="16" customWidth="1"/>
    <col min="14338" max="14339" width="11.42578125" style="16"/>
    <col min="14340" max="14363" width="6.5703125" style="16" customWidth="1"/>
    <col min="14364" max="14366" width="15.7109375" style="16" customWidth="1"/>
    <col min="14367" max="14368" width="11.42578125" style="16"/>
    <col min="14369" max="14369" width="16.140625" style="16" customWidth="1"/>
    <col min="14370" max="14371" width="11.42578125" style="16"/>
    <col min="14372" max="14387" width="0" style="16" hidden="1" customWidth="1"/>
    <col min="14388" max="14592" width="11.42578125" style="16"/>
    <col min="14593" max="14593" width="34.42578125" style="16" customWidth="1"/>
    <col min="14594" max="14595" width="11.42578125" style="16"/>
    <col min="14596" max="14619" width="6.5703125" style="16" customWidth="1"/>
    <col min="14620" max="14622" width="15.7109375" style="16" customWidth="1"/>
    <col min="14623" max="14624" width="11.42578125" style="16"/>
    <col min="14625" max="14625" width="16.140625" style="16" customWidth="1"/>
    <col min="14626" max="14627" width="11.42578125" style="16"/>
    <col min="14628" max="14643" width="0" style="16" hidden="1" customWidth="1"/>
    <col min="14644" max="14848" width="11.42578125" style="16"/>
    <col min="14849" max="14849" width="34.42578125" style="16" customWidth="1"/>
    <col min="14850" max="14851" width="11.42578125" style="16"/>
    <col min="14852" max="14875" width="6.5703125" style="16" customWidth="1"/>
    <col min="14876" max="14878" width="15.7109375" style="16" customWidth="1"/>
    <col min="14879" max="14880" width="11.42578125" style="16"/>
    <col min="14881" max="14881" width="16.140625" style="16" customWidth="1"/>
    <col min="14882" max="14883" width="11.42578125" style="16"/>
    <col min="14884" max="14899" width="0" style="16" hidden="1" customWidth="1"/>
    <col min="14900" max="15104" width="11.42578125" style="16"/>
    <col min="15105" max="15105" width="34.42578125" style="16" customWidth="1"/>
    <col min="15106" max="15107" width="11.42578125" style="16"/>
    <col min="15108" max="15131" width="6.5703125" style="16" customWidth="1"/>
    <col min="15132" max="15134" width="15.7109375" style="16" customWidth="1"/>
    <col min="15135" max="15136" width="11.42578125" style="16"/>
    <col min="15137" max="15137" width="16.140625" style="16" customWidth="1"/>
    <col min="15138" max="15139" width="11.42578125" style="16"/>
    <col min="15140" max="15155" width="0" style="16" hidden="1" customWidth="1"/>
    <col min="15156" max="15360" width="11.42578125" style="16"/>
    <col min="15361" max="15361" width="34.42578125" style="16" customWidth="1"/>
    <col min="15362" max="15363" width="11.42578125" style="16"/>
    <col min="15364" max="15387" width="6.5703125" style="16" customWidth="1"/>
    <col min="15388" max="15390" width="15.7109375" style="16" customWidth="1"/>
    <col min="15391" max="15392" width="11.42578125" style="16"/>
    <col min="15393" max="15393" width="16.140625" style="16" customWidth="1"/>
    <col min="15394" max="15395" width="11.42578125" style="16"/>
    <col min="15396" max="15411" width="0" style="16" hidden="1" customWidth="1"/>
    <col min="15412" max="15616" width="11.42578125" style="16"/>
    <col min="15617" max="15617" width="34.42578125" style="16" customWidth="1"/>
    <col min="15618" max="15619" width="11.42578125" style="16"/>
    <col min="15620" max="15643" width="6.5703125" style="16" customWidth="1"/>
    <col min="15644" max="15646" width="15.7109375" style="16" customWidth="1"/>
    <col min="15647" max="15648" width="11.42578125" style="16"/>
    <col min="15649" max="15649" width="16.140625" style="16" customWidth="1"/>
    <col min="15650" max="15651" width="11.42578125" style="16"/>
    <col min="15652" max="15667" width="0" style="16" hidden="1" customWidth="1"/>
    <col min="15668" max="15872" width="11.42578125" style="16"/>
    <col min="15873" max="15873" width="34.42578125" style="16" customWidth="1"/>
    <col min="15874" max="15875" width="11.42578125" style="16"/>
    <col min="15876" max="15899" width="6.5703125" style="16" customWidth="1"/>
    <col min="15900" max="15902" width="15.7109375" style="16" customWidth="1"/>
    <col min="15903" max="15904" width="11.42578125" style="16"/>
    <col min="15905" max="15905" width="16.140625" style="16" customWidth="1"/>
    <col min="15906" max="15907" width="11.42578125" style="16"/>
    <col min="15908" max="15923" width="0" style="16" hidden="1" customWidth="1"/>
    <col min="15924" max="16128" width="11.42578125" style="16"/>
    <col min="16129" max="16129" width="34.42578125" style="16" customWidth="1"/>
    <col min="16130" max="16131" width="11.42578125" style="16"/>
    <col min="16132" max="16155" width="6.5703125" style="16" customWidth="1"/>
    <col min="16156" max="16158" width="15.7109375" style="16" customWidth="1"/>
    <col min="16159" max="16160" width="11.42578125" style="16"/>
    <col min="16161" max="16161" width="16.140625" style="16" customWidth="1"/>
    <col min="16162" max="16163" width="11.42578125" style="16"/>
    <col min="16164" max="16179" width="0" style="16" hidden="1" customWidth="1"/>
    <col min="16180" max="16384" width="11.42578125" style="16"/>
  </cols>
  <sheetData>
    <row r="1" spans="1:48">
      <c r="A1" s="756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757"/>
      <c r="AM1" s="757"/>
      <c r="AN1" s="757"/>
      <c r="AO1" s="757"/>
      <c r="AP1" s="757"/>
      <c r="AQ1" s="757"/>
      <c r="AR1" s="757"/>
      <c r="AS1" s="757"/>
      <c r="AT1" s="757"/>
      <c r="AU1" s="757"/>
      <c r="AV1" s="757"/>
    </row>
    <row r="2" spans="1:48">
      <c r="A2" s="758" t="s">
        <v>582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759"/>
      <c r="AM2" s="759"/>
      <c r="AN2" s="759"/>
      <c r="AO2" s="759"/>
      <c r="AP2" s="759"/>
      <c r="AQ2" s="759"/>
      <c r="AR2" s="759"/>
      <c r="AS2" s="759"/>
      <c r="AT2" s="759"/>
      <c r="AU2" s="759"/>
      <c r="AV2" s="759"/>
    </row>
    <row r="3" spans="1:48">
      <c r="A3" s="756" t="s">
        <v>189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7"/>
      <c r="AM3" s="757"/>
      <c r="AN3" s="757"/>
      <c r="AO3" s="757"/>
      <c r="AP3" s="757"/>
      <c r="AQ3" s="757"/>
      <c r="AR3" s="757"/>
      <c r="AS3" s="757"/>
      <c r="AT3" s="757"/>
      <c r="AU3" s="757"/>
      <c r="AV3" s="757"/>
    </row>
    <row r="4" spans="1:48" ht="27.75" customHeight="1">
      <c r="A4" s="845" t="s">
        <v>190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6"/>
      <c r="X4" s="846"/>
      <c r="Y4" s="846"/>
      <c r="Z4" s="846"/>
      <c r="AA4" s="846"/>
      <c r="AB4" s="846"/>
      <c r="AC4" s="846"/>
      <c r="AD4" s="846"/>
      <c r="AE4" s="846"/>
      <c r="AF4" s="846"/>
      <c r="AG4" s="846"/>
      <c r="AH4" s="846"/>
      <c r="AI4" s="846"/>
      <c r="AJ4" s="846"/>
      <c r="AK4" s="846"/>
      <c r="AL4" s="846"/>
      <c r="AM4" s="846"/>
      <c r="AN4" s="846"/>
      <c r="AO4" s="846"/>
      <c r="AP4" s="846"/>
      <c r="AQ4" s="846"/>
      <c r="AR4" s="846"/>
      <c r="AS4" s="846"/>
      <c r="AT4" s="846"/>
      <c r="AU4" s="846"/>
      <c r="AV4" s="846"/>
    </row>
    <row r="5" spans="1:48" ht="15" customHeight="1">
      <c r="A5" s="803" t="s">
        <v>137</v>
      </c>
      <c r="B5" s="803" t="s">
        <v>4</v>
      </c>
      <c r="C5" s="803" t="s">
        <v>5</v>
      </c>
      <c r="D5" s="804" t="s">
        <v>6</v>
      </c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6"/>
      <c r="AB5" s="847" t="s">
        <v>7</v>
      </c>
      <c r="AC5" s="847" t="s">
        <v>8</v>
      </c>
      <c r="AD5" s="835" t="s">
        <v>9</v>
      </c>
      <c r="AE5" s="835" t="s">
        <v>10</v>
      </c>
      <c r="AF5" s="835" t="s">
        <v>11</v>
      </c>
      <c r="AG5" s="836" t="s">
        <v>12</v>
      </c>
      <c r="AH5" s="848" t="s">
        <v>13</v>
      </c>
      <c r="AI5" s="848"/>
      <c r="AJ5" s="803" t="s">
        <v>191</v>
      </c>
      <c r="AK5" s="803"/>
      <c r="AL5" s="803"/>
      <c r="AM5" s="803"/>
      <c r="AN5" s="803"/>
      <c r="AO5" s="803"/>
      <c r="AP5" s="803"/>
      <c r="AQ5" s="803"/>
      <c r="AR5" s="803"/>
      <c r="AS5" s="803"/>
      <c r="AT5" s="803"/>
      <c r="AU5" s="803"/>
      <c r="AV5" s="803" t="s">
        <v>15</v>
      </c>
    </row>
    <row r="6" spans="1:48" ht="35.25" customHeight="1">
      <c r="A6" s="803"/>
      <c r="B6" s="803"/>
      <c r="C6" s="803"/>
      <c r="D6" s="17" t="s">
        <v>16</v>
      </c>
      <c r="E6" s="17" t="s">
        <v>68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17" t="s">
        <v>26</v>
      </c>
      <c r="O6" s="17" t="s">
        <v>27</v>
      </c>
      <c r="P6" s="17" t="s">
        <v>28</v>
      </c>
      <c r="Q6" s="17" t="s">
        <v>29</v>
      </c>
      <c r="R6" s="17" t="s">
        <v>30</v>
      </c>
      <c r="S6" s="17" t="s">
        <v>31</v>
      </c>
      <c r="T6" s="17" t="s">
        <v>32</v>
      </c>
      <c r="U6" s="17" t="s">
        <v>33</v>
      </c>
      <c r="V6" s="17" t="s">
        <v>34</v>
      </c>
      <c r="W6" s="17" t="s">
        <v>35</v>
      </c>
      <c r="X6" s="17" t="s">
        <v>36</v>
      </c>
      <c r="Y6" s="17" t="s">
        <v>37</v>
      </c>
      <c r="Z6" s="18" t="s">
        <v>38</v>
      </c>
      <c r="AA6" s="19" t="s">
        <v>39</v>
      </c>
      <c r="AB6" s="847"/>
      <c r="AC6" s="847"/>
      <c r="AD6" s="835"/>
      <c r="AE6" s="835"/>
      <c r="AF6" s="835"/>
      <c r="AG6" s="836"/>
      <c r="AH6" s="20" t="s">
        <v>40</v>
      </c>
      <c r="AI6" s="17" t="s">
        <v>41</v>
      </c>
      <c r="AJ6" s="17" t="s">
        <v>42</v>
      </c>
      <c r="AK6" s="17" t="s">
        <v>43</v>
      </c>
      <c r="AL6" s="17" t="s">
        <v>44</v>
      </c>
      <c r="AM6" s="17" t="s">
        <v>45</v>
      </c>
      <c r="AN6" s="17" t="s">
        <v>46</v>
      </c>
      <c r="AO6" s="17" t="s">
        <v>47</v>
      </c>
      <c r="AP6" s="17" t="s">
        <v>48</v>
      </c>
      <c r="AQ6" s="17" t="s">
        <v>49</v>
      </c>
      <c r="AR6" s="17" t="s">
        <v>50</v>
      </c>
      <c r="AS6" s="17" t="s">
        <v>51</v>
      </c>
      <c r="AT6" s="17" t="s">
        <v>52</v>
      </c>
      <c r="AU6" s="17" t="s">
        <v>53</v>
      </c>
      <c r="AV6" s="803"/>
    </row>
    <row r="7" spans="1:48">
      <c r="A7" s="855" t="s">
        <v>192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6"/>
      <c r="Z7" s="856"/>
      <c r="AA7" s="856"/>
      <c r="AB7" s="856"/>
      <c r="AC7" s="856"/>
      <c r="AD7" s="856"/>
      <c r="AE7" s="856"/>
      <c r="AF7" s="856"/>
      <c r="AG7" s="856"/>
      <c r="AH7" s="856"/>
      <c r="AI7" s="856"/>
      <c r="AJ7" s="856"/>
      <c r="AK7" s="856"/>
      <c r="AL7" s="856"/>
      <c r="AM7" s="856"/>
      <c r="AN7" s="856"/>
      <c r="AO7" s="856"/>
      <c r="AP7" s="856"/>
      <c r="AQ7" s="856"/>
      <c r="AR7" s="856"/>
      <c r="AS7" s="856"/>
      <c r="AT7" s="856"/>
      <c r="AU7" s="856"/>
      <c r="AV7" s="856"/>
    </row>
    <row r="8" spans="1:48" ht="42" customHeight="1">
      <c r="A8" s="35" t="s">
        <v>193</v>
      </c>
      <c r="B8" s="32"/>
      <c r="C8" s="45">
        <v>14</v>
      </c>
      <c r="D8" s="50"/>
      <c r="E8" s="51"/>
      <c r="F8" s="50"/>
      <c r="G8" s="51"/>
      <c r="H8" s="50"/>
      <c r="I8" s="51"/>
      <c r="J8" s="50"/>
      <c r="K8" s="51"/>
      <c r="L8" s="50"/>
      <c r="M8" s="51"/>
      <c r="N8" s="50"/>
      <c r="O8" s="51"/>
      <c r="P8" s="50"/>
      <c r="Q8" s="51"/>
      <c r="R8" s="50"/>
      <c r="S8" s="51"/>
      <c r="T8" s="50"/>
      <c r="U8" s="51"/>
      <c r="V8" s="50"/>
      <c r="W8" s="51"/>
      <c r="X8" s="50"/>
      <c r="Y8" s="51"/>
      <c r="Z8" s="50"/>
      <c r="AA8" s="51"/>
      <c r="AB8" s="29">
        <v>0</v>
      </c>
      <c r="AC8" s="29">
        <v>0</v>
      </c>
      <c r="AD8" s="30" t="e">
        <f>AC8/AB8</f>
        <v>#DIV/0!</v>
      </c>
      <c r="AE8" s="69">
        <v>42370</v>
      </c>
      <c r="AF8" s="69">
        <v>42735</v>
      </c>
      <c r="AG8" s="25" t="s">
        <v>194</v>
      </c>
      <c r="AH8" s="26">
        <f>E8+G8+I8+K8+M8+O8+Q8+S8+U8+W8+Y8+AA8</f>
        <v>0</v>
      </c>
      <c r="AI8" s="27">
        <f>AH8/C8</f>
        <v>0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48" ht="42" customHeight="1">
      <c r="A9" s="35" t="s">
        <v>195</v>
      </c>
      <c r="B9" s="32"/>
      <c r="C9" s="36" t="s">
        <v>65</v>
      </c>
      <c r="D9" s="50"/>
      <c r="E9" s="51"/>
      <c r="F9" s="50"/>
      <c r="G9" s="51"/>
      <c r="H9" s="50"/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28"/>
      <c r="X9" s="23"/>
      <c r="Y9" s="28"/>
      <c r="Z9" s="23"/>
      <c r="AA9" s="28"/>
      <c r="AB9" s="29">
        <v>0</v>
      </c>
      <c r="AC9" s="29">
        <v>0</v>
      </c>
      <c r="AD9" s="30" t="e">
        <f>AC9/AB9</f>
        <v>#DIV/0!</v>
      </c>
      <c r="AE9" s="69">
        <v>42370</v>
      </c>
      <c r="AF9" s="69">
        <v>42735</v>
      </c>
      <c r="AG9" s="25" t="s">
        <v>194</v>
      </c>
      <c r="AH9" s="26">
        <f>E9+G9+I9+K9+M9+O9+Q9+S9+U9+W9+Y9+AA9</f>
        <v>0</v>
      </c>
      <c r="AI9" s="27" t="e">
        <f>AH9/C9</f>
        <v>#VALUE!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</row>
    <row r="10" spans="1:48">
      <c r="A10" s="855" t="s">
        <v>196</v>
      </c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6"/>
      <c r="AG10" s="856"/>
      <c r="AH10" s="856"/>
      <c r="AI10" s="856"/>
      <c r="AJ10" s="856"/>
      <c r="AK10" s="856"/>
      <c r="AL10" s="856"/>
      <c r="AM10" s="856"/>
      <c r="AN10" s="856"/>
      <c r="AO10" s="856"/>
      <c r="AP10" s="856"/>
      <c r="AQ10" s="856"/>
      <c r="AR10" s="856"/>
      <c r="AS10" s="856"/>
      <c r="AT10" s="856"/>
      <c r="AU10" s="856"/>
      <c r="AV10" s="856"/>
    </row>
    <row r="11" spans="1:48" ht="61.5" customHeight="1">
      <c r="A11" s="35" t="s">
        <v>197</v>
      </c>
      <c r="B11" s="32"/>
      <c r="C11" s="36" t="s">
        <v>65</v>
      </c>
      <c r="D11" s="50"/>
      <c r="E11" s="51"/>
      <c r="F11" s="50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23"/>
      <c r="W11" s="28"/>
      <c r="X11" s="23"/>
      <c r="Y11" s="28"/>
      <c r="Z11" s="23"/>
      <c r="AA11" s="28"/>
      <c r="AB11" s="29">
        <v>0</v>
      </c>
      <c r="AC11" s="29">
        <v>0</v>
      </c>
      <c r="AD11" s="30" t="e">
        <f>AC11/AB11</f>
        <v>#DIV/0!</v>
      </c>
      <c r="AE11" s="69">
        <v>42370</v>
      </c>
      <c r="AF11" s="69">
        <v>42735</v>
      </c>
      <c r="AG11" s="25" t="s">
        <v>194</v>
      </c>
      <c r="AH11" s="26">
        <f>E11+G11+I11+K11+M11+O11+Q11+S11+U11+W11+Y11+AA11</f>
        <v>0</v>
      </c>
      <c r="AI11" s="27" t="e">
        <f>AH11/C11</f>
        <v>#VALUE!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48" ht="61.5" customHeight="1">
      <c r="A12" s="35" t="s">
        <v>198</v>
      </c>
      <c r="B12" s="32"/>
      <c r="C12" s="36" t="s">
        <v>65</v>
      </c>
      <c r="D12" s="50"/>
      <c r="E12" s="51"/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23"/>
      <c r="W12" s="28"/>
      <c r="X12" s="23"/>
      <c r="Y12" s="28"/>
      <c r="Z12" s="23"/>
      <c r="AA12" s="28"/>
      <c r="AB12" s="29">
        <v>0</v>
      </c>
      <c r="AC12" s="29">
        <v>0</v>
      </c>
      <c r="AD12" s="30" t="e">
        <f>AC12/AB12</f>
        <v>#DIV/0!</v>
      </c>
      <c r="AE12" s="69">
        <v>42370</v>
      </c>
      <c r="AF12" s="69">
        <v>42735</v>
      </c>
      <c r="AG12" s="25" t="s">
        <v>194</v>
      </c>
      <c r="AH12" s="26">
        <f>E12+G12+I12+K12+M12+O12+Q12+S12+U12+W12+Y12+AA12</f>
        <v>0</v>
      </c>
      <c r="AI12" s="27" t="e">
        <f>AH12/C12</f>
        <v>#VALUE!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ht="61.5" customHeight="1">
      <c r="A13" s="35" t="s">
        <v>199</v>
      </c>
      <c r="B13" s="32"/>
      <c r="C13" s="36" t="s">
        <v>65</v>
      </c>
      <c r="D13" s="50"/>
      <c r="E13" s="51"/>
      <c r="F13" s="50"/>
      <c r="G13" s="51"/>
      <c r="H13" s="50"/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23"/>
      <c r="W13" s="28"/>
      <c r="X13" s="23"/>
      <c r="Y13" s="28"/>
      <c r="Z13" s="23"/>
      <c r="AA13" s="28"/>
      <c r="AB13" s="29">
        <v>0</v>
      </c>
      <c r="AC13" s="29">
        <v>0</v>
      </c>
      <c r="AD13" s="30" t="e">
        <f>AC13/AB13</f>
        <v>#DIV/0!</v>
      </c>
      <c r="AE13" s="69">
        <v>42370</v>
      </c>
      <c r="AF13" s="69">
        <v>42735</v>
      </c>
      <c r="AG13" s="25" t="s">
        <v>194</v>
      </c>
      <c r="AH13" s="26">
        <f>E13+G13+I13+K13+M13+O13+Q13+S13+U13+W13+Y13+AA13</f>
        <v>0</v>
      </c>
      <c r="AI13" s="27" t="e">
        <f>AH13/C13</f>
        <v>#VALUE!</v>
      </c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8">
      <c r="A14" s="855" t="s">
        <v>200</v>
      </c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856"/>
      <c r="AJ14" s="856"/>
      <c r="AK14" s="856"/>
      <c r="AL14" s="856"/>
      <c r="AM14" s="856"/>
      <c r="AN14" s="856"/>
      <c r="AO14" s="856"/>
      <c r="AP14" s="856"/>
      <c r="AQ14" s="856"/>
      <c r="AR14" s="856"/>
      <c r="AS14" s="856"/>
      <c r="AT14" s="856"/>
      <c r="AU14" s="856"/>
      <c r="AV14" s="856"/>
    </row>
    <row r="15" spans="1:48" ht="24">
      <c r="A15" s="35" t="s">
        <v>201</v>
      </c>
      <c r="B15" s="32"/>
      <c r="C15" s="36" t="s">
        <v>65</v>
      </c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23"/>
      <c r="W15" s="28"/>
      <c r="X15" s="23"/>
      <c r="Y15" s="28"/>
      <c r="Z15" s="23"/>
      <c r="AA15" s="28"/>
      <c r="AB15" s="29">
        <v>0</v>
      </c>
      <c r="AC15" s="29">
        <v>0</v>
      </c>
      <c r="AD15" s="30" t="e">
        <f>AC15/AB15</f>
        <v>#DIV/0!</v>
      </c>
      <c r="AE15" s="69">
        <v>42370</v>
      </c>
      <c r="AF15" s="69">
        <v>42735</v>
      </c>
      <c r="AG15" s="25" t="s">
        <v>194</v>
      </c>
      <c r="AH15" s="26">
        <f>E15+G15+I15+K15+M15+O15+Q15+S15+U15+W15+Y15+AA15</f>
        <v>0</v>
      </c>
      <c r="AI15" s="27" t="e">
        <f>AH15/C15</f>
        <v>#VALUE!</v>
      </c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</row>
    <row r="16" spans="1:48" ht="24">
      <c r="A16" s="35" t="s">
        <v>202</v>
      </c>
      <c r="B16" s="32"/>
      <c r="C16" s="36" t="s">
        <v>65</v>
      </c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23"/>
      <c r="W16" s="28"/>
      <c r="X16" s="23"/>
      <c r="Y16" s="28"/>
      <c r="Z16" s="23"/>
      <c r="AA16" s="28"/>
      <c r="AB16" s="29">
        <v>0</v>
      </c>
      <c r="AC16" s="29">
        <v>0</v>
      </c>
      <c r="AD16" s="30" t="e">
        <f>AC16/AB16</f>
        <v>#DIV/0!</v>
      </c>
      <c r="AE16" s="69">
        <v>42370</v>
      </c>
      <c r="AF16" s="69">
        <v>42735</v>
      </c>
      <c r="AG16" s="25" t="s">
        <v>194</v>
      </c>
      <c r="AH16" s="26">
        <f>E16+G16+I16+K16+M16+O16+Q16+S16+U16+W16+Y16+AA16</f>
        <v>0</v>
      </c>
      <c r="AI16" s="27" t="e">
        <f>AH16/C16</f>
        <v>#VALUE!</v>
      </c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</row>
    <row r="17" spans="1:48" ht="24">
      <c r="A17" s="35" t="s">
        <v>203</v>
      </c>
      <c r="B17" s="32"/>
      <c r="C17" s="36" t="s">
        <v>65</v>
      </c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23"/>
      <c r="W17" s="28"/>
      <c r="X17" s="23"/>
      <c r="Y17" s="28"/>
      <c r="Z17" s="23"/>
      <c r="AA17" s="28"/>
      <c r="AB17" s="29">
        <v>0</v>
      </c>
      <c r="AC17" s="29">
        <v>0</v>
      </c>
      <c r="AD17" s="30" t="e">
        <f>AC17/AB17</f>
        <v>#DIV/0!</v>
      </c>
      <c r="AE17" s="69">
        <v>42370</v>
      </c>
      <c r="AF17" s="69">
        <v>42735</v>
      </c>
      <c r="AG17" s="25" t="s">
        <v>194</v>
      </c>
      <c r="AH17" s="26">
        <f>E17+G17+I17+K17+M17+O17+Q17+S17+U17+W17+Y17+AA17</f>
        <v>0</v>
      </c>
      <c r="AI17" s="27" t="e">
        <f>AH17/C17</f>
        <v>#VALUE!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1:48">
      <c r="A18" s="855" t="s">
        <v>204</v>
      </c>
      <c r="B18" s="856"/>
      <c r="C18" s="856"/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6"/>
      <c r="O18" s="856"/>
      <c r="P18" s="856"/>
      <c r="Q18" s="856"/>
      <c r="R18" s="856"/>
      <c r="S18" s="856"/>
      <c r="T18" s="856"/>
      <c r="U18" s="856"/>
      <c r="V18" s="856"/>
      <c r="W18" s="856"/>
      <c r="X18" s="856"/>
      <c r="Y18" s="856"/>
      <c r="Z18" s="856"/>
      <c r="AA18" s="856"/>
      <c r="AB18" s="856"/>
      <c r="AC18" s="856"/>
      <c r="AD18" s="856"/>
      <c r="AE18" s="856"/>
      <c r="AF18" s="856"/>
      <c r="AG18" s="856"/>
      <c r="AH18" s="856"/>
      <c r="AI18" s="856"/>
      <c r="AJ18" s="856"/>
      <c r="AK18" s="856"/>
      <c r="AL18" s="856"/>
      <c r="AM18" s="856"/>
      <c r="AN18" s="856"/>
      <c r="AO18" s="856"/>
      <c r="AP18" s="856"/>
      <c r="AQ18" s="856"/>
      <c r="AR18" s="856"/>
      <c r="AS18" s="856"/>
      <c r="AT18" s="856"/>
      <c r="AU18" s="856"/>
      <c r="AV18" s="856"/>
    </row>
    <row r="19" spans="1:48" ht="24">
      <c r="A19" s="35" t="s">
        <v>205</v>
      </c>
      <c r="B19" s="32"/>
      <c r="C19" s="36" t="s">
        <v>65</v>
      </c>
      <c r="D19" s="23"/>
      <c r="E19" s="28"/>
      <c r="F19" s="23"/>
      <c r="G19" s="28"/>
      <c r="H19" s="23"/>
      <c r="I19" s="28"/>
      <c r="J19" s="23"/>
      <c r="K19" s="28"/>
      <c r="L19" s="23"/>
      <c r="M19" s="28"/>
      <c r="N19" s="23"/>
      <c r="O19" s="28"/>
      <c r="P19" s="23"/>
      <c r="Q19" s="28"/>
      <c r="R19" s="23"/>
      <c r="S19" s="28"/>
      <c r="T19" s="23"/>
      <c r="U19" s="28"/>
      <c r="V19" s="23"/>
      <c r="W19" s="28"/>
      <c r="X19" s="23"/>
      <c r="Y19" s="28"/>
      <c r="Z19" s="23"/>
      <c r="AA19" s="28"/>
      <c r="AB19" s="29">
        <v>0</v>
      </c>
      <c r="AC19" s="29">
        <v>0</v>
      </c>
      <c r="AD19" s="30" t="e">
        <f>AC19/AB19</f>
        <v>#DIV/0!</v>
      </c>
      <c r="AE19" s="69">
        <v>42370</v>
      </c>
      <c r="AF19" s="69">
        <v>42735</v>
      </c>
      <c r="AG19" s="25" t="s">
        <v>194</v>
      </c>
      <c r="AH19" s="26">
        <f>E19+G19+I19+K19+M19+O19+Q19+S19+U19+W19+Y19+AA19</f>
        <v>0</v>
      </c>
      <c r="AI19" s="27" t="e">
        <f>AH19/C19</f>
        <v>#VALUE!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</row>
    <row r="20" spans="1:48">
      <c r="A20" s="855" t="s">
        <v>206</v>
      </c>
      <c r="B20" s="856"/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56"/>
      <c r="O20" s="856"/>
      <c r="P20" s="856"/>
      <c r="Q20" s="856"/>
      <c r="R20" s="856"/>
      <c r="S20" s="856"/>
      <c r="T20" s="856"/>
      <c r="U20" s="856"/>
      <c r="V20" s="856"/>
      <c r="W20" s="856"/>
      <c r="X20" s="856"/>
      <c r="Y20" s="856"/>
      <c r="Z20" s="856"/>
      <c r="AA20" s="856"/>
      <c r="AB20" s="856"/>
      <c r="AC20" s="856"/>
      <c r="AD20" s="856"/>
      <c r="AE20" s="856"/>
      <c r="AF20" s="856"/>
      <c r="AG20" s="856"/>
      <c r="AH20" s="856"/>
      <c r="AI20" s="856"/>
      <c r="AJ20" s="856"/>
      <c r="AK20" s="856"/>
      <c r="AL20" s="856"/>
      <c r="AM20" s="856"/>
      <c r="AN20" s="856"/>
      <c r="AO20" s="856"/>
      <c r="AP20" s="856"/>
      <c r="AQ20" s="856"/>
      <c r="AR20" s="856"/>
      <c r="AS20" s="856"/>
      <c r="AT20" s="856"/>
      <c r="AU20" s="856"/>
      <c r="AV20" s="856"/>
    </row>
    <row r="21" spans="1:48" ht="24">
      <c r="A21" s="35" t="s">
        <v>207</v>
      </c>
      <c r="B21" s="32"/>
      <c r="C21" s="45">
        <v>1</v>
      </c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  <c r="AA21" s="1"/>
      <c r="AB21" s="29">
        <v>0</v>
      </c>
      <c r="AC21" s="29">
        <v>0</v>
      </c>
      <c r="AD21" s="30" t="e">
        <f t="shared" ref="AD21:AD39" si="0">AC21/AB21</f>
        <v>#DIV/0!</v>
      </c>
      <c r="AE21" s="69">
        <v>42370</v>
      </c>
      <c r="AF21" s="69">
        <v>42398</v>
      </c>
      <c r="AG21" s="25" t="s">
        <v>194</v>
      </c>
      <c r="AH21" s="26">
        <f t="shared" ref="AH21:AH39" si="1">E21+G21+I21+K21+M21+O21+Q21+S21+U21+W21+Y21+AA21</f>
        <v>0</v>
      </c>
      <c r="AI21" s="27">
        <f t="shared" ref="AI21:AI38" si="2">AH21/C21</f>
        <v>0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</row>
    <row r="22" spans="1:48" ht="24">
      <c r="A22" s="35" t="s">
        <v>208</v>
      </c>
      <c r="B22" s="32"/>
      <c r="C22" s="45">
        <v>1</v>
      </c>
      <c r="D22" s="2"/>
      <c r="E22" s="1"/>
      <c r="F22" s="2"/>
      <c r="G22" s="1"/>
      <c r="H22" s="2"/>
      <c r="I22" s="1"/>
      <c r="J22" s="2"/>
      <c r="K22" s="1"/>
      <c r="L22" s="2"/>
      <c r="M22" s="1"/>
      <c r="N22" s="2"/>
      <c r="O22" s="1"/>
      <c r="P22" s="2"/>
      <c r="Q22" s="1"/>
      <c r="R22" s="2"/>
      <c r="S22" s="1"/>
      <c r="T22" s="2"/>
      <c r="U22" s="1"/>
      <c r="V22" s="2"/>
      <c r="W22" s="1"/>
      <c r="X22" s="2"/>
      <c r="Y22" s="1"/>
      <c r="Z22" s="46"/>
      <c r="AA22" s="108"/>
      <c r="AB22" s="29">
        <v>0</v>
      </c>
      <c r="AC22" s="29">
        <v>0</v>
      </c>
      <c r="AD22" s="30" t="e">
        <f t="shared" si="0"/>
        <v>#DIV/0!</v>
      </c>
      <c r="AE22" s="69">
        <v>42370</v>
      </c>
      <c r="AF22" s="69">
        <v>42415</v>
      </c>
      <c r="AG22" s="25" t="s">
        <v>194</v>
      </c>
      <c r="AH22" s="26">
        <f t="shared" si="1"/>
        <v>0</v>
      </c>
      <c r="AI22" s="27">
        <f t="shared" si="2"/>
        <v>0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1:48" ht="24">
      <c r="A23" s="35" t="s">
        <v>891</v>
      </c>
      <c r="B23" s="32"/>
      <c r="C23" s="45">
        <v>11</v>
      </c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46"/>
      <c r="AA23" s="108"/>
      <c r="AB23" s="29">
        <v>0</v>
      </c>
      <c r="AC23" s="29">
        <v>0</v>
      </c>
      <c r="AD23" s="30" t="e">
        <f t="shared" si="0"/>
        <v>#DIV/0!</v>
      </c>
      <c r="AE23" s="69">
        <v>42370</v>
      </c>
      <c r="AF23" s="69">
        <v>42735</v>
      </c>
      <c r="AG23" s="25" t="s">
        <v>194</v>
      </c>
      <c r="AH23" s="26">
        <f t="shared" si="1"/>
        <v>0</v>
      </c>
      <c r="AI23" s="27">
        <f t="shared" si="2"/>
        <v>0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</row>
    <row r="24" spans="1:48" ht="24">
      <c r="A24" s="35" t="s">
        <v>209</v>
      </c>
      <c r="B24" s="32"/>
      <c r="C24" s="45">
        <v>60</v>
      </c>
      <c r="D24" s="2"/>
      <c r="E24" s="1"/>
      <c r="F24" s="2"/>
      <c r="G24" s="1"/>
      <c r="H24" s="2"/>
      <c r="I24" s="1"/>
      <c r="J24" s="2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46"/>
      <c r="AA24" s="108"/>
      <c r="AB24" s="29">
        <v>0</v>
      </c>
      <c r="AC24" s="29">
        <v>0</v>
      </c>
      <c r="AD24" s="30" t="e">
        <f t="shared" si="0"/>
        <v>#DIV/0!</v>
      </c>
      <c r="AE24" s="69">
        <v>42370</v>
      </c>
      <c r="AF24" s="69">
        <v>42735</v>
      </c>
      <c r="AG24" s="25" t="s">
        <v>194</v>
      </c>
      <c r="AH24" s="26">
        <f t="shared" si="1"/>
        <v>0</v>
      </c>
      <c r="AI24" s="27">
        <f t="shared" si="2"/>
        <v>0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  <row r="25" spans="1:48" ht="24">
      <c r="A25" s="35" t="s">
        <v>210</v>
      </c>
      <c r="B25" s="32"/>
      <c r="C25" s="45">
        <v>4</v>
      </c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46"/>
      <c r="AA25" s="108"/>
      <c r="AB25" s="29">
        <v>0</v>
      </c>
      <c r="AC25" s="29">
        <v>0</v>
      </c>
      <c r="AD25" s="30" t="e">
        <f t="shared" si="0"/>
        <v>#DIV/0!</v>
      </c>
      <c r="AE25" s="69">
        <v>42370</v>
      </c>
      <c r="AF25" s="69">
        <v>42735</v>
      </c>
      <c r="AG25" s="25" t="s">
        <v>194</v>
      </c>
      <c r="AH25" s="26">
        <f t="shared" si="1"/>
        <v>0</v>
      </c>
      <c r="AI25" s="27">
        <f t="shared" si="2"/>
        <v>0</v>
      </c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ht="37.5" customHeight="1">
      <c r="A26" s="35" t="s">
        <v>894</v>
      </c>
      <c r="B26" s="32"/>
      <c r="C26" s="45">
        <v>1</v>
      </c>
      <c r="D26" s="2"/>
      <c r="E26" s="1"/>
      <c r="F26" s="2"/>
      <c r="G26" s="1"/>
      <c r="H26" s="2"/>
      <c r="I26" s="1"/>
      <c r="J26" s="2"/>
      <c r="K26" s="1"/>
      <c r="L26" s="2"/>
      <c r="M26" s="1"/>
      <c r="N26" s="2"/>
      <c r="O26" s="1"/>
      <c r="P26" s="2"/>
      <c r="Q26" s="1"/>
      <c r="R26" s="2"/>
      <c r="S26" s="1"/>
      <c r="T26" s="2"/>
      <c r="U26" s="1"/>
      <c r="V26" s="2"/>
      <c r="W26" s="1"/>
      <c r="X26" s="2"/>
      <c r="Y26" s="1"/>
      <c r="Z26" s="46"/>
      <c r="AA26" s="108"/>
      <c r="AB26" s="29">
        <v>0</v>
      </c>
      <c r="AC26" s="29">
        <v>0</v>
      </c>
      <c r="AD26" s="30" t="e">
        <f t="shared" si="0"/>
        <v>#DIV/0!</v>
      </c>
      <c r="AE26" s="69">
        <v>42370</v>
      </c>
      <c r="AF26" s="69">
        <v>42735</v>
      </c>
      <c r="AG26" s="25" t="s">
        <v>194</v>
      </c>
      <c r="AH26" s="26">
        <f t="shared" si="1"/>
        <v>0</v>
      </c>
      <c r="AI26" s="27">
        <f t="shared" si="2"/>
        <v>0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</row>
    <row r="27" spans="1:48" ht="32.25" customHeight="1">
      <c r="A27" s="35" t="s">
        <v>890</v>
      </c>
      <c r="B27" s="32"/>
      <c r="C27" s="45">
        <v>1</v>
      </c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46"/>
      <c r="AA27" s="108"/>
      <c r="AB27" s="29">
        <v>0</v>
      </c>
      <c r="AC27" s="29">
        <v>0</v>
      </c>
      <c r="AD27" s="30" t="e">
        <f t="shared" si="0"/>
        <v>#DIV/0!</v>
      </c>
      <c r="AE27" s="69">
        <v>42370</v>
      </c>
      <c r="AF27" s="69">
        <v>42735</v>
      </c>
      <c r="AG27" s="25" t="s">
        <v>194</v>
      </c>
      <c r="AH27" s="26">
        <f t="shared" si="1"/>
        <v>0</v>
      </c>
      <c r="AI27" s="27">
        <f t="shared" si="2"/>
        <v>0</v>
      </c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</row>
    <row r="28" spans="1:48" ht="48">
      <c r="A28" s="35" t="s">
        <v>211</v>
      </c>
      <c r="B28" s="32"/>
      <c r="C28" s="36" t="s">
        <v>65</v>
      </c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1"/>
      <c r="R28" s="2"/>
      <c r="S28" s="1"/>
      <c r="T28" s="2"/>
      <c r="U28" s="1"/>
      <c r="V28" s="2"/>
      <c r="W28" s="1"/>
      <c r="X28" s="2"/>
      <c r="Y28" s="1"/>
      <c r="Z28" s="2"/>
      <c r="AA28" s="1"/>
      <c r="AB28" s="29">
        <v>0</v>
      </c>
      <c r="AC28" s="29">
        <v>0</v>
      </c>
      <c r="AD28" s="30" t="e">
        <f t="shared" si="0"/>
        <v>#DIV/0!</v>
      </c>
      <c r="AE28" s="69">
        <v>42370</v>
      </c>
      <c r="AF28" s="69">
        <v>42735</v>
      </c>
      <c r="AG28" s="25" t="s">
        <v>194</v>
      </c>
      <c r="AH28" s="26">
        <f t="shared" si="1"/>
        <v>0</v>
      </c>
      <c r="AI28" s="27">
        <v>0</v>
      </c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</row>
    <row r="29" spans="1:48" ht="24">
      <c r="A29" s="35" t="s">
        <v>269</v>
      </c>
      <c r="B29" s="32"/>
      <c r="C29" s="45">
        <v>1</v>
      </c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  <c r="Z29" s="46"/>
      <c r="AA29" s="108"/>
      <c r="AB29" s="29">
        <v>0</v>
      </c>
      <c r="AC29" s="29">
        <v>0</v>
      </c>
      <c r="AD29" s="30" t="e">
        <f t="shared" si="0"/>
        <v>#DIV/0!</v>
      </c>
      <c r="AE29" s="69">
        <v>42370</v>
      </c>
      <c r="AF29" s="69">
        <v>42735</v>
      </c>
      <c r="AG29" s="25" t="s">
        <v>194</v>
      </c>
      <c r="AH29" s="26">
        <f t="shared" si="1"/>
        <v>0</v>
      </c>
      <c r="AI29" s="27">
        <f t="shared" si="2"/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48" ht="24">
      <c r="A30" s="35" t="s">
        <v>212</v>
      </c>
      <c r="B30" s="32"/>
      <c r="C30" s="45">
        <v>12</v>
      </c>
      <c r="D30" s="2"/>
      <c r="E30" s="1"/>
      <c r="F30" s="2"/>
      <c r="G30" s="1"/>
      <c r="H30" s="2"/>
      <c r="I30" s="1"/>
      <c r="J30" s="2"/>
      <c r="K30" s="1"/>
      <c r="L30" s="2"/>
      <c r="M30" s="1"/>
      <c r="N30" s="2"/>
      <c r="O30" s="1"/>
      <c r="P30" s="2"/>
      <c r="Q30" s="1"/>
      <c r="R30" s="2"/>
      <c r="S30" s="1"/>
      <c r="T30" s="2"/>
      <c r="U30" s="1"/>
      <c r="V30" s="2"/>
      <c r="W30" s="1"/>
      <c r="X30" s="2"/>
      <c r="Y30" s="1"/>
      <c r="Z30" s="46"/>
      <c r="AA30" s="108"/>
      <c r="AB30" s="29">
        <v>0</v>
      </c>
      <c r="AC30" s="29">
        <v>0</v>
      </c>
      <c r="AD30" s="30" t="e">
        <f t="shared" si="0"/>
        <v>#DIV/0!</v>
      </c>
      <c r="AE30" s="69">
        <v>42370</v>
      </c>
      <c r="AF30" s="69">
        <v>42735</v>
      </c>
      <c r="AG30" s="25" t="s">
        <v>194</v>
      </c>
      <c r="AH30" s="26">
        <f t="shared" si="1"/>
        <v>0</v>
      </c>
      <c r="AI30" s="27">
        <f t="shared" si="2"/>
        <v>0</v>
      </c>
      <c r="AJ30" s="89" t="s">
        <v>213</v>
      </c>
      <c r="AK30" s="89" t="s">
        <v>214</v>
      </c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ht="24">
      <c r="A31" s="35" t="s">
        <v>215</v>
      </c>
      <c r="B31" s="32"/>
      <c r="C31" s="45">
        <v>1</v>
      </c>
      <c r="D31" s="2"/>
      <c r="E31" s="1"/>
      <c r="F31" s="2"/>
      <c r="G31" s="1"/>
      <c r="H31" s="2"/>
      <c r="I31" s="1"/>
      <c r="J31" s="2"/>
      <c r="K31" s="1"/>
      <c r="L31" s="2"/>
      <c r="M31" s="1"/>
      <c r="N31" s="2"/>
      <c r="O31" s="1"/>
      <c r="P31" s="2"/>
      <c r="Q31" s="1"/>
      <c r="R31" s="2"/>
      <c r="S31" s="1"/>
      <c r="T31" s="2"/>
      <c r="U31" s="1"/>
      <c r="V31" s="2"/>
      <c r="W31" s="1"/>
      <c r="X31" s="2"/>
      <c r="Y31" s="1"/>
      <c r="Z31" s="46"/>
      <c r="AA31" s="108"/>
      <c r="AB31" s="29">
        <v>0</v>
      </c>
      <c r="AC31" s="29">
        <v>0</v>
      </c>
      <c r="AD31" s="30" t="e">
        <f t="shared" si="0"/>
        <v>#DIV/0!</v>
      </c>
      <c r="AE31" s="69">
        <v>42370</v>
      </c>
      <c r="AF31" s="69">
        <v>42735</v>
      </c>
      <c r="AG31" s="25" t="s">
        <v>194</v>
      </c>
      <c r="AH31" s="26">
        <f t="shared" si="1"/>
        <v>0</v>
      </c>
      <c r="AI31" s="27">
        <f t="shared" si="2"/>
        <v>0</v>
      </c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ht="24">
      <c r="A32" s="35" t="s">
        <v>216</v>
      </c>
      <c r="B32" s="32"/>
      <c r="C32" s="45">
        <v>1</v>
      </c>
      <c r="D32" s="2"/>
      <c r="E32" s="1"/>
      <c r="F32" s="2"/>
      <c r="G32" s="1"/>
      <c r="H32" s="2"/>
      <c r="I32" s="1"/>
      <c r="J32" s="2"/>
      <c r="K32" s="1"/>
      <c r="L32" s="2"/>
      <c r="M32" s="1"/>
      <c r="N32" s="2"/>
      <c r="O32" s="1"/>
      <c r="P32" s="2"/>
      <c r="Q32" s="1"/>
      <c r="R32" s="2"/>
      <c r="S32" s="1"/>
      <c r="T32" s="2"/>
      <c r="U32" s="1"/>
      <c r="V32" s="2"/>
      <c r="W32" s="1"/>
      <c r="X32" s="2"/>
      <c r="Y32" s="1"/>
      <c r="Z32" s="2"/>
      <c r="AA32" s="1"/>
      <c r="AB32" s="29">
        <v>0</v>
      </c>
      <c r="AC32" s="29">
        <v>0</v>
      </c>
      <c r="AD32" s="30" t="e">
        <f t="shared" si="0"/>
        <v>#DIV/0!</v>
      </c>
      <c r="AE32" s="69">
        <v>42370</v>
      </c>
      <c r="AF32" s="69">
        <v>42413</v>
      </c>
      <c r="AG32" s="25" t="s">
        <v>194</v>
      </c>
      <c r="AH32" s="26">
        <f t="shared" si="1"/>
        <v>0</v>
      </c>
      <c r="AI32" s="27">
        <f t="shared" si="2"/>
        <v>0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ht="24">
      <c r="A33" s="35" t="s">
        <v>217</v>
      </c>
      <c r="B33" s="32"/>
      <c r="C33" s="45">
        <v>1</v>
      </c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  <c r="AA33" s="1"/>
      <c r="AB33" s="29">
        <v>10000000</v>
      </c>
      <c r="AC33" s="29">
        <v>0</v>
      </c>
      <c r="AD33" s="30">
        <f t="shared" si="0"/>
        <v>0</v>
      </c>
      <c r="AE33" s="69">
        <v>42370</v>
      </c>
      <c r="AF33" s="69">
        <v>42520</v>
      </c>
      <c r="AG33" s="25" t="s">
        <v>194</v>
      </c>
      <c r="AH33" s="26">
        <f t="shared" si="1"/>
        <v>0</v>
      </c>
      <c r="AI33" s="27">
        <f t="shared" si="2"/>
        <v>0</v>
      </c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ht="24">
      <c r="A34" s="35" t="s">
        <v>218</v>
      </c>
      <c r="B34" s="32"/>
      <c r="C34" s="45">
        <v>1</v>
      </c>
      <c r="D34" s="2"/>
      <c r="E34" s="1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"/>
      <c r="AB34" s="29">
        <v>0</v>
      </c>
      <c r="AC34" s="29">
        <v>0</v>
      </c>
      <c r="AD34" s="30" t="e">
        <f t="shared" si="0"/>
        <v>#DIV/0!</v>
      </c>
      <c r="AE34" s="69">
        <v>42370</v>
      </c>
      <c r="AF34" s="69">
        <v>42551</v>
      </c>
      <c r="AG34" s="25" t="s">
        <v>194</v>
      </c>
      <c r="AH34" s="26">
        <f t="shared" si="1"/>
        <v>0</v>
      </c>
      <c r="AI34" s="27">
        <f t="shared" si="2"/>
        <v>0</v>
      </c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ht="24">
      <c r="A35" s="48" t="s">
        <v>77</v>
      </c>
      <c r="B35" s="32"/>
      <c r="C35" s="36">
        <v>6</v>
      </c>
      <c r="D35" s="2"/>
      <c r="E35" s="1"/>
      <c r="F35" s="3"/>
      <c r="G35" s="37"/>
      <c r="H35" s="2"/>
      <c r="I35" s="1"/>
      <c r="J35" s="3"/>
      <c r="K35" s="37"/>
      <c r="L35" s="2"/>
      <c r="M35" s="1"/>
      <c r="N35" s="3"/>
      <c r="O35" s="37"/>
      <c r="P35" s="2"/>
      <c r="Q35" s="1"/>
      <c r="R35" s="3"/>
      <c r="S35" s="37"/>
      <c r="T35" s="2"/>
      <c r="U35" s="1"/>
      <c r="V35" s="3"/>
      <c r="W35" s="37"/>
      <c r="X35" s="2"/>
      <c r="Y35" s="1"/>
      <c r="Z35" s="3"/>
      <c r="AA35" s="37"/>
      <c r="AB35" s="29">
        <v>0</v>
      </c>
      <c r="AC35" s="29">
        <v>0</v>
      </c>
      <c r="AD35" s="30" t="e">
        <f t="shared" si="0"/>
        <v>#DIV/0!</v>
      </c>
      <c r="AE35" s="69">
        <v>42370</v>
      </c>
      <c r="AF35" s="69">
        <v>42520</v>
      </c>
      <c r="AG35" s="25" t="s">
        <v>194</v>
      </c>
      <c r="AH35" s="26">
        <f t="shared" si="1"/>
        <v>0</v>
      </c>
      <c r="AI35" s="27">
        <f t="shared" si="2"/>
        <v>0</v>
      </c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ht="24">
      <c r="A36" s="42" t="s">
        <v>55</v>
      </c>
      <c r="B36" s="42"/>
      <c r="C36" s="3">
        <v>1</v>
      </c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3"/>
      <c r="Q36" s="37"/>
      <c r="R36" s="2"/>
      <c r="S36" s="1"/>
      <c r="T36" s="2"/>
      <c r="U36" s="1"/>
      <c r="V36" s="2"/>
      <c r="W36" s="1"/>
      <c r="X36" s="2"/>
      <c r="Y36" s="1"/>
      <c r="Z36" s="2"/>
      <c r="AA36" s="1"/>
      <c r="AB36" s="38">
        <v>0</v>
      </c>
      <c r="AC36" s="39">
        <v>0</v>
      </c>
      <c r="AD36" s="40" t="e">
        <f t="shared" si="0"/>
        <v>#DIV/0!</v>
      </c>
      <c r="AE36" s="69">
        <v>42370</v>
      </c>
      <c r="AF36" s="69">
        <v>42520</v>
      </c>
      <c r="AG36" s="25" t="s">
        <v>194</v>
      </c>
      <c r="AH36" s="26">
        <f t="shared" si="1"/>
        <v>0</v>
      </c>
      <c r="AI36" s="27">
        <f t="shared" si="2"/>
        <v>0</v>
      </c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ht="24">
      <c r="A37" s="41" t="s">
        <v>56</v>
      </c>
      <c r="B37" s="37"/>
      <c r="C37" s="3">
        <v>2</v>
      </c>
      <c r="D37" s="2"/>
      <c r="E37" s="1"/>
      <c r="F37" s="2"/>
      <c r="G37" s="1"/>
      <c r="H37" s="2"/>
      <c r="I37" s="1"/>
      <c r="J37" s="2"/>
      <c r="K37" s="1"/>
      <c r="L37" s="2"/>
      <c r="M37" s="1"/>
      <c r="N37" s="2"/>
      <c r="O37" s="1"/>
      <c r="P37" s="3"/>
      <c r="Q37" s="37"/>
      <c r="R37" s="2"/>
      <c r="S37" s="1"/>
      <c r="T37" s="2"/>
      <c r="U37" s="1"/>
      <c r="V37" s="2"/>
      <c r="W37" s="1"/>
      <c r="X37" s="2"/>
      <c r="Y37" s="1"/>
      <c r="Z37" s="3"/>
      <c r="AA37" s="37"/>
      <c r="AB37" s="38">
        <v>0</v>
      </c>
      <c r="AC37" s="39">
        <v>0</v>
      </c>
      <c r="AD37" s="40" t="e">
        <f t="shared" si="0"/>
        <v>#DIV/0!</v>
      </c>
      <c r="AE37" s="69">
        <v>42370</v>
      </c>
      <c r="AF37" s="69">
        <v>42520</v>
      </c>
      <c r="AG37" s="25" t="s">
        <v>194</v>
      </c>
      <c r="AH37" s="26">
        <f t="shared" si="1"/>
        <v>0</v>
      </c>
      <c r="AI37" s="27">
        <f t="shared" si="2"/>
        <v>0</v>
      </c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ht="24">
      <c r="A38" s="35" t="s">
        <v>57</v>
      </c>
      <c r="B38" s="49"/>
      <c r="C38" s="3">
        <v>1</v>
      </c>
      <c r="D38" s="2"/>
      <c r="E38" s="1"/>
      <c r="F38" s="3"/>
      <c r="G38" s="37"/>
      <c r="H38" s="2"/>
      <c r="I38" s="1"/>
      <c r="J38" s="2"/>
      <c r="K38" s="1"/>
      <c r="L38" s="2"/>
      <c r="M38" s="1"/>
      <c r="N38" s="2"/>
      <c r="O38" s="1"/>
      <c r="P38" s="2"/>
      <c r="Q38" s="1"/>
      <c r="R38" s="2"/>
      <c r="S38" s="1"/>
      <c r="T38" s="2"/>
      <c r="U38" s="1"/>
      <c r="V38" s="2"/>
      <c r="W38" s="1"/>
      <c r="X38" s="2"/>
      <c r="Y38" s="1"/>
      <c r="Z38" s="2"/>
      <c r="AA38" s="1"/>
      <c r="AB38" s="38">
        <v>0</v>
      </c>
      <c r="AC38" s="39">
        <v>0</v>
      </c>
      <c r="AD38" s="40" t="e">
        <f t="shared" si="0"/>
        <v>#DIV/0!</v>
      </c>
      <c r="AE38" s="69">
        <v>42370</v>
      </c>
      <c r="AF38" s="69">
        <v>42410</v>
      </c>
      <c r="AG38" s="25" t="s">
        <v>194</v>
      </c>
      <c r="AH38" s="26">
        <f t="shared" si="1"/>
        <v>0</v>
      </c>
      <c r="AI38" s="27">
        <f t="shared" si="2"/>
        <v>0</v>
      </c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1:48" ht="24">
      <c r="A39" s="47" t="s">
        <v>58</v>
      </c>
      <c r="B39" s="98"/>
      <c r="C39" s="45" t="s">
        <v>59</v>
      </c>
      <c r="D39" s="22"/>
      <c r="E39" s="31"/>
      <c r="F39" s="22"/>
      <c r="G39" s="31"/>
      <c r="H39" s="22"/>
      <c r="I39" s="31"/>
      <c r="J39" s="22"/>
      <c r="K39" s="31"/>
      <c r="L39" s="22"/>
      <c r="M39" s="31"/>
      <c r="N39" s="22"/>
      <c r="O39" s="31"/>
      <c r="P39" s="22"/>
      <c r="Q39" s="31"/>
      <c r="R39" s="22"/>
      <c r="S39" s="31"/>
      <c r="T39" s="22"/>
      <c r="U39" s="31"/>
      <c r="V39" s="22"/>
      <c r="W39" s="31"/>
      <c r="X39" s="3"/>
      <c r="Y39" s="37"/>
      <c r="Z39" s="22"/>
      <c r="AA39" s="31"/>
      <c r="AB39" s="44">
        <v>0</v>
      </c>
      <c r="AC39" s="39">
        <v>0</v>
      </c>
      <c r="AD39" s="98" t="e">
        <f t="shared" si="0"/>
        <v>#DIV/0!</v>
      </c>
      <c r="AE39" s="69">
        <v>42370</v>
      </c>
      <c r="AF39" s="69">
        <v>42520</v>
      </c>
      <c r="AG39" s="25" t="s">
        <v>194</v>
      </c>
      <c r="AH39" s="26">
        <f t="shared" si="1"/>
        <v>0</v>
      </c>
      <c r="AI39" s="27">
        <v>0</v>
      </c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</row>
    <row r="40" spans="1:48" ht="25.5" customHeight="1">
      <c r="A40" s="47" t="s">
        <v>874</v>
      </c>
      <c r="B40" s="98"/>
      <c r="C40" s="45">
        <v>3</v>
      </c>
      <c r="D40" s="22"/>
      <c r="E40" s="300"/>
      <c r="F40" s="22"/>
      <c r="G40" s="300"/>
      <c r="H40" s="22"/>
      <c r="I40" s="300"/>
      <c r="J40" s="22"/>
      <c r="K40" s="300"/>
      <c r="L40" s="22"/>
      <c r="M40" s="300"/>
      <c r="N40" s="22"/>
      <c r="O40" s="300"/>
      <c r="P40" s="22"/>
      <c r="Q40" s="300"/>
      <c r="R40" s="22"/>
      <c r="S40" s="300"/>
      <c r="T40" s="22"/>
      <c r="U40" s="300"/>
      <c r="V40" s="22"/>
      <c r="W40" s="300"/>
      <c r="X40" s="332"/>
      <c r="Y40" s="301"/>
      <c r="Z40" s="22"/>
      <c r="AA40" s="300"/>
      <c r="AB40" s="44">
        <v>121355792.56416939</v>
      </c>
      <c r="AC40" s="39"/>
      <c r="AD40" s="98"/>
      <c r="AE40" s="69">
        <v>42370</v>
      </c>
      <c r="AF40" s="69">
        <v>42520</v>
      </c>
      <c r="AG40" s="25"/>
      <c r="AH40" s="26"/>
      <c r="AI40" s="27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</row>
    <row r="41" spans="1:48" ht="16.5" customHeight="1">
      <c r="A41" s="800" t="s">
        <v>219</v>
      </c>
      <c r="B41" s="800"/>
      <c r="C41" s="800"/>
      <c r="D41" s="800"/>
      <c r="E41" s="800"/>
      <c r="F41" s="800"/>
      <c r="G41" s="800"/>
      <c r="H41" s="800"/>
      <c r="I41" s="800"/>
      <c r="J41" s="800"/>
      <c r="K41" s="800"/>
      <c r="L41" s="800"/>
      <c r="M41" s="800"/>
      <c r="N41" s="800"/>
      <c r="O41" s="800"/>
      <c r="P41" s="800"/>
      <c r="Q41" s="800"/>
      <c r="R41" s="800"/>
      <c r="S41" s="800"/>
      <c r="T41" s="800"/>
      <c r="U41" s="800"/>
      <c r="V41" s="800"/>
      <c r="W41" s="800"/>
      <c r="X41" s="800"/>
      <c r="Y41" s="3"/>
      <c r="Z41" s="34"/>
      <c r="AA41" s="34"/>
      <c r="AB41" s="335">
        <f>SUM(AB7:AB40)</f>
        <v>131355792.56416939</v>
      </c>
      <c r="AC41" s="43"/>
      <c r="AD41" s="43"/>
      <c r="AE41" s="23"/>
      <c r="AF41" s="62"/>
      <c r="AG41" s="50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</sheetData>
  <mergeCells count="23">
    <mergeCell ref="A1:AV1"/>
    <mergeCell ref="A2:AV2"/>
    <mergeCell ref="A3:AV3"/>
    <mergeCell ref="A4:AV4"/>
    <mergeCell ref="A5:A6"/>
    <mergeCell ref="B5:B6"/>
    <mergeCell ref="C5:C6"/>
    <mergeCell ref="D5:AA5"/>
    <mergeCell ref="AB5:AB6"/>
    <mergeCell ref="AC5:AC6"/>
    <mergeCell ref="AV5:AV6"/>
    <mergeCell ref="AH5:AI5"/>
    <mergeCell ref="AJ5:AU5"/>
    <mergeCell ref="A41:X41"/>
    <mergeCell ref="AD5:AD6"/>
    <mergeCell ref="AE5:AE6"/>
    <mergeCell ref="AF5:AF6"/>
    <mergeCell ref="AG5:AG6"/>
    <mergeCell ref="A7:AV7"/>
    <mergeCell ref="A10:AV10"/>
    <mergeCell ref="A14:AV14"/>
    <mergeCell ref="A18:AV18"/>
    <mergeCell ref="A20:AV20"/>
  </mergeCells>
  <conditionalFormatting sqref="AI8:AI9 AI11:AI13 AI15:AI17 AI19 AI21:AI40">
    <cfRule type="cellIs" dxfId="15" priority="14" operator="greaterThanOrEqual">
      <formula>1</formula>
    </cfRule>
    <cfRule type="cellIs" dxfId="14" priority="15" operator="lessThanOrEqual">
      <formula>0.99</formula>
    </cfRule>
  </conditionalFormatting>
  <conditionalFormatting sqref="AH8:AH9 AH11:AH13 AH15:AH17 AH19 AH21:AH40">
    <cfRule type="colorScale" priority="13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84"/>
  <sheetViews>
    <sheetView topLeftCell="A66" zoomScale="120" zoomScaleNormal="120" workbookViewId="0">
      <selection sqref="A1:AJ84"/>
    </sheetView>
  </sheetViews>
  <sheetFormatPr baseColWidth="10" defaultColWidth="19.85546875" defaultRowHeight="12.75"/>
  <cols>
    <col min="1" max="1" width="35.7109375" style="417" bestFit="1" customWidth="1"/>
    <col min="2" max="2" width="15.5703125" style="417" hidden="1" customWidth="1"/>
    <col min="3" max="3" width="13" style="417" customWidth="1"/>
    <col min="4" max="4" width="3.28515625" style="417" hidden="1" customWidth="1"/>
    <col min="5" max="5" width="3.42578125" style="417" hidden="1" customWidth="1"/>
    <col min="6" max="6" width="3.28515625" style="417" hidden="1" customWidth="1"/>
    <col min="7" max="7" width="3.42578125" style="417" hidden="1" customWidth="1"/>
    <col min="8" max="9" width="3.7109375" style="417" hidden="1" customWidth="1"/>
    <col min="10" max="11" width="3.42578125" style="417" hidden="1" customWidth="1"/>
    <col min="12" max="12" width="4.28515625" style="417" hidden="1" customWidth="1"/>
    <col min="13" max="13" width="3.7109375" style="417" hidden="1" customWidth="1"/>
    <col min="14" max="14" width="3.140625" style="417" hidden="1" customWidth="1"/>
    <col min="15" max="15" width="3.42578125" style="417" hidden="1" customWidth="1"/>
    <col min="16" max="16" width="2.7109375" style="417" hidden="1" customWidth="1"/>
    <col min="17" max="17" width="5.140625" style="417" hidden="1" customWidth="1"/>
    <col min="18" max="23" width="3.42578125" style="417" hidden="1" customWidth="1"/>
    <col min="24" max="24" width="4.28515625" style="417" hidden="1" customWidth="1"/>
    <col min="25" max="25" width="3.42578125" style="417" hidden="1" customWidth="1"/>
    <col min="26" max="26" width="4.140625" style="417" hidden="1" customWidth="1"/>
    <col min="27" max="27" width="3.85546875" style="417" hidden="1" customWidth="1"/>
    <col min="28" max="28" width="14.85546875" style="698" bestFit="1" customWidth="1"/>
    <col min="29" max="29" width="20.5703125" style="344" hidden="1" customWidth="1"/>
    <col min="30" max="30" width="25" style="344" hidden="1" customWidth="1"/>
    <col min="31" max="32" width="10.5703125" style="344" bestFit="1" customWidth="1"/>
    <col min="33" max="33" width="16.28515625" style="344" bestFit="1" customWidth="1"/>
    <col min="34" max="34" width="7" style="344" hidden="1" customWidth="1"/>
    <col min="35" max="35" width="9.42578125" style="344" hidden="1" customWidth="1"/>
    <col min="36" max="36" width="20.7109375" style="344" customWidth="1"/>
    <col min="37" max="37" width="21.85546875" style="344" customWidth="1"/>
    <col min="38" max="16384" width="19.85546875" style="344"/>
  </cols>
  <sheetData>
    <row r="1" spans="1:36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</row>
    <row r="2" spans="1:36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</row>
    <row r="3" spans="1:36">
      <c r="A3" s="730" t="s">
        <v>220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</row>
    <row r="4" spans="1:36" ht="27.75" customHeight="1">
      <c r="A4" s="743" t="s">
        <v>221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</row>
    <row r="5" spans="1:36">
      <c r="A5" s="747" t="s">
        <v>137</v>
      </c>
      <c r="B5" s="747" t="s">
        <v>4</v>
      </c>
      <c r="C5" s="747" t="s">
        <v>5</v>
      </c>
      <c r="D5" s="752" t="s">
        <v>6</v>
      </c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4"/>
      <c r="AB5" s="880" t="s">
        <v>895</v>
      </c>
      <c r="AC5" s="812" t="s">
        <v>8</v>
      </c>
      <c r="AD5" s="728" t="s">
        <v>9</v>
      </c>
      <c r="AE5" s="728" t="s">
        <v>10</v>
      </c>
      <c r="AF5" s="728" t="s">
        <v>11</v>
      </c>
      <c r="AG5" s="729" t="s">
        <v>12</v>
      </c>
      <c r="AH5" s="742" t="s">
        <v>13</v>
      </c>
      <c r="AI5" s="742"/>
      <c r="AJ5" s="736" t="s">
        <v>15</v>
      </c>
    </row>
    <row r="6" spans="1:36" ht="30.75" customHeight="1">
      <c r="A6" s="747"/>
      <c r="B6" s="747"/>
      <c r="C6" s="747"/>
      <c r="D6" s="432" t="s">
        <v>16</v>
      </c>
      <c r="E6" s="432" t="s">
        <v>68</v>
      </c>
      <c r="F6" s="432" t="s">
        <v>18</v>
      </c>
      <c r="G6" s="432" t="s">
        <v>19</v>
      </c>
      <c r="H6" s="432" t="s">
        <v>20</v>
      </c>
      <c r="I6" s="432" t="s">
        <v>21</v>
      </c>
      <c r="J6" s="432" t="s">
        <v>22</v>
      </c>
      <c r="K6" s="432" t="s">
        <v>23</v>
      </c>
      <c r="L6" s="432" t="s">
        <v>24</v>
      </c>
      <c r="M6" s="432" t="s">
        <v>25</v>
      </c>
      <c r="N6" s="432" t="s">
        <v>26</v>
      </c>
      <c r="O6" s="432" t="s">
        <v>27</v>
      </c>
      <c r="P6" s="432" t="s">
        <v>28</v>
      </c>
      <c r="Q6" s="432" t="s">
        <v>29</v>
      </c>
      <c r="R6" s="432" t="s">
        <v>30</v>
      </c>
      <c r="S6" s="432" t="s">
        <v>31</v>
      </c>
      <c r="T6" s="432" t="s">
        <v>32</v>
      </c>
      <c r="U6" s="432" t="s">
        <v>33</v>
      </c>
      <c r="V6" s="432" t="s">
        <v>34</v>
      </c>
      <c r="W6" s="432" t="s">
        <v>35</v>
      </c>
      <c r="X6" s="432" t="s">
        <v>36</v>
      </c>
      <c r="Y6" s="432" t="s">
        <v>37</v>
      </c>
      <c r="Z6" s="433" t="s">
        <v>38</v>
      </c>
      <c r="AA6" s="434" t="s">
        <v>39</v>
      </c>
      <c r="AB6" s="881"/>
      <c r="AC6" s="812"/>
      <c r="AD6" s="728"/>
      <c r="AE6" s="728"/>
      <c r="AF6" s="728"/>
      <c r="AG6" s="729"/>
      <c r="AH6" s="348" t="s">
        <v>40</v>
      </c>
      <c r="AI6" s="343" t="s">
        <v>41</v>
      </c>
      <c r="AJ6" s="736"/>
    </row>
    <row r="7" spans="1:36">
      <c r="A7" s="648" t="s">
        <v>223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5"/>
      <c r="Z7" s="665"/>
      <c r="AA7" s="665"/>
      <c r="AB7" s="666"/>
      <c r="AC7" s="665"/>
      <c r="AD7" s="665"/>
      <c r="AE7" s="665"/>
      <c r="AF7" s="665"/>
      <c r="AG7" s="479"/>
      <c r="AH7" s="354"/>
      <c r="AI7" s="354"/>
      <c r="AJ7" s="354"/>
    </row>
    <row r="8" spans="1:36">
      <c r="A8" s="649" t="s">
        <v>745</v>
      </c>
      <c r="B8" s="368"/>
      <c r="C8" s="368"/>
      <c r="D8" s="376"/>
      <c r="E8" s="376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77"/>
      <c r="AA8" s="377"/>
      <c r="AB8" s="667"/>
      <c r="AC8" s="874">
        <v>0</v>
      </c>
      <c r="AD8" s="874">
        <v>0</v>
      </c>
      <c r="AE8" s="385"/>
      <c r="AF8" s="385"/>
      <c r="AG8" s="353"/>
      <c r="AH8" s="385"/>
      <c r="AI8" s="385"/>
      <c r="AJ8" s="354"/>
    </row>
    <row r="9" spans="1:36" ht="25.5">
      <c r="A9" s="143" t="s">
        <v>736</v>
      </c>
      <c r="B9" s="426"/>
      <c r="C9" s="357" t="s">
        <v>59</v>
      </c>
      <c r="D9" s="357"/>
      <c r="E9" s="400"/>
      <c r="F9" s="400"/>
      <c r="G9" s="400"/>
      <c r="H9" s="357"/>
      <c r="I9" s="400"/>
      <c r="J9" s="357"/>
      <c r="K9" s="400"/>
      <c r="L9" s="357"/>
      <c r="M9" s="400"/>
      <c r="N9" s="357"/>
      <c r="O9" s="400"/>
      <c r="P9" s="357"/>
      <c r="Q9" s="400"/>
      <c r="R9" s="357"/>
      <c r="S9" s="400"/>
      <c r="T9" s="357"/>
      <c r="U9" s="400"/>
      <c r="V9" s="357"/>
      <c r="W9" s="400"/>
      <c r="X9" s="357"/>
      <c r="Y9" s="400"/>
      <c r="Z9" s="357"/>
      <c r="AA9" s="400"/>
      <c r="AB9" s="425">
        <v>95000000</v>
      </c>
      <c r="AC9" s="874"/>
      <c r="AD9" s="874"/>
      <c r="AE9" s="405">
        <v>42370</v>
      </c>
      <c r="AF9" s="405">
        <v>42735</v>
      </c>
      <c r="AG9" s="360" t="s">
        <v>222</v>
      </c>
      <c r="AH9" s="361">
        <f t="shared" ref="AH9:AH17" si="0">E9+G9+I9+K9+M9+O9+Q9+S9+U9+W9+Y9+AA9</f>
        <v>0</v>
      </c>
      <c r="AI9" s="362">
        <v>0</v>
      </c>
      <c r="AJ9" s="363"/>
    </row>
    <row r="10" spans="1:36">
      <c r="A10" s="143" t="s">
        <v>737</v>
      </c>
      <c r="B10" s="426"/>
      <c r="C10" s="357" t="s">
        <v>59</v>
      </c>
      <c r="D10" s="357"/>
      <c r="E10" s="400"/>
      <c r="F10" s="400"/>
      <c r="G10" s="400"/>
      <c r="H10" s="357"/>
      <c r="I10" s="400"/>
      <c r="J10" s="357"/>
      <c r="K10" s="400"/>
      <c r="L10" s="357"/>
      <c r="M10" s="400"/>
      <c r="N10" s="357"/>
      <c r="O10" s="400"/>
      <c r="P10" s="357"/>
      <c r="Q10" s="400"/>
      <c r="R10" s="357"/>
      <c r="S10" s="400"/>
      <c r="T10" s="357"/>
      <c r="U10" s="400"/>
      <c r="V10" s="357"/>
      <c r="W10" s="400"/>
      <c r="X10" s="357"/>
      <c r="Y10" s="400"/>
      <c r="Z10" s="357"/>
      <c r="AA10" s="400"/>
      <c r="AB10" s="425">
        <v>0</v>
      </c>
      <c r="AC10" s="874"/>
      <c r="AD10" s="874"/>
      <c r="AE10" s="405">
        <v>42370</v>
      </c>
      <c r="AF10" s="405">
        <v>42735</v>
      </c>
      <c r="AG10" s="360" t="s">
        <v>222</v>
      </c>
      <c r="AH10" s="361">
        <f t="shared" si="0"/>
        <v>0</v>
      </c>
      <c r="AI10" s="362">
        <v>0</v>
      </c>
      <c r="AJ10" s="363"/>
    </row>
    <row r="11" spans="1:36" ht="25.5">
      <c r="A11" s="143" t="s">
        <v>738</v>
      </c>
      <c r="B11" s="426"/>
      <c r="C11" s="357">
        <v>10</v>
      </c>
      <c r="D11" s="357"/>
      <c r="E11" s="400"/>
      <c r="F11" s="400"/>
      <c r="G11" s="400"/>
      <c r="H11" s="357"/>
      <c r="I11" s="400"/>
      <c r="J11" s="357"/>
      <c r="K11" s="400"/>
      <c r="L11" s="357"/>
      <c r="M11" s="400"/>
      <c r="N11" s="357"/>
      <c r="O11" s="400"/>
      <c r="P11" s="357"/>
      <c r="Q11" s="400"/>
      <c r="R11" s="357"/>
      <c r="S11" s="400"/>
      <c r="T11" s="357"/>
      <c r="U11" s="400"/>
      <c r="V11" s="357"/>
      <c r="W11" s="400"/>
      <c r="X11" s="357"/>
      <c r="Y11" s="400"/>
      <c r="Z11" s="357"/>
      <c r="AA11" s="400"/>
      <c r="AB11" s="425">
        <v>294303928.83302408</v>
      </c>
      <c r="AC11" s="874"/>
      <c r="AD11" s="874"/>
      <c r="AE11" s="405">
        <v>42370</v>
      </c>
      <c r="AF11" s="405">
        <v>42735</v>
      </c>
      <c r="AG11" s="360" t="s">
        <v>222</v>
      </c>
      <c r="AH11" s="361">
        <f t="shared" si="0"/>
        <v>0</v>
      </c>
      <c r="AI11" s="362">
        <f t="shared" ref="AI11" si="1">AH11/C11</f>
        <v>0</v>
      </c>
      <c r="AJ11" s="363"/>
    </row>
    <row r="12" spans="1:36">
      <c r="A12" s="869" t="s">
        <v>747</v>
      </c>
      <c r="B12" s="870"/>
      <c r="C12" s="870"/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70"/>
      <c r="V12" s="870"/>
      <c r="W12" s="870"/>
      <c r="X12" s="870"/>
      <c r="Y12" s="870"/>
      <c r="Z12" s="871"/>
      <c r="AA12" s="432"/>
      <c r="AB12" s="650">
        <f>SUM(AB8:AB11)</f>
        <v>389303928.83302408</v>
      </c>
      <c r="AC12" s="874"/>
      <c r="AD12" s="874"/>
      <c r="AE12" s="385"/>
      <c r="AF12" s="385"/>
      <c r="AG12" s="353"/>
      <c r="AH12" s="571"/>
      <c r="AI12" s="354"/>
      <c r="AJ12" s="354"/>
    </row>
    <row r="13" spans="1:36">
      <c r="A13" s="649" t="s">
        <v>746</v>
      </c>
      <c r="B13" s="377"/>
      <c r="C13" s="368"/>
      <c r="D13" s="368"/>
      <c r="E13" s="376"/>
      <c r="F13" s="376"/>
      <c r="G13" s="376"/>
      <c r="H13" s="368"/>
      <c r="I13" s="376"/>
      <c r="J13" s="368"/>
      <c r="K13" s="376"/>
      <c r="L13" s="368"/>
      <c r="M13" s="376"/>
      <c r="N13" s="368"/>
      <c r="O13" s="376"/>
      <c r="P13" s="368"/>
      <c r="Q13" s="376"/>
      <c r="R13" s="368"/>
      <c r="S13" s="376"/>
      <c r="T13" s="368"/>
      <c r="U13" s="376"/>
      <c r="V13" s="368"/>
      <c r="W13" s="376"/>
      <c r="X13" s="368"/>
      <c r="Y13" s="376"/>
      <c r="Z13" s="368"/>
      <c r="AA13" s="376"/>
      <c r="AB13" s="668"/>
      <c r="AC13" s="874"/>
      <c r="AD13" s="874"/>
      <c r="AE13" s="385"/>
      <c r="AF13" s="385"/>
      <c r="AG13" s="353"/>
      <c r="AH13" s="385"/>
      <c r="AI13" s="385"/>
      <c r="AJ13" s="385"/>
    </row>
    <row r="14" spans="1:36">
      <c r="A14" s="143" t="s">
        <v>739</v>
      </c>
      <c r="B14" s="426"/>
      <c r="C14" s="357" t="s">
        <v>59</v>
      </c>
      <c r="D14" s="357"/>
      <c r="E14" s="400"/>
      <c r="F14" s="400"/>
      <c r="G14" s="400"/>
      <c r="H14" s="357"/>
      <c r="I14" s="400"/>
      <c r="J14" s="357"/>
      <c r="K14" s="400"/>
      <c r="L14" s="357"/>
      <c r="M14" s="400"/>
      <c r="N14" s="357"/>
      <c r="O14" s="400"/>
      <c r="P14" s="357"/>
      <c r="Q14" s="400"/>
      <c r="R14" s="357"/>
      <c r="S14" s="400"/>
      <c r="T14" s="357"/>
      <c r="U14" s="400"/>
      <c r="V14" s="357"/>
      <c r="W14" s="400"/>
      <c r="X14" s="357"/>
      <c r="Y14" s="400"/>
      <c r="Z14" s="357"/>
      <c r="AA14" s="400"/>
      <c r="AB14" s="425">
        <v>0</v>
      </c>
      <c r="AC14" s="874"/>
      <c r="AD14" s="874"/>
      <c r="AE14" s="405">
        <v>42370</v>
      </c>
      <c r="AF14" s="405">
        <v>42735</v>
      </c>
      <c r="AG14" s="360" t="s">
        <v>222</v>
      </c>
      <c r="AH14" s="361">
        <f t="shared" si="0"/>
        <v>0</v>
      </c>
      <c r="AI14" s="362">
        <v>0</v>
      </c>
      <c r="AJ14" s="363"/>
    </row>
    <row r="15" spans="1:36">
      <c r="A15" s="143" t="s">
        <v>740</v>
      </c>
      <c r="B15" s="426"/>
      <c r="C15" s="357" t="s">
        <v>59</v>
      </c>
      <c r="D15" s="357"/>
      <c r="E15" s="357"/>
      <c r="F15" s="400"/>
      <c r="G15" s="400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425">
        <v>0</v>
      </c>
      <c r="AC15" s="874"/>
      <c r="AD15" s="874"/>
      <c r="AE15" s="405">
        <v>42370</v>
      </c>
      <c r="AF15" s="405">
        <v>42735</v>
      </c>
      <c r="AG15" s="360" t="s">
        <v>222</v>
      </c>
      <c r="AH15" s="361">
        <f t="shared" si="0"/>
        <v>0</v>
      </c>
      <c r="AI15" s="362">
        <v>0</v>
      </c>
      <c r="AJ15" s="363"/>
    </row>
    <row r="16" spans="1:36">
      <c r="A16" s="143" t="s">
        <v>741</v>
      </c>
      <c r="B16" s="426"/>
      <c r="C16" s="357" t="s">
        <v>59</v>
      </c>
      <c r="D16" s="357"/>
      <c r="E16" s="400"/>
      <c r="F16" s="400"/>
      <c r="G16" s="400"/>
      <c r="H16" s="357"/>
      <c r="I16" s="400"/>
      <c r="J16" s="357"/>
      <c r="K16" s="400"/>
      <c r="L16" s="357"/>
      <c r="M16" s="400"/>
      <c r="N16" s="357"/>
      <c r="O16" s="400"/>
      <c r="P16" s="357"/>
      <c r="Q16" s="400"/>
      <c r="R16" s="357"/>
      <c r="S16" s="400"/>
      <c r="T16" s="357"/>
      <c r="U16" s="400"/>
      <c r="V16" s="357"/>
      <c r="W16" s="400"/>
      <c r="X16" s="357"/>
      <c r="Y16" s="400"/>
      <c r="Z16" s="357"/>
      <c r="AA16" s="400"/>
      <c r="AB16" s="425">
        <v>0</v>
      </c>
      <c r="AC16" s="874"/>
      <c r="AD16" s="874"/>
      <c r="AE16" s="405">
        <v>42370</v>
      </c>
      <c r="AF16" s="405">
        <v>42735</v>
      </c>
      <c r="AG16" s="360" t="s">
        <v>222</v>
      </c>
      <c r="AH16" s="361">
        <f t="shared" si="0"/>
        <v>0</v>
      </c>
      <c r="AI16" s="362">
        <v>0</v>
      </c>
      <c r="AJ16" s="363"/>
    </row>
    <row r="17" spans="1:36" ht="38.25">
      <c r="A17" s="143" t="s">
        <v>742</v>
      </c>
      <c r="B17" s="426"/>
      <c r="C17" s="357" t="s">
        <v>59</v>
      </c>
      <c r="D17" s="357"/>
      <c r="E17" s="400"/>
      <c r="F17" s="400"/>
      <c r="G17" s="400"/>
      <c r="H17" s="357"/>
      <c r="I17" s="400"/>
      <c r="J17" s="357"/>
      <c r="K17" s="400"/>
      <c r="L17" s="357"/>
      <c r="M17" s="400"/>
      <c r="N17" s="357"/>
      <c r="O17" s="400"/>
      <c r="P17" s="357"/>
      <c r="Q17" s="400"/>
      <c r="R17" s="357"/>
      <c r="S17" s="400"/>
      <c r="T17" s="357"/>
      <c r="U17" s="400"/>
      <c r="V17" s="357"/>
      <c r="W17" s="400"/>
      <c r="X17" s="357"/>
      <c r="Y17" s="400"/>
      <c r="Z17" s="357"/>
      <c r="AA17" s="400"/>
      <c r="AB17" s="425">
        <v>0</v>
      </c>
      <c r="AC17" s="403">
        <v>0</v>
      </c>
      <c r="AD17" s="404" t="e">
        <f>AC17/AB17</f>
        <v>#DIV/0!</v>
      </c>
      <c r="AE17" s="405">
        <v>42370</v>
      </c>
      <c r="AF17" s="405">
        <v>42735</v>
      </c>
      <c r="AG17" s="360" t="s">
        <v>222</v>
      </c>
      <c r="AH17" s="361">
        <f t="shared" si="0"/>
        <v>0</v>
      </c>
      <c r="AI17" s="362">
        <v>0</v>
      </c>
      <c r="AJ17" s="363"/>
    </row>
    <row r="18" spans="1:36">
      <c r="A18" s="143" t="s">
        <v>933</v>
      </c>
      <c r="B18" s="426"/>
      <c r="C18" s="357">
        <v>10</v>
      </c>
      <c r="D18" s="357"/>
      <c r="E18" s="400"/>
      <c r="F18" s="400"/>
      <c r="G18" s="400"/>
      <c r="H18" s="357"/>
      <c r="I18" s="400"/>
      <c r="J18" s="357"/>
      <c r="K18" s="400"/>
      <c r="L18" s="357"/>
      <c r="M18" s="400"/>
      <c r="N18" s="357"/>
      <c r="O18" s="400"/>
      <c r="P18" s="357"/>
      <c r="Q18" s="400"/>
      <c r="R18" s="357"/>
      <c r="S18" s="400"/>
      <c r="T18" s="357"/>
      <c r="U18" s="400"/>
      <c r="V18" s="357"/>
      <c r="W18" s="400"/>
      <c r="X18" s="357"/>
      <c r="Y18" s="400"/>
      <c r="Z18" s="357"/>
      <c r="AA18" s="400"/>
      <c r="AB18" s="425">
        <v>13000000</v>
      </c>
      <c r="AC18" s="403"/>
      <c r="AD18" s="404"/>
      <c r="AE18" s="405"/>
      <c r="AF18" s="405"/>
      <c r="AG18" s="360"/>
      <c r="AH18" s="361"/>
      <c r="AI18" s="362"/>
      <c r="AJ18" s="363"/>
    </row>
    <row r="19" spans="1:36" ht="25.5">
      <c r="A19" s="143" t="s">
        <v>743</v>
      </c>
      <c r="B19" s="426"/>
      <c r="C19" s="357">
        <v>12</v>
      </c>
      <c r="D19" s="357"/>
      <c r="E19" s="400"/>
      <c r="F19" s="400"/>
      <c r="G19" s="400"/>
      <c r="H19" s="357"/>
      <c r="I19" s="400"/>
      <c r="J19" s="357"/>
      <c r="K19" s="400"/>
      <c r="L19" s="357"/>
      <c r="M19" s="400"/>
      <c r="N19" s="357"/>
      <c r="O19" s="400"/>
      <c r="P19" s="357"/>
      <c r="Q19" s="400"/>
      <c r="R19" s="357"/>
      <c r="S19" s="400"/>
      <c r="T19" s="357"/>
      <c r="U19" s="400"/>
      <c r="V19" s="357"/>
      <c r="W19" s="400"/>
      <c r="X19" s="357"/>
      <c r="Y19" s="400"/>
      <c r="Z19" s="357"/>
      <c r="AA19" s="400"/>
      <c r="AB19" s="425">
        <v>5000000</v>
      </c>
      <c r="AC19" s="403">
        <v>0</v>
      </c>
      <c r="AD19" s="404">
        <f>AC19/AB19</f>
        <v>0</v>
      </c>
      <c r="AE19" s="405">
        <v>42370</v>
      </c>
      <c r="AF19" s="405">
        <v>42735</v>
      </c>
      <c r="AG19" s="360" t="s">
        <v>222</v>
      </c>
      <c r="AH19" s="361">
        <f t="shared" ref="AH19:AH20" si="2">E19+G19+I19+K19+M19+O19+Q19+S19+U19+W19+Y19+AA19</f>
        <v>0</v>
      </c>
      <c r="AI19" s="362">
        <v>0</v>
      </c>
      <c r="AJ19" s="363"/>
    </row>
    <row r="20" spans="1:36" ht="22.5" customHeight="1">
      <c r="A20" s="143" t="s">
        <v>744</v>
      </c>
      <c r="B20" s="426"/>
      <c r="C20" s="357">
        <v>5</v>
      </c>
      <c r="D20" s="357"/>
      <c r="E20" s="400"/>
      <c r="F20" s="400"/>
      <c r="G20" s="400"/>
      <c r="H20" s="357"/>
      <c r="I20" s="400"/>
      <c r="J20" s="357"/>
      <c r="K20" s="400"/>
      <c r="L20" s="357"/>
      <c r="M20" s="400"/>
      <c r="N20" s="357"/>
      <c r="O20" s="400"/>
      <c r="P20" s="357"/>
      <c r="Q20" s="400"/>
      <c r="R20" s="357"/>
      <c r="S20" s="400"/>
      <c r="T20" s="357"/>
      <c r="U20" s="400"/>
      <c r="V20" s="357"/>
      <c r="W20" s="400"/>
      <c r="X20" s="357"/>
      <c r="Y20" s="400"/>
      <c r="Z20" s="357"/>
      <c r="AA20" s="400"/>
      <c r="AB20" s="425">
        <v>5000000</v>
      </c>
      <c r="AC20" s="403"/>
      <c r="AD20" s="404"/>
      <c r="AE20" s="405">
        <v>42370</v>
      </c>
      <c r="AF20" s="405">
        <v>42735</v>
      </c>
      <c r="AG20" s="360" t="s">
        <v>222</v>
      </c>
      <c r="AH20" s="361">
        <f t="shared" si="2"/>
        <v>0</v>
      </c>
      <c r="AI20" s="362">
        <v>0</v>
      </c>
      <c r="AJ20" s="363"/>
    </row>
    <row r="21" spans="1:36" ht="20.25" customHeight="1">
      <c r="A21" s="875" t="s">
        <v>748</v>
      </c>
      <c r="B21" s="747"/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432"/>
      <c r="AB21" s="650">
        <f>SUM(AB14:AB20)</f>
        <v>23000000</v>
      </c>
      <c r="AC21" s="564">
        <v>0</v>
      </c>
      <c r="AD21" s="565">
        <f>AC21/AB21</f>
        <v>0</v>
      </c>
      <c r="AE21" s="385"/>
      <c r="AF21" s="385"/>
      <c r="AG21" s="353"/>
      <c r="AH21" s="354"/>
      <c r="AI21" s="354"/>
      <c r="AJ21" s="354"/>
    </row>
    <row r="22" spans="1:36">
      <c r="A22" s="649" t="s">
        <v>224</v>
      </c>
      <c r="B22" s="377"/>
      <c r="C22" s="368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76"/>
      <c r="Y22" s="376"/>
      <c r="Z22" s="353"/>
      <c r="AA22" s="353"/>
      <c r="AB22" s="669"/>
      <c r="AC22" s="377"/>
      <c r="AD22" s="377"/>
      <c r="AE22" s="670"/>
      <c r="AF22" s="670"/>
      <c r="AG22" s="479"/>
      <c r="AH22" s="354"/>
      <c r="AI22" s="354"/>
      <c r="AJ22" s="354"/>
    </row>
    <row r="23" spans="1:36">
      <c r="A23" s="143" t="s">
        <v>751</v>
      </c>
      <c r="B23" s="426"/>
      <c r="C23" s="357">
        <v>1</v>
      </c>
      <c r="D23" s="366">
        <v>0</v>
      </c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400"/>
      <c r="Y23" s="400"/>
      <c r="Z23" s="366"/>
      <c r="AA23" s="366"/>
      <c r="AB23" s="425">
        <v>0</v>
      </c>
      <c r="AC23" s="403">
        <v>0</v>
      </c>
      <c r="AD23" s="404" t="e">
        <f>AC23/AB23</f>
        <v>#DIV/0!</v>
      </c>
      <c r="AE23" s="405">
        <v>42370</v>
      </c>
      <c r="AF23" s="405">
        <v>42735</v>
      </c>
      <c r="AG23" s="360" t="s">
        <v>222</v>
      </c>
      <c r="AH23" s="361">
        <f>E23+G23+I23+K23+M23+O23+Q23+S23+U23+W23+Y23+AA23</f>
        <v>0</v>
      </c>
      <c r="AI23" s="362">
        <f>AH23/C23</f>
        <v>0</v>
      </c>
      <c r="AJ23" s="363"/>
    </row>
    <row r="24" spans="1:36">
      <c r="A24" s="143" t="s">
        <v>752</v>
      </c>
      <c r="B24" s="426"/>
      <c r="C24" s="357">
        <v>4</v>
      </c>
      <c r="D24" s="366">
        <v>0</v>
      </c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400"/>
      <c r="Y24" s="400"/>
      <c r="Z24" s="366"/>
      <c r="AA24" s="366"/>
      <c r="AB24" s="425">
        <v>0</v>
      </c>
      <c r="AC24" s="403">
        <v>0</v>
      </c>
      <c r="AD24" s="404" t="e">
        <f>AC24/AB24</f>
        <v>#DIV/0!</v>
      </c>
      <c r="AE24" s="405">
        <v>42370</v>
      </c>
      <c r="AF24" s="405">
        <v>42735</v>
      </c>
      <c r="AG24" s="360" t="s">
        <v>222</v>
      </c>
      <c r="AH24" s="361">
        <f>E24+G24+I24+K24+M24+O24+Q24+S24+U24+W24+Y24+AA24</f>
        <v>0</v>
      </c>
      <c r="AI24" s="362">
        <f>AH24/C24</f>
        <v>0</v>
      </c>
      <c r="AJ24" s="363"/>
    </row>
    <row r="25" spans="1:36">
      <c r="A25" s="143" t="s">
        <v>753</v>
      </c>
      <c r="B25" s="426"/>
      <c r="C25" s="357">
        <v>4</v>
      </c>
      <c r="D25" s="366">
        <v>0</v>
      </c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400"/>
      <c r="Y25" s="400"/>
      <c r="Z25" s="366"/>
      <c r="AA25" s="366"/>
      <c r="AB25" s="425">
        <v>4000000</v>
      </c>
      <c r="AC25" s="403">
        <v>0</v>
      </c>
      <c r="AD25" s="404">
        <f>AC25/AB25</f>
        <v>0</v>
      </c>
      <c r="AE25" s="405">
        <v>42370</v>
      </c>
      <c r="AF25" s="405">
        <v>42735</v>
      </c>
      <c r="AG25" s="360" t="s">
        <v>222</v>
      </c>
      <c r="AH25" s="361">
        <f>E25+G25+I25+K25+M25+O25+Q25+S25+U25+W25+Y25+AA25</f>
        <v>0</v>
      </c>
      <c r="AI25" s="362">
        <f>AH25/C25</f>
        <v>0</v>
      </c>
      <c r="AJ25" s="363"/>
    </row>
    <row r="26" spans="1:36">
      <c r="A26" s="649" t="s">
        <v>225</v>
      </c>
      <c r="B26" s="377"/>
      <c r="C26" s="435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432"/>
      <c r="Y26" s="432"/>
      <c r="Z26" s="624"/>
      <c r="AA26" s="624"/>
      <c r="AB26" s="651">
        <f>SUM(AB23:AB25)</f>
        <v>4000000</v>
      </c>
      <c r="AC26" s="377"/>
      <c r="AD26" s="377"/>
      <c r="AE26" s="671"/>
      <c r="AF26" s="671"/>
      <c r="AG26" s="479"/>
      <c r="AH26" s="354"/>
      <c r="AI26" s="354"/>
      <c r="AJ26" s="354"/>
    </row>
    <row r="27" spans="1:36">
      <c r="A27" s="143" t="s">
        <v>754</v>
      </c>
      <c r="B27" s="426"/>
      <c r="C27" s="357" t="s">
        <v>59</v>
      </c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400"/>
      <c r="Y27" s="400"/>
      <c r="Z27" s="366"/>
      <c r="AA27" s="366"/>
      <c r="AB27" s="425">
        <v>1000000</v>
      </c>
      <c r="AC27" s="403">
        <v>0</v>
      </c>
      <c r="AD27" s="404">
        <f>AC27/AB27</f>
        <v>0</v>
      </c>
      <c r="AE27" s="405">
        <v>42370</v>
      </c>
      <c r="AF27" s="405">
        <v>42735</v>
      </c>
      <c r="AG27" s="360" t="s">
        <v>222</v>
      </c>
      <c r="AH27" s="361">
        <f>E27+G27+I27+K27+M27+O27+Q27+S27+U27+W27+Y27+AA27</f>
        <v>0</v>
      </c>
      <c r="AI27" s="362">
        <v>0</v>
      </c>
      <c r="AJ27" s="363"/>
    </row>
    <row r="28" spans="1:36">
      <c r="A28" s="143" t="s">
        <v>755</v>
      </c>
      <c r="B28" s="426"/>
      <c r="C28" s="357" t="s">
        <v>59</v>
      </c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400"/>
      <c r="Y28" s="400"/>
      <c r="Z28" s="366"/>
      <c r="AA28" s="366"/>
      <c r="AB28" s="425">
        <v>1000000</v>
      </c>
      <c r="AC28" s="403">
        <v>0</v>
      </c>
      <c r="AD28" s="404">
        <f>AC28/AB28</f>
        <v>0</v>
      </c>
      <c r="AE28" s="405">
        <v>42370</v>
      </c>
      <c r="AF28" s="405">
        <v>42735</v>
      </c>
      <c r="AG28" s="360" t="s">
        <v>222</v>
      </c>
      <c r="AH28" s="361">
        <f>E28+G28+I28+K28+M28+O28+Q28+S28+U28+W28+Y28+AA28</f>
        <v>0</v>
      </c>
      <c r="AI28" s="362">
        <v>0</v>
      </c>
      <c r="AJ28" s="363"/>
    </row>
    <row r="29" spans="1:36" ht="38.25">
      <c r="A29" s="143" t="s">
        <v>865</v>
      </c>
      <c r="B29" s="426"/>
      <c r="C29" s="357" t="s">
        <v>59</v>
      </c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400"/>
      <c r="Y29" s="400"/>
      <c r="Z29" s="366"/>
      <c r="AA29" s="366"/>
      <c r="AB29" s="425">
        <v>0</v>
      </c>
      <c r="AC29" s="403">
        <v>0</v>
      </c>
      <c r="AD29" s="404" t="e">
        <f>AC29/AB29</f>
        <v>#DIV/0!</v>
      </c>
      <c r="AE29" s="405">
        <v>42370</v>
      </c>
      <c r="AF29" s="405">
        <v>42735</v>
      </c>
      <c r="AG29" s="360" t="s">
        <v>222</v>
      </c>
      <c r="AH29" s="361">
        <f>E29+G29+I29+K29+M29+O29+Q29+S29+U29+W29+Y29+AA29</f>
        <v>0</v>
      </c>
      <c r="AI29" s="362">
        <v>0</v>
      </c>
      <c r="AJ29" s="363"/>
    </row>
    <row r="30" spans="1:36">
      <c r="A30" s="875" t="s">
        <v>226</v>
      </c>
      <c r="B30" s="747"/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432"/>
      <c r="AB30" s="650">
        <f>SUM(AB27:AB29)</f>
        <v>2000000</v>
      </c>
      <c r="AC30" s="564">
        <v>0</v>
      </c>
      <c r="AD30" s="565">
        <f>AC30/AB30</f>
        <v>0</v>
      </c>
      <c r="AE30" s="385"/>
      <c r="AF30" s="385"/>
      <c r="AG30" s="353" t="s">
        <v>222</v>
      </c>
      <c r="AH30" s="354"/>
      <c r="AI30" s="354"/>
      <c r="AJ30" s="354"/>
    </row>
    <row r="31" spans="1:36">
      <c r="A31" s="649" t="s">
        <v>227</v>
      </c>
      <c r="B31" s="377"/>
      <c r="C31" s="435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432"/>
      <c r="Y31" s="432"/>
      <c r="Z31" s="624"/>
      <c r="AA31" s="624"/>
      <c r="AB31" s="651">
        <v>0</v>
      </c>
      <c r="AC31" s="377"/>
      <c r="AD31" s="377"/>
      <c r="AE31" s="671"/>
      <c r="AF31" s="671"/>
      <c r="AG31" s="479"/>
      <c r="AH31" s="354"/>
      <c r="AI31" s="354"/>
      <c r="AJ31" s="354"/>
    </row>
    <row r="32" spans="1:36" ht="25.5">
      <c r="A32" s="143" t="s">
        <v>756</v>
      </c>
      <c r="B32" s="426"/>
      <c r="C32" s="357">
        <v>1</v>
      </c>
      <c r="D32" s="366"/>
      <c r="E32" s="366"/>
      <c r="F32" s="366"/>
      <c r="G32" s="400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400"/>
      <c r="Y32" s="400"/>
      <c r="Z32" s="366"/>
      <c r="AA32" s="366"/>
      <c r="AB32" s="425">
        <v>50000000</v>
      </c>
      <c r="AC32" s="403">
        <v>0</v>
      </c>
      <c r="AD32" s="404">
        <f t="shared" ref="AD32:AD37" si="3">AC32/AB32</f>
        <v>0</v>
      </c>
      <c r="AE32" s="405">
        <v>42370</v>
      </c>
      <c r="AF32" s="405">
        <v>42735</v>
      </c>
      <c r="AG32" s="360" t="s">
        <v>222</v>
      </c>
      <c r="AH32" s="361">
        <f>E32+G32+I32+K32+M32+O32+Q32+S32+U32+W32+Y32+AA32</f>
        <v>0</v>
      </c>
      <c r="AI32" s="362">
        <f>AH32/C32</f>
        <v>0</v>
      </c>
      <c r="AJ32" s="586"/>
    </row>
    <row r="33" spans="1:37">
      <c r="A33" s="143" t="s">
        <v>757</v>
      </c>
      <c r="B33" s="426"/>
      <c r="C33" s="357" t="s">
        <v>59</v>
      </c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400"/>
      <c r="Y33" s="400"/>
      <c r="Z33" s="366"/>
      <c r="AA33" s="366"/>
      <c r="AB33" s="425">
        <v>10000000</v>
      </c>
      <c r="AC33" s="403">
        <v>0</v>
      </c>
      <c r="AD33" s="404">
        <f t="shared" si="3"/>
        <v>0</v>
      </c>
      <c r="AE33" s="405">
        <v>42370</v>
      </c>
      <c r="AF33" s="405">
        <v>42735</v>
      </c>
      <c r="AG33" s="360" t="s">
        <v>222</v>
      </c>
      <c r="AH33" s="361">
        <f>E33+G33+I33+K33+M33+O33+Q33+S33+U33+W33+Y33+AA33</f>
        <v>0</v>
      </c>
      <c r="AI33" s="362">
        <v>0</v>
      </c>
      <c r="AJ33" s="363"/>
    </row>
    <row r="34" spans="1:37" ht="25.5">
      <c r="A34" s="143" t="s">
        <v>758</v>
      </c>
      <c r="B34" s="426"/>
      <c r="C34" s="357">
        <v>1</v>
      </c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400"/>
      <c r="Y34" s="400"/>
      <c r="Z34" s="366"/>
      <c r="AA34" s="366"/>
      <c r="AB34" s="425">
        <v>72000000</v>
      </c>
      <c r="AC34" s="403">
        <v>0</v>
      </c>
      <c r="AD34" s="404">
        <f t="shared" si="3"/>
        <v>0</v>
      </c>
      <c r="AE34" s="405">
        <v>42370</v>
      </c>
      <c r="AF34" s="405">
        <v>42735</v>
      </c>
      <c r="AG34" s="360" t="s">
        <v>222</v>
      </c>
      <c r="AH34" s="361">
        <f>E34+G34+I34+K34+M34+O34+Q34+S34+U34+W34+Y34+AA34</f>
        <v>0</v>
      </c>
      <c r="AI34" s="362">
        <v>0</v>
      </c>
      <c r="AJ34" s="586"/>
    </row>
    <row r="35" spans="1:37" ht="25.5">
      <c r="A35" s="143" t="s">
        <v>759</v>
      </c>
      <c r="B35" s="426"/>
      <c r="C35" s="357">
        <v>1</v>
      </c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400"/>
      <c r="Y35" s="400"/>
      <c r="Z35" s="366"/>
      <c r="AA35" s="366"/>
      <c r="AB35" s="425">
        <v>60000000</v>
      </c>
      <c r="AC35" s="403">
        <v>0</v>
      </c>
      <c r="AD35" s="404">
        <f t="shared" si="3"/>
        <v>0</v>
      </c>
      <c r="AE35" s="405">
        <v>42370</v>
      </c>
      <c r="AF35" s="405">
        <v>42735</v>
      </c>
      <c r="AG35" s="360" t="s">
        <v>222</v>
      </c>
      <c r="AH35" s="361">
        <f>E35+G35+I35+K35+M35+O35+Q35+S35+U35+W35+Y35+AA35</f>
        <v>0</v>
      </c>
      <c r="AI35" s="362">
        <v>0</v>
      </c>
      <c r="AJ35" s="363"/>
      <c r="AK35" s="545"/>
    </row>
    <row r="36" spans="1:37">
      <c r="A36" s="143" t="s">
        <v>760</v>
      </c>
      <c r="B36" s="426"/>
      <c r="C36" s="357">
        <v>1</v>
      </c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400"/>
      <c r="Y36" s="400"/>
      <c r="Z36" s="366"/>
      <c r="AA36" s="366"/>
      <c r="AB36" s="425">
        <v>154000000</v>
      </c>
      <c r="AC36" s="403">
        <v>0</v>
      </c>
      <c r="AD36" s="404">
        <f t="shared" si="3"/>
        <v>0</v>
      </c>
      <c r="AE36" s="405">
        <v>42370</v>
      </c>
      <c r="AF36" s="405">
        <v>42735</v>
      </c>
      <c r="AG36" s="360" t="s">
        <v>222</v>
      </c>
      <c r="AH36" s="361">
        <f>E36+G36+I36+K36+M36+O36+Q36+S36+U36+W36+Y36+AA36</f>
        <v>0</v>
      </c>
      <c r="AI36" s="362">
        <v>0</v>
      </c>
      <c r="AJ36" s="586"/>
    </row>
    <row r="37" spans="1:37">
      <c r="A37" s="875" t="s">
        <v>228</v>
      </c>
      <c r="B37" s="747"/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7"/>
      <c r="S37" s="747"/>
      <c r="T37" s="747"/>
      <c r="U37" s="747"/>
      <c r="V37" s="747"/>
      <c r="W37" s="747"/>
      <c r="X37" s="747"/>
      <c r="Y37" s="747"/>
      <c r="Z37" s="747"/>
      <c r="AA37" s="432"/>
      <c r="AB37" s="650">
        <f>SUM(AB32:AB36)</f>
        <v>346000000</v>
      </c>
      <c r="AC37" s="564">
        <v>0</v>
      </c>
      <c r="AD37" s="565">
        <f t="shared" si="3"/>
        <v>0</v>
      </c>
      <c r="AE37" s="385"/>
      <c r="AF37" s="385"/>
      <c r="AG37" s="353" t="s">
        <v>222</v>
      </c>
      <c r="AH37" s="354"/>
      <c r="AI37" s="354"/>
      <c r="AJ37" s="354"/>
    </row>
    <row r="38" spans="1:37">
      <c r="A38" s="872" t="s">
        <v>229</v>
      </c>
      <c r="B38" s="873"/>
      <c r="C38" s="873"/>
      <c r="D38" s="873"/>
      <c r="E38" s="873"/>
      <c r="F38" s="873"/>
      <c r="G38" s="873"/>
      <c r="H38" s="873"/>
      <c r="I38" s="873"/>
      <c r="J38" s="873"/>
      <c r="K38" s="873"/>
      <c r="L38" s="873"/>
      <c r="M38" s="873"/>
      <c r="N38" s="873"/>
      <c r="O38" s="873"/>
      <c r="P38" s="873"/>
      <c r="Q38" s="873"/>
      <c r="R38" s="873"/>
      <c r="S38" s="873"/>
      <c r="T38" s="873"/>
      <c r="U38" s="873"/>
      <c r="V38" s="873"/>
      <c r="W38" s="873"/>
      <c r="X38" s="873"/>
      <c r="Y38" s="873"/>
      <c r="Z38" s="873"/>
      <c r="AA38" s="873"/>
      <c r="AB38" s="873"/>
      <c r="AC38" s="873"/>
      <c r="AD38" s="565"/>
      <c r="AE38" s="385"/>
      <c r="AF38" s="385"/>
      <c r="AG38" s="386"/>
      <c r="AH38" s="354"/>
      <c r="AI38" s="354"/>
      <c r="AJ38" s="354"/>
    </row>
    <row r="39" spans="1:37" ht="25.5">
      <c r="A39" s="143" t="s">
        <v>713</v>
      </c>
      <c r="B39" s="426"/>
      <c r="C39" s="357">
        <v>400</v>
      </c>
      <c r="D39" s="366"/>
      <c r="E39" s="366"/>
      <c r="F39" s="366"/>
      <c r="G39" s="400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400"/>
      <c r="Y39" s="400"/>
      <c r="Z39" s="366"/>
      <c r="AA39" s="366"/>
      <c r="AB39" s="425">
        <v>0</v>
      </c>
      <c r="AC39" s="403">
        <v>0</v>
      </c>
      <c r="AD39" s="404" t="e">
        <f t="shared" ref="AD39:AD42" si="4">AC39/AB39</f>
        <v>#DIV/0!</v>
      </c>
      <c r="AE39" s="405">
        <v>42370</v>
      </c>
      <c r="AF39" s="405">
        <v>42735</v>
      </c>
      <c r="AG39" s="360" t="s">
        <v>222</v>
      </c>
      <c r="AH39" s="361">
        <f t="shared" ref="AH39:AH42" si="5">E39+G39+I39+K39+M39+O39+Q39+S39+U39+W39+Y39+AA39</f>
        <v>0</v>
      </c>
      <c r="AI39" s="362">
        <f t="shared" ref="AI39:AI42" si="6">AH39/C39</f>
        <v>0</v>
      </c>
      <c r="AJ39" s="363"/>
    </row>
    <row r="40" spans="1:37" ht="25.5">
      <c r="A40" s="143" t="s">
        <v>714</v>
      </c>
      <c r="B40" s="426"/>
      <c r="C40" s="400" t="s">
        <v>715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400"/>
      <c r="Y40" s="400"/>
      <c r="Z40" s="366"/>
      <c r="AA40" s="366"/>
      <c r="AB40" s="425">
        <v>0</v>
      </c>
      <c r="AC40" s="403">
        <v>0</v>
      </c>
      <c r="AD40" s="404" t="e">
        <f t="shared" si="4"/>
        <v>#DIV/0!</v>
      </c>
      <c r="AE40" s="405">
        <v>42370</v>
      </c>
      <c r="AF40" s="405">
        <v>42735</v>
      </c>
      <c r="AG40" s="360" t="s">
        <v>222</v>
      </c>
      <c r="AH40" s="361">
        <f t="shared" si="5"/>
        <v>0</v>
      </c>
      <c r="AI40" s="362">
        <v>0</v>
      </c>
      <c r="AJ40" s="363"/>
    </row>
    <row r="41" spans="1:37" ht="25.5">
      <c r="A41" s="143" t="s">
        <v>716</v>
      </c>
      <c r="B41" s="426"/>
      <c r="C41" s="400" t="s">
        <v>715</v>
      </c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400"/>
      <c r="Y41" s="400"/>
      <c r="Z41" s="366"/>
      <c r="AA41" s="366"/>
      <c r="AB41" s="425">
        <v>0</v>
      </c>
      <c r="AC41" s="403">
        <v>0</v>
      </c>
      <c r="AD41" s="404" t="e">
        <f t="shared" si="4"/>
        <v>#DIV/0!</v>
      </c>
      <c r="AE41" s="405">
        <v>42370</v>
      </c>
      <c r="AF41" s="405">
        <v>42735</v>
      </c>
      <c r="AG41" s="360" t="s">
        <v>222</v>
      </c>
      <c r="AH41" s="361">
        <f t="shared" si="5"/>
        <v>0</v>
      </c>
      <c r="AI41" s="362">
        <v>0</v>
      </c>
      <c r="AJ41" s="363"/>
    </row>
    <row r="42" spans="1:37" ht="38.25">
      <c r="A42" s="143" t="s">
        <v>717</v>
      </c>
      <c r="B42" s="426"/>
      <c r="C42" s="357">
        <v>1</v>
      </c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400"/>
      <c r="Y42" s="400"/>
      <c r="Z42" s="366"/>
      <c r="AA42" s="366"/>
      <c r="AB42" s="425">
        <v>0</v>
      </c>
      <c r="AC42" s="403">
        <v>0</v>
      </c>
      <c r="AD42" s="404" t="e">
        <f t="shared" si="4"/>
        <v>#DIV/0!</v>
      </c>
      <c r="AE42" s="405">
        <v>42370</v>
      </c>
      <c r="AF42" s="405">
        <v>42735</v>
      </c>
      <c r="AG42" s="360" t="s">
        <v>222</v>
      </c>
      <c r="AH42" s="361">
        <f t="shared" si="5"/>
        <v>0</v>
      </c>
      <c r="AI42" s="362">
        <f t="shared" si="6"/>
        <v>0</v>
      </c>
      <c r="AJ42" s="363"/>
    </row>
    <row r="43" spans="1:37">
      <c r="A43" s="873" t="s">
        <v>230</v>
      </c>
      <c r="B43" s="873"/>
      <c r="C43" s="873"/>
      <c r="D43" s="873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3"/>
      <c r="V43" s="873"/>
      <c r="W43" s="873"/>
      <c r="X43" s="873"/>
      <c r="Y43" s="432"/>
      <c r="Z43" s="615"/>
      <c r="AA43" s="615"/>
      <c r="AB43" s="672">
        <f>SUM(AB39:AB42)</f>
        <v>0</v>
      </c>
      <c r="AC43" s="634"/>
      <c r="AD43" s="634"/>
      <c r="AE43" s="385"/>
      <c r="AF43" s="385"/>
      <c r="AG43" s="386"/>
      <c r="AH43" s="354"/>
      <c r="AI43" s="354"/>
      <c r="AJ43" s="354"/>
    </row>
    <row r="44" spans="1:37">
      <c r="A44" s="562" t="s">
        <v>231</v>
      </c>
      <c r="B44" s="562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673"/>
      <c r="AC44" s="562"/>
      <c r="AD44" s="634"/>
      <c r="AE44" s="385"/>
      <c r="AF44" s="385"/>
      <c r="AG44" s="386"/>
      <c r="AH44" s="354"/>
      <c r="AI44" s="354"/>
      <c r="AJ44" s="354"/>
    </row>
    <row r="45" spans="1:37">
      <c r="A45" s="652" t="s">
        <v>232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73"/>
      <c r="AC45" s="652"/>
      <c r="AD45" s="634"/>
      <c r="AE45" s="385"/>
      <c r="AF45" s="385"/>
      <c r="AG45" s="386"/>
      <c r="AH45" s="354"/>
      <c r="AI45" s="354"/>
      <c r="AJ45" s="354"/>
    </row>
    <row r="46" spans="1:37">
      <c r="A46" s="653" t="s">
        <v>718</v>
      </c>
      <c r="B46" s="674"/>
      <c r="C46" s="675">
        <v>220</v>
      </c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5">
        <v>220</v>
      </c>
      <c r="Y46" s="675"/>
      <c r="Z46" s="677"/>
      <c r="AA46" s="677"/>
      <c r="AB46" s="678">
        <v>10000000</v>
      </c>
      <c r="AC46" s="679">
        <v>0</v>
      </c>
      <c r="AD46" s="680"/>
      <c r="AE46" s="681">
        <v>42370</v>
      </c>
      <c r="AF46" s="681">
        <v>42735</v>
      </c>
      <c r="AG46" s="360" t="s">
        <v>222</v>
      </c>
      <c r="AH46" s="361">
        <f t="shared" ref="AH46:AH47" si="7">E46+G46+I46+K46+M46+O46+Q46+S46+U46+W46+Y46+AA46</f>
        <v>0</v>
      </c>
      <c r="AI46" s="362">
        <f t="shared" ref="AI46:AI47" si="8">AH46/C46</f>
        <v>0</v>
      </c>
      <c r="AJ46" s="682"/>
    </row>
    <row r="47" spans="1:37" ht="25.5">
      <c r="A47" s="654" t="s">
        <v>719</v>
      </c>
      <c r="B47" s="426"/>
      <c r="C47" s="488">
        <v>1</v>
      </c>
      <c r="D47" s="366"/>
      <c r="E47" s="366"/>
      <c r="F47" s="366"/>
      <c r="G47" s="366"/>
      <c r="H47" s="366"/>
      <c r="I47" s="366"/>
      <c r="J47" s="366">
        <v>1</v>
      </c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488"/>
      <c r="Y47" s="488"/>
      <c r="Z47" s="427"/>
      <c r="AA47" s="427"/>
      <c r="AB47" s="683">
        <v>11000000</v>
      </c>
      <c r="AC47" s="403">
        <v>0</v>
      </c>
      <c r="AD47" s="684"/>
      <c r="AE47" s="405">
        <v>42370</v>
      </c>
      <c r="AF47" s="405">
        <v>42735</v>
      </c>
      <c r="AG47" s="360" t="s">
        <v>222</v>
      </c>
      <c r="AH47" s="361">
        <f t="shared" si="7"/>
        <v>0</v>
      </c>
      <c r="AI47" s="362">
        <f t="shared" si="8"/>
        <v>0</v>
      </c>
      <c r="AJ47" s="363"/>
      <c r="AK47" s="876"/>
    </row>
    <row r="48" spans="1:37">
      <c r="A48" s="654" t="s">
        <v>720</v>
      </c>
      <c r="B48" s="426"/>
      <c r="C48" s="488">
        <v>1</v>
      </c>
      <c r="D48" s="366"/>
      <c r="E48" s="366"/>
      <c r="F48" s="366"/>
      <c r="G48" s="366"/>
      <c r="H48" s="366"/>
      <c r="I48" s="366"/>
      <c r="J48" s="366">
        <v>1</v>
      </c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488"/>
      <c r="Y48" s="488"/>
      <c r="Z48" s="427"/>
      <c r="AA48" s="427"/>
      <c r="AB48" s="683">
        <v>11000000</v>
      </c>
      <c r="AC48" s="403">
        <v>0</v>
      </c>
      <c r="AD48" s="404">
        <f>AC48/AB48</f>
        <v>0</v>
      </c>
      <c r="AE48" s="405">
        <v>42370</v>
      </c>
      <c r="AF48" s="405">
        <v>42735</v>
      </c>
      <c r="AG48" s="360" t="s">
        <v>222</v>
      </c>
      <c r="AH48" s="361">
        <f>E48+G48+I48+K48+M48+O48+Q48+S48+U48+W48+Y48+AA48</f>
        <v>0</v>
      </c>
      <c r="AI48" s="362">
        <f>AH48/C48</f>
        <v>0</v>
      </c>
      <c r="AJ48" s="363"/>
      <c r="AK48" s="876"/>
    </row>
    <row r="49" spans="1:38" ht="25.5">
      <c r="A49" s="654" t="s">
        <v>721</v>
      </c>
      <c r="B49" s="426"/>
      <c r="C49" s="488">
        <v>1</v>
      </c>
      <c r="D49" s="366"/>
      <c r="E49" s="366"/>
      <c r="F49" s="366"/>
      <c r="G49" s="366"/>
      <c r="H49" s="366"/>
      <c r="I49" s="366"/>
      <c r="J49" s="366">
        <v>1</v>
      </c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488"/>
      <c r="Y49" s="488"/>
      <c r="Z49" s="427"/>
      <c r="AA49" s="427"/>
      <c r="AB49" s="683">
        <v>42000000</v>
      </c>
      <c r="AC49" s="403">
        <v>0</v>
      </c>
      <c r="AD49" s="404">
        <f>AC49/AB49</f>
        <v>0</v>
      </c>
      <c r="AE49" s="405">
        <v>42370</v>
      </c>
      <c r="AF49" s="405">
        <v>42735</v>
      </c>
      <c r="AG49" s="360" t="s">
        <v>222</v>
      </c>
      <c r="AH49" s="361">
        <f>E49+G49+I49+K49+M49+O49+Q49+S49+U49+W49+Y49+AA49</f>
        <v>0</v>
      </c>
      <c r="AI49" s="362">
        <f>AH49/C49</f>
        <v>0</v>
      </c>
      <c r="AJ49" s="363"/>
      <c r="AK49" s="549"/>
    </row>
    <row r="50" spans="1:38" ht="25.5">
      <c r="A50" s="654" t="s">
        <v>722</v>
      </c>
      <c r="B50" s="426"/>
      <c r="C50" s="488">
        <v>1</v>
      </c>
      <c r="D50" s="366"/>
      <c r="E50" s="366"/>
      <c r="F50" s="366"/>
      <c r="G50" s="366"/>
      <c r="H50" s="366"/>
      <c r="I50" s="366"/>
      <c r="J50" s="366">
        <v>1</v>
      </c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488"/>
      <c r="Y50" s="488"/>
      <c r="Z50" s="427"/>
      <c r="AA50" s="427"/>
      <c r="AB50" s="683">
        <v>3000000</v>
      </c>
      <c r="AC50" s="403">
        <v>0</v>
      </c>
      <c r="AD50" s="404">
        <f>AC50/AB50</f>
        <v>0</v>
      </c>
      <c r="AE50" s="405">
        <v>42370</v>
      </c>
      <c r="AF50" s="405">
        <v>42735</v>
      </c>
      <c r="AG50" s="360" t="s">
        <v>222</v>
      </c>
      <c r="AH50" s="361">
        <f>E50+G50+I50+K50+M50+O50+Q50+S50+U50+W50+Y50+AA50</f>
        <v>0</v>
      </c>
      <c r="AI50" s="362">
        <f>AH50/C50</f>
        <v>0</v>
      </c>
      <c r="AJ50" s="363"/>
      <c r="AK50" s="549"/>
    </row>
    <row r="51" spans="1:38" ht="51">
      <c r="A51" s="654" t="s">
        <v>723</v>
      </c>
      <c r="B51" s="426"/>
      <c r="C51" s="488">
        <v>1</v>
      </c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464"/>
      <c r="W51" s="366"/>
      <c r="X51" s="366">
        <v>1</v>
      </c>
      <c r="Y51" s="366"/>
      <c r="Z51" s="464"/>
      <c r="AA51" s="366"/>
      <c r="AB51" s="683">
        <v>10000000</v>
      </c>
      <c r="AC51" s="405">
        <v>0</v>
      </c>
      <c r="AD51" s="404">
        <f>AC51/AB51</f>
        <v>0</v>
      </c>
      <c r="AE51" s="405">
        <v>42370</v>
      </c>
      <c r="AF51" s="405">
        <v>42735</v>
      </c>
      <c r="AG51" s="360" t="s">
        <v>222</v>
      </c>
      <c r="AH51" s="361">
        <f>E51+G51+I51+K51+M51+O51+Q51+S51+U51+W51+Y51+AA51</f>
        <v>0</v>
      </c>
      <c r="AI51" s="362">
        <v>0</v>
      </c>
      <c r="AJ51" s="363"/>
    </row>
    <row r="52" spans="1:38" ht="25.5">
      <c r="A52" s="654" t="s">
        <v>724</v>
      </c>
      <c r="B52" s="426"/>
      <c r="C52" s="488">
        <v>1</v>
      </c>
      <c r="D52" s="366"/>
      <c r="E52" s="366"/>
      <c r="F52" s="366"/>
      <c r="G52" s="366"/>
      <c r="H52" s="366"/>
      <c r="I52" s="366"/>
      <c r="J52" s="366">
        <v>1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488"/>
      <c r="Y52" s="488"/>
      <c r="Z52" s="427"/>
      <c r="AA52" s="427"/>
      <c r="AB52" s="683">
        <v>6000000</v>
      </c>
      <c r="AC52" s="420">
        <v>0</v>
      </c>
      <c r="AD52" s="685">
        <f>AC52/AB52</f>
        <v>0</v>
      </c>
      <c r="AE52" s="405">
        <v>42370</v>
      </c>
      <c r="AF52" s="405">
        <v>42735</v>
      </c>
      <c r="AG52" s="360" t="s">
        <v>222</v>
      </c>
      <c r="AH52" s="361">
        <f t="shared" ref="AH52:AH53" si="9">E52+G52+I52+K52+M52+O52+Q52+S52+U52+W52+Y52+AA52</f>
        <v>0</v>
      </c>
      <c r="AI52" s="362">
        <v>0</v>
      </c>
      <c r="AJ52" s="363"/>
    </row>
    <row r="53" spans="1:38" ht="25.5">
      <c r="A53" s="654" t="s">
        <v>725</v>
      </c>
      <c r="B53" s="426"/>
      <c r="C53" s="488">
        <v>1</v>
      </c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488">
        <v>1</v>
      </c>
      <c r="Y53" s="488"/>
      <c r="Z53" s="427"/>
      <c r="AA53" s="427"/>
      <c r="AB53" s="683">
        <v>6000000</v>
      </c>
      <c r="AC53" s="420"/>
      <c r="AD53" s="421"/>
      <c r="AE53" s="405">
        <v>42370</v>
      </c>
      <c r="AF53" s="405">
        <v>42735</v>
      </c>
      <c r="AG53" s="360" t="s">
        <v>222</v>
      </c>
      <c r="AH53" s="361">
        <f t="shared" si="9"/>
        <v>0</v>
      </c>
      <c r="AI53" s="362">
        <v>0</v>
      </c>
      <c r="AJ53" s="363"/>
    </row>
    <row r="54" spans="1:38" ht="38.25">
      <c r="A54" s="654" t="s">
        <v>726</v>
      </c>
      <c r="B54" s="426"/>
      <c r="C54" s="488">
        <v>7</v>
      </c>
      <c r="D54" s="366"/>
      <c r="E54" s="366"/>
      <c r="F54" s="366"/>
      <c r="G54" s="366"/>
      <c r="H54" s="366"/>
      <c r="I54" s="366"/>
      <c r="J54" s="366"/>
      <c r="K54" s="366"/>
      <c r="L54" s="366">
        <v>7</v>
      </c>
      <c r="M54" s="366"/>
      <c r="N54" s="366"/>
      <c r="O54" s="366"/>
      <c r="P54" s="366"/>
      <c r="Q54" s="366"/>
      <c r="R54" s="366"/>
      <c r="S54" s="366"/>
      <c r="T54" s="366"/>
      <c r="U54" s="366"/>
      <c r="V54" s="464"/>
      <c r="W54" s="366"/>
      <c r="X54" s="464"/>
      <c r="Y54" s="366"/>
      <c r="Z54" s="464"/>
      <c r="AA54" s="366"/>
      <c r="AB54" s="683">
        <v>32000000</v>
      </c>
      <c r="AC54" s="420">
        <v>0</v>
      </c>
      <c r="AD54" s="421">
        <f>AC54/AB54</f>
        <v>0</v>
      </c>
      <c r="AE54" s="405">
        <v>42370</v>
      </c>
      <c r="AF54" s="405">
        <v>42735</v>
      </c>
      <c r="AG54" s="360" t="s">
        <v>222</v>
      </c>
      <c r="AH54" s="361">
        <f>E54+G54+I54+K54+M54+O54+Q54+S54+U54+W54+Y54+AA54</f>
        <v>0</v>
      </c>
      <c r="AI54" s="362">
        <v>0</v>
      </c>
      <c r="AJ54" s="586"/>
    </row>
    <row r="55" spans="1:38" ht="38.25">
      <c r="A55" s="654" t="s">
        <v>727</v>
      </c>
      <c r="B55" s="426"/>
      <c r="C55" s="488">
        <v>1</v>
      </c>
      <c r="D55" s="366"/>
      <c r="E55" s="366"/>
      <c r="F55" s="366"/>
      <c r="G55" s="366"/>
      <c r="H55" s="366"/>
      <c r="I55" s="366"/>
      <c r="J55" s="366"/>
      <c r="K55" s="366"/>
      <c r="L55" s="366">
        <v>1</v>
      </c>
      <c r="M55" s="366"/>
      <c r="N55" s="366"/>
      <c r="O55" s="366"/>
      <c r="P55" s="366"/>
      <c r="Q55" s="366"/>
      <c r="R55" s="366"/>
      <c r="S55" s="366"/>
      <c r="T55" s="366"/>
      <c r="U55" s="366"/>
      <c r="V55" s="464"/>
      <c r="W55" s="366"/>
      <c r="X55" s="464"/>
      <c r="Y55" s="366"/>
      <c r="Z55" s="464"/>
      <c r="AA55" s="366"/>
      <c r="AB55" s="683">
        <v>0</v>
      </c>
      <c r="AC55" s="420">
        <v>0</v>
      </c>
      <c r="AD55" s="421" t="e">
        <f>AC55/AB55</f>
        <v>#DIV/0!</v>
      </c>
      <c r="AE55" s="405">
        <v>42370</v>
      </c>
      <c r="AF55" s="405">
        <v>42735</v>
      </c>
      <c r="AG55" s="360" t="s">
        <v>222</v>
      </c>
      <c r="AH55" s="361">
        <f>E55+G55+I55+K55+M55+O55+Q55+S55+U55+W55+Y55+AA55</f>
        <v>0</v>
      </c>
      <c r="AI55" s="362">
        <v>0</v>
      </c>
      <c r="AJ55" s="363"/>
    </row>
    <row r="56" spans="1:38" ht="38.25">
      <c r="A56" s="655" t="s">
        <v>728</v>
      </c>
      <c r="B56" s="426"/>
      <c r="C56" s="488">
        <v>1</v>
      </c>
      <c r="D56" s="366"/>
      <c r="E56" s="366"/>
      <c r="F56" s="366"/>
      <c r="G56" s="366"/>
      <c r="H56" s="366"/>
      <c r="I56" s="366"/>
      <c r="J56" s="366"/>
      <c r="K56" s="366"/>
      <c r="L56" s="366">
        <v>1</v>
      </c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488"/>
      <c r="Y56" s="488"/>
      <c r="Z56" s="427"/>
      <c r="AA56" s="427"/>
      <c r="AB56" s="686">
        <v>4000000</v>
      </c>
      <c r="AC56" s="403">
        <v>0</v>
      </c>
      <c r="AD56" s="404">
        <f>AC56/AB56</f>
        <v>0</v>
      </c>
      <c r="AE56" s="405">
        <v>42370</v>
      </c>
      <c r="AF56" s="405">
        <v>42735</v>
      </c>
      <c r="AG56" s="360" t="s">
        <v>222</v>
      </c>
      <c r="AH56" s="361">
        <f>E56+G56+I56+K56+M56+O56+Q56+S56+U56+W56+Y56+AA56</f>
        <v>0</v>
      </c>
      <c r="AI56" s="362">
        <v>0</v>
      </c>
      <c r="AJ56" s="363"/>
    </row>
    <row r="57" spans="1:38">
      <c r="A57" s="860" t="s">
        <v>233</v>
      </c>
      <c r="B57" s="860"/>
      <c r="C57" s="860"/>
      <c r="D57" s="860"/>
      <c r="E57" s="860"/>
      <c r="F57" s="860"/>
      <c r="G57" s="860"/>
      <c r="H57" s="860"/>
      <c r="I57" s="860"/>
      <c r="J57" s="860"/>
      <c r="K57" s="860"/>
      <c r="L57" s="860"/>
      <c r="M57" s="860"/>
      <c r="N57" s="860"/>
      <c r="O57" s="860"/>
      <c r="P57" s="860"/>
      <c r="Q57" s="860"/>
      <c r="R57" s="860"/>
      <c r="S57" s="860"/>
      <c r="T57" s="860"/>
      <c r="U57" s="860"/>
      <c r="V57" s="860"/>
      <c r="W57" s="860"/>
      <c r="X57" s="860"/>
      <c r="Y57" s="860"/>
      <c r="Z57" s="860"/>
      <c r="AA57" s="624"/>
      <c r="AB57" s="656">
        <f>SUM(AB46:AB56)</f>
        <v>135000000</v>
      </c>
      <c r="AC57" s="671"/>
      <c r="AD57" s="634"/>
      <c r="AE57" s="385"/>
      <c r="AF57" s="385"/>
      <c r="AG57" s="386"/>
      <c r="AH57" s="354"/>
      <c r="AI57" s="436"/>
      <c r="AJ57" s="354"/>
    </row>
    <row r="58" spans="1:38">
      <c r="A58" s="570" t="s">
        <v>234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687"/>
      <c r="AC58" s="570"/>
      <c r="AD58" s="353"/>
      <c r="AE58" s="353"/>
      <c r="AF58" s="353"/>
      <c r="AG58" s="353"/>
      <c r="AH58" s="353"/>
      <c r="AI58" s="469"/>
      <c r="AJ58" s="353"/>
    </row>
    <row r="59" spans="1:38">
      <c r="A59" s="655" t="s">
        <v>729</v>
      </c>
      <c r="B59" s="426"/>
      <c r="C59" s="427">
        <v>1</v>
      </c>
      <c r="D59" s="366">
        <v>1</v>
      </c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427"/>
      <c r="Y59" s="427"/>
      <c r="Z59" s="427"/>
      <c r="AA59" s="427"/>
      <c r="AB59" s="683">
        <v>310000000</v>
      </c>
      <c r="AC59" s="403">
        <v>0</v>
      </c>
      <c r="AD59" s="404">
        <f t="shared" ref="AD59:AD84" si="10">AC59/AB59</f>
        <v>0</v>
      </c>
      <c r="AE59" s="405">
        <v>42370</v>
      </c>
      <c r="AF59" s="405">
        <v>42735</v>
      </c>
      <c r="AG59" s="360" t="s">
        <v>222</v>
      </c>
      <c r="AH59" s="361">
        <f t="shared" ref="AH59:AH82" si="11">E59+G59+I59+K59+M59+O59+Q59+S59+U59+W59+Y59+AA59</f>
        <v>0</v>
      </c>
      <c r="AI59" s="362">
        <v>0</v>
      </c>
      <c r="AJ59" s="363"/>
    </row>
    <row r="60" spans="1:38" ht="38.25">
      <c r="A60" s="657" t="s">
        <v>730</v>
      </c>
      <c r="B60" s="426"/>
      <c r="C60" s="427">
        <v>10</v>
      </c>
      <c r="D60" s="366"/>
      <c r="E60" s="366"/>
      <c r="F60" s="366"/>
      <c r="G60" s="366"/>
      <c r="H60" s="366">
        <v>1</v>
      </c>
      <c r="I60" s="366"/>
      <c r="J60" s="366">
        <v>1</v>
      </c>
      <c r="K60" s="366"/>
      <c r="L60" s="366">
        <v>1</v>
      </c>
      <c r="M60" s="366"/>
      <c r="N60" s="366">
        <v>1</v>
      </c>
      <c r="O60" s="366"/>
      <c r="P60" s="366">
        <v>1</v>
      </c>
      <c r="Q60" s="366"/>
      <c r="R60" s="366">
        <v>1</v>
      </c>
      <c r="S60" s="366"/>
      <c r="T60" s="366">
        <v>1</v>
      </c>
      <c r="U60" s="366"/>
      <c r="V60" s="366">
        <v>1</v>
      </c>
      <c r="W60" s="366"/>
      <c r="X60" s="366">
        <v>1</v>
      </c>
      <c r="Y60" s="366"/>
      <c r="Z60" s="366">
        <v>1</v>
      </c>
      <c r="AA60" s="366"/>
      <c r="AB60" s="683">
        <v>4000000</v>
      </c>
      <c r="AC60" s="410"/>
      <c r="AD60" s="404">
        <f t="shared" si="10"/>
        <v>0</v>
      </c>
      <c r="AE60" s="405">
        <v>42370</v>
      </c>
      <c r="AF60" s="405">
        <v>42735</v>
      </c>
      <c r="AG60" s="360" t="s">
        <v>222</v>
      </c>
      <c r="AH60" s="361">
        <f t="shared" si="11"/>
        <v>0</v>
      </c>
      <c r="AI60" s="362">
        <v>0</v>
      </c>
      <c r="AJ60" s="363"/>
      <c r="AK60" s="549"/>
    </row>
    <row r="61" spans="1:38" ht="40.5" customHeight="1">
      <c r="A61" s="655" t="s">
        <v>731</v>
      </c>
      <c r="B61" s="426"/>
      <c r="C61" s="427">
        <v>1</v>
      </c>
      <c r="D61" s="366"/>
      <c r="E61" s="366"/>
      <c r="F61" s="366"/>
      <c r="G61" s="366"/>
      <c r="H61" s="366"/>
      <c r="I61" s="366"/>
      <c r="J61" s="366">
        <v>1</v>
      </c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427"/>
      <c r="Y61" s="427"/>
      <c r="Z61" s="427"/>
      <c r="AA61" s="427"/>
      <c r="AB61" s="683">
        <v>2000000</v>
      </c>
      <c r="AC61" s="403">
        <v>0</v>
      </c>
      <c r="AD61" s="404">
        <f t="shared" si="10"/>
        <v>0</v>
      </c>
      <c r="AE61" s="405">
        <v>42370</v>
      </c>
      <c r="AF61" s="405">
        <v>42735</v>
      </c>
      <c r="AG61" s="360" t="s">
        <v>222</v>
      </c>
      <c r="AH61" s="361">
        <f t="shared" si="11"/>
        <v>0</v>
      </c>
      <c r="AI61" s="362">
        <v>0</v>
      </c>
      <c r="AJ61" s="363"/>
      <c r="AK61" s="688"/>
      <c r="AL61" s="689"/>
    </row>
    <row r="62" spans="1:38">
      <c r="A62" s="859" t="s">
        <v>235</v>
      </c>
      <c r="B62" s="860"/>
      <c r="C62" s="860"/>
      <c r="D62" s="860"/>
      <c r="E62" s="860"/>
      <c r="F62" s="860"/>
      <c r="G62" s="860"/>
      <c r="H62" s="860"/>
      <c r="I62" s="860"/>
      <c r="J62" s="860"/>
      <c r="K62" s="860"/>
      <c r="L62" s="860"/>
      <c r="M62" s="860"/>
      <c r="N62" s="860"/>
      <c r="O62" s="860"/>
      <c r="P62" s="860"/>
      <c r="Q62" s="860"/>
      <c r="R62" s="860"/>
      <c r="S62" s="860"/>
      <c r="T62" s="860"/>
      <c r="U62" s="860"/>
      <c r="V62" s="860"/>
      <c r="W62" s="860"/>
      <c r="X62" s="860"/>
      <c r="Y62" s="860"/>
      <c r="Z62" s="860"/>
      <c r="AA62" s="624"/>
      <c r="AB62" s="658">
        <f>SUM(AB59:AB61)</f>
        <v>316000000</v>
      </c>
      <c r="AC62" s="671"/>
      <c r="AD62" s="565">
        <f t="shared" si="10"/>
        <v>0</v>
      </c>
      <c r="AE62" s="385">
        <v>42370</v>
      </c>
      <c r="AF62" s="385">
        <v>42735</v>
      </c>
      <c r="AG62" s="353" t="s">
        <v>222</v>
      </c>
      <c r="AH62" s="863"/>
      <c r="AI62" s="864"/>
      <c r="AJ62" s="865"/>
    </row>
    <row r="63" spans="1:38" ht="24" customHeight="1">
      <c r="A63" s="866" t="s">
        <v>236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867"/>
      <c r="AC63" s="867"/>
      <c r="AD63" s="867"/>
      <c r="AE63" s="867"/>
      <c r="AF63" s="867"/>
      <c r="AG63" s="867"/>
      <c r="AH63" s="867"/>
      <c r="AI63" s="867"/>
      <c r="AJ63" s="868"/>
    </row>
    <row r="64" spans="1:38">
      <c r="A64" s="659" t="s">
        <v>732</v>
      </c>
      <c r="B64" s="426"/>
      <c r="C64" s="427">
        <v>2</v>
      </c>
      <c r="D64" s="366">
        <v>2</v>
      </c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425"/>
      <c r="AC64" s="403">
        <v>0</v>
      </c>
      <c r="AD64" s="404" t="e">
        <f t="shared" si="10"/>
        <v>#DIV/0!</v>
      </c>
      <c r="AE64" s="405">
        <v>42370</v>
      </c>
      <c r="AF64" s="405">
        <v>42735</v>
      </c>
      <c r="AG64" s="360" t="s">
        <v>222</v>
      </c>
      <c r="AH64" s="361">
        <f t="shared" si="11"/>
        <v>0</v>
      </c>
      <c r="AI64" s="362">
        <v>0</v>
      </c>
      <c r="AJ64" s="363"/>
    </row>
    <row r="65" spans="1:36">
      <c r="A65" s="659" t="s">
        <v>733</v>
      </c>
      <c r="B65" s="426"/>
      <c r="C65" s="427">
        <v>1</v>
      </c>
      <c r="D65" s="366">
        <v>1</v>
      </c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683"/>
      <c r="AC65" s="403">
        <v>0</v>
      </c>
      <c r="AD65" s="404" t="e">
        <f t="shared" si="10"/>
        <v>#DIV/0!</v>
      </c>
      <c r="AE65" s="405">
        <v>42370</v>
      </c>
      <c r="AF65" s="405">
        <v>42735</v>
      </c>
      <c r="AG65" s="360" t="s">
        <v>222</v>
      </c>
      <c r="AH65" s="361">
        <f t="shared" si="11"/>
        <v>0</v>
      </c>
      <c r="AI65" s="362">
        <v>0</v>
      </c>
      <c r="AJ65" s="363"/>
    </row>
    <row r="66" spans="1:36">
      <c r="A66" s="659" t="s">
        <v>734</v>
      </c>
      <c r="B66" s="426"/>
      <c r="C66" s="427">
        <v>1</v>
      </c>
      <c r="D66" s="366">
        <v>1</v>
      </c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683"/>
      <c r="AC66" s="403">
        <v>0</v>
      </c>
      <c r="AD66" s="404" t="e">
        <f t="shared" si="10"/>
        <v>#DIV/0!</v>
      </c>
      <c r="AE66" s="405">
        <v>42370</v>
      </c>
      <c r="AF66" s="405">
        <v>42735</v>
      </c>
      <c r="AG66" s="360" t="s">
        <v>222</v>
      </c>
      <c r="AH66" s="361">
        <f t="shared" si="11"/>
        <v>0</v>
      </c>
      <c r="AI66" s="362">
        <v>0</v>
      </c>
      <c r="AJ66" s="363"/>
    </row>
    <row r="67" spans="1:36">
      <c r="A67" s="659" t="s">
        <v>735</v>
      </c>
      <c r="B67" s="426"/>
      <c r="C67" s="427">
        <v>1</v>
      </c>
      <c r="D67" s="366">
        <v>1</v>
      </c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425"/>
      <c r="AC67" s="403">
        <v>0</v>
      </c>
      <c r="AD67" s="404" t="e">
        <f t="shared" si="10"/>
        <v>#DIV/0!</v>
      </c>
      <c r="AE67" s="405">
        <v>42370</v>
      </c>
      <c r="AF67" s="405">
        <v>42735</v>
      </c>
      <c r="AG67" s="360" t="s">
        <v>222</v>
      </c>
      <c r="AH67" s="361">
        <f t="shared" si="11"/>
        <v>0</v>
      </c>
      <c r="AI67" s="362">
        <v>0</v>
      </c>
      <c r="AJ67" s="363"/>
    </row>
    <row r="68" spans="1:36">
      <c r="A68" s="861" t="s">
        <v>237</v>
      </c>
      <c r="B68" s="862"/>
      <c r="C68" s="862"/>
      <c r="D68" s="862"/>
      <c r="E68" s="862"/>
      <c r="F68" s="862"/>
      <c r="G68" s="862"/>
      <c r="H68" s="862"/>
      <c r="I68" s="862"/>
      <c r="J68" s="862"/>
      <c r="K68" s="862"/>
      <c r="L68" s="862"/>
      <c r="M68" s="862"/>
      <c r="N68" s="862"/>
      <c r="O68" s="862"/>
      <c r="P68" s="862"/>
      <c r="Q68" s="862"/>
      <c r="R68" s="862"/>
      <c r="S68" s="862"/>
      <c r="T68" s="862"/>
      <c r="U68" s="862"/>
      <c r="V68" s="862"/>
      <c r="W68" s="862"/>
      <c r="X68" s="862"/>
      <c r="Y68" s="862"/>
      <c r="Z68" s="862"/>
      <c r="AA68" s="624"/>
      <c r="AB68" s="668">
        <f>SUM(AB64:AB67)</f>
        <v>0</v>
      </c>
      <c r="AC68" s="670"/>
      <c r="AD68" s="565" t="e">
        <f t="shared" si="10"/>
        <v>#DIV/0!</v>
      </c>
      <c r="AE68" s="385"/>
      <c r="AF68" s="385"/>
      <c r="AG68" s="353"/>
      <c r="AH68" s="353"/>
      <c r="AI68" s="353"/>
      <c r="AJ68" s="354"/>
    </row>
    <row r="69" spans="1:36">
      <c r="A69" s="872" t="s">
        <v>238</v>
      </c>
      <c r="B69" s="873"/>
      <c r="C69" s="873"/>
      <c r="D69" s="873"/>
      <c r="E69" s="873"/>
      <c r="F69" s="873"/>
      <c r="G69" s="873"/>
      <c r="H69" s="873"/>
      <c r="I69" s="873"/>
      <c r="J69" s="873"/>
      <c r="K69" s="873"/>
      <c r="L69" s="873"/>
      <c r="M69" s="873"/>
      <c r="N69" s="873"/>
      <c r="O69" s="873"/>
      <c r="P69" s="873"/>
      <c r="Q69" s="873"/>
      <c r="R69" s="873"/>
      <c r="S69" s="873"/>
      <c r="T69" s="873"/>
      <c r="U69" s="873"/>
      <c r="V69" s="873"/>
      <c r="W69" s="873"/>
      <c r="X69" s="873"/>
      <c r="Y69" s="690"/>
      <c r="Z69" s="691"/>
      <c r="AA69" s="377"/>
      <c r="AB69" s="672"/>
      <c r="AC69" s="634"/>
      <c r="AD69" s="565" t="e">
        <f t="shared" si="10"/>
        <v>#DIV/0!</v>
      </c>
      <c r="AE69" s="385"/>
      <c r="AF69" s="385"/>
      <c r="AG69" s="353"/>
      <c r="AH69" s="353"/>
      <c r="AI69" s="353"/>
      <c r="AJ69" s="354"/>
    </row>
    <row r="70" spans="1:36">
      <c r="A70" s="869" t="s">
        <v>239</v>
      </c>
      <c r="B70" s="870"/>
      <c r="C70" s="870"/>
      <c r="D70" s="870"/>
      <c r="E70" s="870"/>
      <c r="F70" s="870"/>
      <c r="G70" s="870"/>
      <c r="H70" s="870"/>
      <c r="I70" s="870"/>
      <c r="J70" s="870"/>
      <c r="K70" s="870"/>
      <c r="L70" s="870"/>
      <c r="M70" s="870"/>
      <c r="N70" s="870"/>
      <c r="O70" s="870"/>
      <c r="P70" s="870"/>
      <c r="Q70" s="870"/>
      <c r="R70" s="870"/>
      <c r="S70" s="870"/>
      <c r="T70" s="870"/>
      <c r="U70" s="870"/>
      <c r="V70" s="870"/>
      <c r="W70" s="870"/>
      <c r="X70" s="870"/>
      <c r="Y70" s="870"/>
      <c r="Z70" s="870"/>
      <c r="AA70" s="870"/>
      <c r="AB70" s="870"/>
      <c r="AC70" s="870"/>
      <c r="AD70" s="870"/>
      <c r="AE70" s="870"/>
      <c r="AF70" s="870"/>
      <c r="AG70" s="870"/>
      <c r="AH70" s="870"/>
      <c r="AI70" s="870"/>
      <c r="AJ70" s="871"/>
    </row>
    <row r="71" spans="1:36">
      <c r="A71" s="143" t="s">
        <v>55</v>
      </c>
      <c r="B71" s="424"/>
      <c r="C71" s="400">
        <v>1</v>
      </c>
      <c r="AB71" s="425">
        <v>0</v>
      </c>
      <c r="AC71" s="403">
        <v>0</v>
      </c>
      <c r="AD71" s="404" t="e">
        <f t="shared" si="10"/>
        <v>#DIV/0!</v>
      </c>
      <c r="AE71" s="405">
        <v>42370</v>
      </c>
      <c r="AF71" s="405">
        <v>42735</v>
      </c>
      <c r="AG71" s="360" t="s">
        <v>222</v>
      </c>
      <c r="AH71" s="361">
        <f t="shared" si="11"/>
        <v>0</v>
      </c>
      <c r="AI71" s="362">
        <v>0</v>
      </c>
      <c r="AJ71" s="363"/>
    </row>
    <row r="72" spans="1:36" ht="25.5">
      <c r="A72" s="487" t="s">
        <v>56</v>
      </c>
      <c r="B72" s="400"/>
      <c r="C72" s="400">
        <v>2</v>
      </c>
      <c r="AB72" s="425">
        <v>0</v>
      </c>
      <c r="AC72" s="403">
        <v>0</v>
      </c>
      <c r="AD72" s="404" t="e">
        <f t="shared" si="10"/>
        <v>#DIV/0!</v>
      </c>
      <c r="AE72" s="405">
        <v>42370</v>
      </c>
      <c r="AF72" s="405">
        <v>42735</v>
      </c>
      <c r="AG72" s="360" t="s">
        <v>222</v>
      </c>
      <c r="AH72" s="361">
        <f t="shared" si="11"/>
        <v>0</v>
      </c>
      <c r="AI72" s="362">
        <v>0</v>
      </c>
      <c r="AJ72" s="363"/>
    </row>
    <row r="73" spans="1:36">
      <c r="A73" s="487" t="s">
        <v>57</v>
      </c>
      <c r="B73" s="400"/>
      <c r="C73" s="400">
        <v>1</v>
      </c>
      <c r="AB73" s="425">
        <v>0</v>
      </c>
      <c r="AC73" s="403">
        <v>0</v>
      </c>
      <c r="AD73" s="404" t="e">
        <f t="shared" si="10"/>
        <v>#DIV/0!</v>
      </c>
      <c r="AE73" s="405">
        <v>42370</v>
      </c>
      <c r="AF73" s="405">
        <v>42735</v>
      </c>
      <c r="AG73" s="360" t="s">
        <v>222</v>
      </c>
      <c r="AH73" s="361">
        <f t="shared" si="11"/>
        <v>0</v>
      </c>
      <c r="AI73" s="362">
        <v>0</v>
      </c>
      <c r="AJ73" s="363"/>
    </row>
    <row r="74" spans="1:36">
      <c r="A74" s="143" t="s">
        <v>240</v>
      </c>
      <c r="B74" s="426"/>
      <c r="C74" s="357" t="s">
        <v>241</v>
      </c>
      <c r="AB74" s="425">
        <v>0</v>
      </c>
      <c r="AC74" s="403">
        <v>0</v>
      </c>
      <c r="AD74" s="404" t="e">
        <f t="shared" si="10"/>
        <v>#DIV/0!</v>
      </c>
      <c r="AE74" s="405">
        <v>42370</v>
      </c>
      <c r="AF74" s="405">
        <v>42735</v>
      </c>
      <c r="AG74" s="360" t="s">
        <v>222</v>
      </c>
      <c r="AH74" s="361">
        <f t="shared" si="11"/>
        <v>0</v>
      </c>
      <c r="AI74" s="362">
        <v>0</v>
      </c>
      <c r="AJ74" s="363"/>
    </row>
    <row r="75" spans="1:36">
      <c r="A75" s="877" t="s">
        <v>749</v>
      </c>
      <c r="B75" s="878"/>
      <c r="C75" s="878"/>
      <c r="D75" s="878"/>
      <c r="E75" s="878"/>
      <c r="F75" s="878"/>
      <c r="G75" s="878"/>
      <c r="H75" s="878"/>
      <c r="I75" s="878"/>
      <c r="J75" s="878"/>
      <c r="K75" s="878"/>
      <c r="L75" s="878"/>
      <c r="M75" s="878"/>
      <c r="N75" s="878"/>
      <c r="O75" s="878"/>
      <c r="P75" s="878"/>
      <c r="Q75" s="878"/>
      <c r="R75" s="878"/>
      <c r="S75" s="878"/>
      <c r="T75" s="878"/>
      <c r="U75" s="878"/>
      <c r="V75" s="878"/>
      <c r="W75" s="878"/>
      <c r="X75" s="879"/>
      <c r="Y75" s="662"/>
      <c r="Z75" s="663"/>
      <c r="AA75" s="663"/>
      <c r="AB75" s="664">
        <f>SUM(AB71:AB74)</f>
        <v>0</v>
      </c>
      <c r="AC75" s="692"/>
      <c r="AD75" s="693"/>
      <c r="AE75" s="694"/>
      <c r="AF75" s="694"/>
      <c r="AG75" s="695"/>
      <c r="AH75" s="695"/>
      <c r="AI75" s="695"/>
      <c r="AJ75" s="506"/>
    </row>
    <row r="76" spans="1:36">
      <c r="A76" s="660" t="s">
        <v>750</v>
      </c>
      <c r="B76" s="696"/>
      <c r="C76" s="696"/>
      <c r="D76" s="696"/>
      <c r="E76" s="696"/>
      <c r="F76" s="696"/>
      <c r="G76" s="696"/>
      <c r="H76" s="696"/>
      <c r="I76" s="696"/>
      <c r="J76" s="696"/>
      <c r="K76" s="696"/>
      <c r="L76" s="696"/>
      <c r="M76" s="696"/>
      <c r="N76" s="696"/>
      <c r="O76" s="696"/>
      <c r="P76" s="696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696"/>
      <c r="AB76" s="697"/>
      <c r="AC76" s="696"/>
      <c r="AD76" s="693"/>
      <c r="AE76" s="694"/>
      <c r="AF76" s="694"/>
      <c r="AG76" s="695"/>
      <c r="AH76" s="695"/>
      <c r="AI76" s="695"/>
      <c r="AJ76" s="506"/>
    </row>
    <row r="77" spans="1:36" ht="25.5">
      <c r="A77" s="143" t="s">
        <v>242</v>
      </c>
      <c r="B77" s="424"/>
      <c r="C77" s="400">
        <v>2</v>
      </c>
      <c r="AB77" s="425">
        <v>0</v>
      </c>
      <c r="AD77" s="404" t="e">
        <f t="shared" si="10"/>
        <v>#DIV/0!</v>
      </c>
      <c r="AE77" s="405">
        <v>42370</v>
      </c>
      <c r="AF77" s="405">
        <v>42735</v>
      </c>
      <c r="AG77" s="360" t="s">
        <v>222</v>
      </c>
      <c r="AH77" s="361">
        <f t="shared" si="11"/>
        <v>0</v>
      </c>
      <c r="AI77" s="362">
        <v>0</v>
      </c>
      <c r="AJ77" s="363"/>
    </row>
    <row r="78" spans="1:36">
      <c r="A78" s="143" t="s">
        <v>55</v>
      </c>
      <c r="B78" s="424"/>
      <c r="C78" s="400">
        <v>1</v>
      </c>
      <c r="AB78" s="425">
        <v>0</v>
      </c>
      <c r="AD78" s="404" t="e">
        <f t="shared" si="10"/>
        <v>#DIV/0!</v>
      </c>
      <c r="AE78" s="405">
        <v>42370</v>
      </c>
      <c r="AF78" s="405">
        <v>42735</v>
      </c>
      <c r="AG78" s="360" t="s">
        <v>222</v>
      </c>
      <c r="AH78" s="361">
        <f t="shared" si="11"/>
        <v>0</v>
      </c>
      <c r="AI78" s="362">
        <v>0</v>
      </c>
      <c r="AJ78" s="363"/>
    </row>
    <row r="79" spans="1:36" ht="25.5">
      <c r="A79" s="487" t="s">
        <v>56</v>
      </c>
      <c r="B79" s="400"/>
      <c r="C79" s="400">
        <v>2</v>
      </c>
      <c r="AB79" s="425">
        <v>0</v>
      </c>
      <c r="AD79" s="404" t="e">
        <f t="shared" si="10"/>
        <v>#DIV/0!</v>
      </c>
      <c r="AE79" s="405">
        <v>42370</v>
      </c>
      <c r="AF79" s="405">
        <v>42735</v>
      </c>
      <c r="AG79" s="360" t="s">
        <v>222</v>
      </c>
      <c r="AH79" s="361">
        <f t="shared" si="11"/>
        <v>0</v>
      </c>
      <c r="AI79" s="362">
        <v>0</v>
      </c>
      <c r="AJ79" s="363"/>
    </row>
    <row r="80" spans="1:36">
      <c r="A80" s="487" t="s">
        <v>57</v>
      </c>
      <c r="B80" s="400"/>
      <c r="C80" s="400">
        <v>1</v>
      </c>
      <c r="AB80" s="425">
        <v>0</v>
      </c>
      <c r="AD80" s="404" t="e">
        <f t="shared" si="10"/>
        <v>#DIV/0!</v>
      </c>
      <c r="AE80" s="405">
        <v>42370</v>
      </c>
      <c r="AF80" s="405">
        <v>42735</v>
      </c>
      <c r="AG80" s="360" t="s">
        <v>222</v>
      </c>
      <c r="AH80" s="361">
        <f t="shared" si="11"/>
        <v>0</v>
      </c>
      <c r="AI80" s="362">
        <v>0</v>
      </c>
      <c r="AJ80" s="363"/>
    </row>
    <row r="81" spans="1:36">
      <c r="A81" s="143" t="s">
        <v>240</v>
      </c>
      <c r="B81" s="426"/>
      <c r="C81" s="357" t="s">
        <v>241</v>
      </c>
      <c r="AB81" s="425">
        <v>0</v>
      </c>
      <c r="AD81" s="404" t="e">
        <f t="shared" si="10"/>
        <v>#DIV/0!</v>
      </c>
      <c r="AE81" s="405">
        <v>42370</v>
      </c>
      <c r="AF81" s="405">
        <v>42735</v>
      </c>
      <c r="AG81" s="360" t="s">
        <v>222</v>
      </c>
      <c r="AH81" s="361">
        <f t="shared" si="11"/>
        <v>0</v>
      </c>
      <c r="AI81" s="362">
        <v>0</v>
      </c>
      <c r="AJ81" s="363"/>
    </row>
    <row r="82" spans="1:36">
      <c r="A82" s="143" t="s">
        <v>874</v>
      </c>
      <c r="B82" s="426"/>
      <c r="C82" s="357">
        <v>14</v>
      </c>
      <c r="AB82" s="661">
        <v>492708711.75148714</v>
      </c>
      <c r="AD82" s="404">
        <f t="shared" si="10"/>
        <v>0</v>
      </c>
      <c r="AE82" s="405">
        <v>42370</v>
      </c>
      <c r="AF82" s="405">
        <v>42735</v>
      </c>
      <c r="AG82" s="360" t="s">
        <v>222</v>
      </c>
      <c r="AH82" s="361">
        <f t="shared" si="11"/>
        <v>0</v>
      </c>
      <c r="AI82" s="362">
        <v>0</v>
      </c>
      <c r="AJ82" s="363"/>
    </row>
    <row r="83" spans="1:36">
      <c r="A83" s="857" t="s">
        <v>749</v>
      </c>
      <c r="B83" s="858"/>
      <c r="C83" s="858"/>
      <c r="D83" s="858"/>
      <c r="E83" s="858"/>
      <c r="F83" s="858"/>
      <c r="G83" s="858"/>
      <c r="H83" s="858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8"/>
      <c r="V83" s="858"/>
      <c r="W83" s="858"/>
      <c r="X83" s="858"/>
      <c r="Y83" s="662"/>
      <c r="Z83" s="663"/>
      <c r="AA83" s="663"/>
      <c r="AB83" s="664">
        <f>SUM(AB65+AB74+AB81)</f>
        <v>0</v>
      </c>
      <c r="AC83" s="692"/>
      <c r="AD83" s="693" t="e">
        <f t="shared" si="10"/>
        <v>#DIV/0!</v>
      </c>
      <c r="AE83" s="694"/>
      <c r="AF83" s="694"/>
      <c r="AG83" s="695"/>
      <c r="AH83" s="695"/>
      <c r="AI83" s="695"/>
      <c r="AJ83" s="506"/>
    </row>
    <row r="84" spans="1:36">
      <c r="A84" s="857" t="s">
        <v>831</v>
      </c>
      <c r="B84" s="858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662"/>
      <c r="Z84" s="663"/>
      <c r="AA84" s="663"/>
      <c r="AB84" s="664">
        <f>AB82+AB62+AB57+AB37+AB30+AB26+AB21+AB12</f>
        <v>1708012640.5845113</v>
      </c>
      <c r="AC84" s="692"/>
      <c r="AD84" s="693">
        <f t="shared" si="10"/>
        <v>0</v>
      </c>
      <c r="AE84" s="694"/>
      <c r="AF84" s="694"/>
      <c r="AG84" s="695"/>
      <c r="AH84" s="695"/>
      <c r="AI84" s="695"/>
      <c r="AJ84" s="506"/>
    </row>
  </sheetData>
  <mergeCells count="35">
    <mergeCell ref="A1:AJ1"/>
    <mergeCell ref="A2:AJ2"/>
    <mergeCell ref="A3:AJ3"/>
    <mergeCell ref="A4:AJ4"/>
    <mergeCell ref="A5:A6"/>
    <mergeCell ref="B5:B6"/>
    <mergeCell ref="C5:C6"/>
    <mergeCell ref="D5:AA5"/>
    <mergeCell ref="AB5:AB6"/>
    <mergeCell ref="AC5:AC6"/>
    <mergeCell ref="AD5:AD6"/>
    <mergeCell ref="AJ5:AJ6"/>
    <mergeCell ref="AH5:AI5"/>
    <mergeCell ref="AE5:AE6"/>
    <mergeCell ref="AF5:AF6"/>
    <mergeCell ref="AG5:AG6"/>
    <mergeCell ref="AC8:AC16"/>
    <mergeCell ref="AD8:AD16"/>
    <mergeCell ref="A30:Z30"/>
    <mergeCell ref="AK47:AK48"/>
    <mergeCell ref="A75:X75"/>
    <mergeCell ref="A12:Z12"/>
    <mergeCell ref="A43:X43"/>
    <mergeCell ref="A57:Z57"/>
    <mergeCell ref="A21:Z21"/>
    <mergeCell ref="A38:AC38"/>
    <mergeCell ref="A37:Z37"/>
    <mergeCell ref="A83:X83"/>
    <mergeCell ref="A84:X84"/>
    <mergeCell ref="A62:Z62"/>
    <mergeCell ref="A68:Z68"/>
    <mergeCell ref="AH62:AJ62"/>
    <mergeCell ref="A63:AJ63"/>
    <mergeCell ref="A70:AJ70"/>
    <mergeCell ref="A69:X69"/>
  </mergeCells>
  <conditionalFormatting sqref="AI46:AI56 AI59:AI61 AI39:AI42 AI9:AI11 AI14:AI20 AI27:AI29 AI23:AI25 AI32:AI36">
    <cfRule type="cellIs" dxfId="13" priority="104" operator="greaterThanOrEqual">
      <formula>1</formula>
    </cfRule>
    <cfRule type="cellIs" dxfId="12" priority="105" operator="lessThanOrEqual">
      <formula>0.99</formula>
    </cfRule>
  </conditionalFormatting>
  <conditionalFormatting sqref="AH46:AH56 AH58:AH61 AH39:AH42 AH9:AH12 AH14:AH20 AH23:AH25 AH27:AH29 AH32:AH36">
    <cfRule type="colorScale" priority="103">
      <colorScale>
        <cfvo type="num" val="0"/>
        <cfvo type="num" val="4036"/>
        <color rgb="FFFF0000"/>
        <color rgb="FF00B050"/>
      </colorScale>
    </cfRule>
  </conditionalFormatting>
  <conditionalFormatting sqref="AI64:AI67 AI71:AI74 AI77:AI82">
    <cfRule type="cellIs" dxfId="11" priority="17" operator="greaterThanOrEqual">
      <formula>1</formula>
    </cfRule>
    <cfRule type="cellIs" dxfId="10" priority="18" operator="lessThanOrEqual">
      <formula>0.99</formula>
    </cfRule>
  </conditionalFormatting>
  <conditionalFormatting sqref="AH64:AH67 AH71:AH74 AH77:AH82">
    <cfRule type="colorScale" priority="16">
      <colorScale>
        <cfvo type="num" val="0"/>
        <cfvo type="num" val="4036"/>
        <color rgb="FFFF0000"/>
        <color rgb="FF00B050"/>
      </colorScale>
    </cfRule>
  </conditionalFormatting>
  <conditionalFormatting sqref="AI64:AI67 AI71:AI74 AI77:AI82">
    <cfRule type="cellIs" dxfId="9" priority="14" operator="greaterThanOrEqual">
      <formula>1</formula>
    </cfRule>
    <cfRule type="cellIs" dxfId="8" priority="15" operator="lessThanOrEqual">
      <formula>0.99</formula>
    </cfRule>
  </conditionalFormatting>
  <conditionalFormatting sqref="AH64:AH67 AH71:AH74 AH77:AH82">
    <cfRule type="colorScale" priority="13">
      <colorScale>
        <cfvo type="num" val="0"/>
        <cfvo type="num" val="4036"/>
        <color rgb="FFFF0000"/>
        <color rgb="FF00B050"/>
      </colorScale>
    </cfRule>
  </conditionalFormatting>
  <pageMargins left="0.55000000000000004" right="0.23622047244094491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topLeftCell="A47" zoomScale="90" zoomScaleNormal="90" workbookViewId="0">
      <selection sqref="A1:AI50"/>
    </sheetView>
  </sheetViews>
  <sheetFormatPr baseColWidth="10" defaultRowHeight="12.75"/>
  <cols>
    <col min="1" max="1" width="36.28515625" style="344" customWidth="1"/>
    <col min="2" max="2" width="14.85546875" style="344" customWidth="1"/>
    <col min="3" max="3" width="3.5703125" style="344" hidden="1" customWidth="1"/>
    <col min="4" max="4" width="4" style="344" hidden="1" customWidth="1"/>
    <col min="5" max="5" width="3.5703125" style="344" hidden="1" customWidth="1"/>
    <col min="6" max="6" width="4" style="344" hidden="1" customWidth="1"/>
    <col min="7" max="7" width="3.85546875" style="344" hidden="1" customWidth="1"/>
    <col min="8" max="8" width="4" style="344" hidden="1" customWidth="1"/>
    <col min="9" max="9" width="3.42578125" style="344" hidden="1" customWidth="1"/>
    <col min="10" max="10" width="4" style="344" hidden="1" customWidth="1"/>
    <col min="11" max="12" width="4.140625" style="344" hidden="1" customWidth="1"/>
    <col min="13" max="13" width="3.28515625" style="344" hidden="1" customWidth="1"/>
    <col min="14" max="14" width="4" style="344" hidden="1" customWidth="1"/>
    <col min="15" max="15" width="2.85546875" style="344" hidden="1" customWidth="1"/>
    <col min="16" max="16" width="4" style="344" hidden="1" customWidth="1"/>
    <col min="17" max="17" width="3.7109375" style="344" hidden="1" customWidth="1"/>
    <col min="18" max="18" width="4" style="344" hidden="1" customWidth="1"/>
    <col min="19" max="20" width="3.5703125" style="344" hidden="1" customWidth="1"/>
    <col min="21" max="21" width="3.42578125" style="344" hidden="1" customWidth="1"/>
    <col min="22" max="22" width="3.5703125" style="344" hidden="1" customWidth="1"/>
    <col min="23" max="23" width="3.85546875" style="344" hidden="1" customWidth="1"/>
    <col min="24" max="24" width="4" style="344" hidden="1" customWidth="1"/>
    <col min="25" max="25" width="3.28515625" style="344" hidden="1" customWidth="1"/>
    <col min="26" max="26" width="4" style="344" hidden="1" customWidth="1"/>
    <col min="27" max="27" width="15.42578125" style="416" customWidth="1"/>
    <col min="28" max="29" width="11.42578125" style="344" hidden="1" customWidth="1"/>
    <col min="30" max="30" width="16.5703125" style="344" customWidth="1"/>
    <col min="31" max="31" width="16" style="344" customWidth="1"/>
    <col min="32" max="32" width="21.85546875" style="344" customWidth="1"/>
    <col min="33" max="34" width="11.42578125" style="344" hidden="1" customWidth="1"/>
    <col min="35" max="35" width="23.140625" style="344" customWidth="1"/>
    <col min="36" max="36" width="11.42578125" style="344" customWidth="1"/>
    <col min="37" max="243" width="11.42578125" style="344"/>
    <col min="244" max="244" width="31.5703125" style="344" customWidth="1"/>
    <col min="245" max="246" width="11.42578125" style="344" customWidth="1"/>
    <col min="247" max="268" width="5" style="344" customWidth="1"/>
    <col min="269" max="270" width="5.5703125" style="344" customWidth="1"/>
    <col min="271" max="271" width="16" style="344" customWidth="1"/>
    <col min="272" max="275" width="11.42578125" style="344" customWidth="1"/>
    <col min="276" max="276" width="18.28515625" style="344" customWidth="1"/>
    <col min="277" max="278" width="11.42578125" style="344"/>
    <col min="279" max="290" width="0" style="344" hidden="1" customWidth="1"/>
    <col min="291" max="291" width="23.42578125" style="344" customWidth="1"/>
    <col min="292" max="292" width="11.42578125" style="344" customWidth="1"/>
    <col min="293" max="499" width="11.42578125" style="344"/>
    <col min="500" max="500" width="31.5703125" style="344" customWidth="1"/>
    <col min="501" max="502" width="11.42578125" style="344" customWidth="1"/>
    <col min="503" max="524" width="5" style="344" customWidth="1"/>
    <col min="525" max="526" width="5.5703125" style="344" customWidth="1"/>
    <col min="527" max="527" width="16" style="344" customWidth="1"/>
    <col min="528" max="531" width="11.42578125" style="344" customWidth="1"/>
    <col min="532" max="532" width="18.28515625" style="344" customWidth="1"/>
    <col min="533" max="534" width="11.42578125" style="344"/>
    <col min="535" max="546" width="0" style="344" hidden="1" customWidth="1"/>
    <col min="547" max="547" width="23.42578125" style="344" customWidth="1"/>
    <col min="548" max="548" width="11.42578125" style="344" customWidth="1"/>
    <col min="549" max="755" width="11.42578125" style="344"/>
    <col min="756" max="756" width="31.5703125" style="344" customWidth="1"/>
    <col min="757" max="758" width="11.42578125" style="344" customWidth="1"/>
    <col min="759" max="780" width="5" style="344" customWidth="1"/>
    <col min="781" max="782" width="5.5703125" style="344" customWidth="1"/>
    <col min="783" max="783" width="16" style="344" customWidth="1"/>
    <col min="784" max="787" width="11.42578125" style="344" customWidth="1"/>
    <col min="788" max="788" width="18.28515625" style="344" customWidth="1"/>
    <col min="789" max="790" width="11.42578125" style="344"/>
    <col min="791" max="802" width="0" style="344" hidden="1" customWidth="1"/>
    <col min="803" max="803" width="23.42578125" style="344" customWidth="1"/>
    <col min="804" max="804" width="11.42578125" style="344" customWidth="1"/>
    <col min="805" max="1011" width="11.42578125" style="344"/>
    <col min="1012" max="1012" width="31.5703125" style="344" customWidth="1"/>
    <col min="1013" max="1014" width="11.42578125" style="344" customWidth="1"/>
    <col min="1015" max="1036" width="5" style="344" customWidth="1"/>
    <col min="1037" max="1038" width="5.5703125" style="344" customWidth="1"/>
    <col min="1039" max="1039" width="16" style="344" customWidth="1"/>
    <col min="1040" max="1043" width="11.42578125" style="344" customWidth="1"/>
    <col min="1044" max="1044" width="18.28515625" style="344" customWidth="1"/>
    <col min="1045" max="1046" width="11.42578125" style="344"/>
    <col min="1047" max="1058" width="0" style="344" hidden="1" customWidth="1"/>
    <col min="1059" max="1059" width="23.42578125" style="344" customWidth="1"/>
    <col min="1060" max="1060" width="11.42578125" style="344" customWidth="1"/>
    <col min="1061" max="1267" width="11.42578125" style="344"/>
    <col min="1268" max="1268" width="31.5703125" style="344" customWidth="1"/>
    <col min="1269" max="1270" width="11.42578125" style="344" customWidth="1"/>
    <col min="1271" max="1292" width="5" style="344" customWidth="1"/>
    <col min="1293" max="1294" width="5.5703125" style="344" customWidth="1"/>
    <col min="1295" max="1295" width="16" style="344" customWidth="1"/>
    <col min="1296" max="1299" width="11.42578125" style="344" customWidth="1"/>
    <col min="1300" max="1300" width="18.28515625" style="344" customWidth="1"/>
    <col min="1301" max="1302" width="11.42578125" style="344"/>
    <col min="1303" max="1314" width="0" style="344" hidden="1" customWidth="1"/>
    <col min="1315" max="1315" width="23.42578125" style="344" customWidth="1"/>
    <col min="1316" max="1316" width="11.42578125" style="344" customWidth="1"/>
    <col min="1317" max="1523" width="11.42578125" style="344"/>
    <col min="1524" max="1524" width="31.5703125" style="344" customWidth="1"/>
    <col min="1525" max="1526" width="11.42578125" style="344" customWidth="1"/>
    <col min="1527" max="1548" width="5" style="344" customWidth="1"/>
    <col min="1549" max="1550" width="5.5703125" style="344" customWidth="1"/>
    <col min="1551" max="1551" width="16" style="344" customWidth="1"/>
    <col min="1552" max="1555" width="11.42578125" style="344" customWidth="1"/>
    <col min="1556" max="1556" width="18.28515625" style="344" customWidth="1"/>
    <col min="1557" max="1558" width="11.42578125" style="344"/>
    <col min="1559" max="1570" width="0" style="344" hidden="1" customWidth="1"/>
    <col min="1571" max="1571" width="23.42578125" style="344" customWidth="1"/>
    <col min="1572" max="1572" width="11.42578125" style="344" customWidth="1"/>
    <col min="1573" max="1779" width="11.42578125" style="344"/>
    <col min="1780" max="1780" width="31.5703125" style="344" customWidth="1"/>
    <col min="1781" max="1782" width="11.42578125" style="344" customWidth="1"/>
    <col min="1783" max="1804" width="5" style="344" customWidth="1"/>
    <col min="1805" max="1806" width="5.5703125" style="344" customWidth="1"/>
    <col min="1807" max="1807" width="16" style="344" customWidth="1"/>
    <col min="1808" max="1811" width="11.42578125" style="344" customWidth="1"/>
    <col min="1812" max="1812" width="18.28515625" style="344" customWidth="1"/>
    <col min="1813" max="1814" width="11.42578125" style="344"/>
    <col min="1815" max="1826" width="0" style="344" hidden="1" customWidth="1"/>
    <col min="1827" max="1827" width="23.42578125" style="344" customWidth="1"/>
    <col min="1828" max="1828" width="11.42578125" style="344" customWidth="1"/>
    <col min="1829" max="2035" width="11.42578125" style="344"/>
    <col min="2036" max="2036" width="31.5703125" style="344" customWidth="1"/>
    <col min="2037" max="2038" width="11.42578125" style="344" customWidth="1"/>
    <col min="2039" max="2060" width="5" style="344" customWidth="1"/>
    <col min="2061" max="2062" width="5.5703125" style="344" customWidth="1"/>
    <col min="2063" max="2063" width="16" style="344" customWidth="1"/>
    <col min="2064" max="2067" width="11.42578125" style="344" customWidth="1"/>
    <col min="2068" max="2068" width="18.28515625" style="344" customWidth="1"/>
    <col min="2069" max="2070" width="11.42578125" style="344"/>
    <col min="2071" max="2082" width="0" style="344" hidden="1" customWidth="1"/>
    <col min="2083" max="2083" width="23.42578125" style="344" customWidth="1"/>
    <col min="2084" max="2084" width="11.42578125" style="344" customWidth="1"/>
    <col min="2085" max="2291" width="11.42578125" style="344"/>
    <col min="2292" max="2292" width="31.5703125" style="344" customWidth="1"/>
    <col min="2293" max="2294" width="11.42578125" style="344" customWidth="1"/>
    <col min="2295" max="2316" width="5" style="344" customWidth="1"/>
    <col min="2317" max="2318" width="5.5703125" style="344" customWidth="1"/>
    <col min="2319" max="2319" width="16" style="344" customWidth="1"/>
    <col min="2320" max="2323" width="11.42578125" style="344" customWidth="1"/>
    <col min="2324" max="2324" width="18.28515625" style="344" customWidth="1"/>
    <col min="2325" max="2326" width="11.42578125" style="344"/>
    <col min="2327" max="2338" width="0" style="344" hidden="1" customWidth="1"/>
    <col min="2339" max="2339" width="23.42578125" style="344" customWidth="1"/>
    <col min="2340" max="2340" width="11.42578125" style="344" customWidth="1"/>
    <col min="2341" max="2547" width="11.42578125" style="344"/>
    <col min="2548" max="2548" width="31.5703125" style="344" customWidth="1"/>
    <col min="2549" max="2550" width="11.42578125" style="344" customWidth="1"/>
    <col min="2551" max="2572" width="5" style="344" customWidth="1"/>
    <col min="2573" max="2574" width="5.5703125" style="344" customWidth="1"/>
    <col min="2575" max="2575" width="16" style="344" customWidth="1"/>
    <col min="2576" max="2579" width="11.42578125" style="344" customWidth="1"/>
    <col min="2580" max="2580" width="18.28515625" style="344" customWidth="1"/>
    <col min="2581" max="2582" width="11.42578125" style="344"/>
    <col min="2583" max="2594" width="0" style="344" hidden="1" customWidth="1"/>
    <col min="2595" max="2595" width="23.42578125" style="344" customWidth="1"/>
    <col min="2596" max="2596" width="11.42578125" style="344" customWidth="1"/>
    <col min="2597" max="2803" width="11.42578125" style="344"/>
    <col min="2804" max="2804" width="31.5703125" style="344" customWidth="1"/>
    <col min="2805" max="2806" width="11.42578125" style="344" customWidth="1"/>
    <col min="2807" max="2828" width="5" style="344" customWidth="1"/>
    <col min="2829" max="2830" width="5.5703125" style="344" customWidth="1"/>
    <col min="2831" max="2831" width="16" style="344" customWidth="1"/>
    <col min="2832" max="2835" width="11.42578125" style="344" customWidth="1"/>
    <col min="2836" max="2836" width="18.28515625" style="344" customWidth="1"/>
    <col min="2837" max="2838" width="11.42578125" style="344"/>
    <col min="2839" max="2850" width="0" style="344" hidden="1" customWidth="1"/>
    <col min="2851" max="2851" width="23.42578125" style="344" customWidth="1"/>
    <col min="2852" max="2852" width="11.42578125" style="344" customWidth="1"/>
    <col min="2853" max="3059" width="11.42578125" style="344"/>
    <col min="3060" max="3060" width="31.5703125" style="344" customWidth="1"/>
    <col min="3061" max="3062" width="11.42578125" style="344" customWidth="1"/>
    <col min="3063" max="3084" width="5" style="344" customWidth="1"/>
    <col min="3085" max="3086" width="5.5703125" style="344" customWidth="1"/>
    <col min="3087" max="3087" width="16" style="344" customWidth="1"/>
    <col min="3088" max="3091" width="11.42578125" style="344" customWidth="1"/>
    <col min="3092" max="3092" width="18.28515625" style="344" customWidth="1"/>
    <col min="3093" max="3094" width="11.42578125" style="344"/>
    <col min="3095" max="3106" width="0" style="344" hidden="1" customWidth="1"/>
    <col min="3107" max="3107" width="23.42578125" style="344" customWidth="1"/>
    <col min="3108" max="3108" width="11.42578125" style="344" customWidth="1"/>
    <col min="3109" max="3315" width="11.42578125" style="344"/>
    <col min="3316" max="3316" width="31.5703125" style="344" customWidth="1"/>
    <col min="3317" max="3318" width="11.42578125" style="344" customWidth="1"/>
    <col min="3319" max="3340" width="5" style="344" customWidth="1"/>
    <col min="3341" max="3342" width="5.5703125" style="344" customWidth="1"/>
    <col min="3343" max="3343" width="16" style="344" customWidth="1"/>
    <col min="3344" max="3347" width="11.42578125" style="344" customWidth="1"/>
    <col min="3348" max="3348" width="18.28515625" style="344" customWidth="1"/>
    <col min="3349" max="3350" width="11.42578125" style="344"/>
    <col min="3351" max="3362" width="0" style="344" hidden="1" customWidth="1"/>
    <col min="3363" max="3363" width="23.42578125" style="344" customWidth="1"/>
    <col min="3364" max="3364" width="11.42578125" style="344" customWidth="1"/>
    <col min="3365" max="3571" width="11.42578125" style="344"/>
    <col min="3572" max="3572" width="31.5703125" style="344" customWidth="1"/>
    <col min="3573" max="3574" width="11.42578125" style="344" customWidth="1"/>
    <col min="3575" max="3596" width="5" style="344" customWidth="1"/>
    <col min="3597" max="3598" width="5.5703125" style="344" customWidth="1"/>
    <col min="3599" max="3599" width="16" style="344" customWidth="1"/>
    <col min="3600" max="3603" width="11.42578125" style="344" customWidth="1"/>
    <col min="3604" max="3604" width="18.28515625" style="344" customWidth="1"/>
    <col min="3605" max="3606" width="11.42578125" style="344"/>
    <col min="3607" max="3618" width="0" style="344" hidden="1" customWidth="1"/>
    <col min="3619" max="3619" width="23.42578125" style="344" customWidth="1"/>
    <col min="3620" max="3620" width="11.42578125" style="344" customWidth="1"/>
    <col min="3621" max="3827" width="11.42578125" style="344"/>
    <col min="3828" max="3828" width="31.5703125" style="344" customWidth="1"/>
    <col min="3829" max="3830" width="11.42578125" style="344" customWidth="1"/>
    <col min="3831" max="3852" width="5" style="344" customWidth="1"/>
    <col min="3853" max="3854" width="5.5703125" style="344" customWidth="1"/>
    <col min="3855" max="3855" width="16" style="344" customWidth="1"/>
    <col min="3856" max="3859" width="11.42578125" style="344" customWidth="1"/>
    <col min="3860" max="3860" width="18.28515625" style="344" customWidth="1"/>
    <col min="3861" max="3862" width="11.42578125" style="344"/>
    <col min="3863" max="3874" width="0" style="344" hidden="1" customWidth="1"/>
    <col min="3875" max="3875" width="23.42578125" style="344" customWidth="1"/>
    <col min="3876" max="3876" width="11.42578125" style="344" customWidth="1"/>
    <col min="3877" max="4083" width="11.42578125" style="344"/>
    <col min="4084" max="4084" width="31.5703125" style="344" customWidth="1"/>
    <col min="4085" max="4086" width="11.42578125" style="344" customWidth="1"/>
    <col min="4087" max="4108" width="5" style="344" customWidth="1"/>
    <col min="4109" max="4110" width="5.5703125" style="344" customWidth="1"/>
    <col min="4111" max="4111" width="16" style="344" customWidth="1"/>
    <col min="4112" max="4115" width="11.42578125" style="344" customWidth="1"/>
    <col min="4116" max="4116" width="18.28515625" style="344" customWidth="1"/>
    <col min="4117" max="4118" width="11.42578125" style="344"/>
    <col min="4119" max="4130" width="0" style="344" hidden="1" customWidth="1"/>
    <col min="4131" max="4131" width="23.42578125" style="344" customWidth="1"/>
    <col min="4132" max="4132" width="11.42578125" style="344" customWidth="1"/>
    <col min="4133" max="4339" width="11.42578125" style="344"/>
    <col min="4340" max="4340" width="31.5703125" style="344" customWidth="1"/>
    <col min="4341" max="4342" width="11.42578125" style="344" customWidth="1"/>
    <col min="4343" max="4364" width="5" style="344" customWidth="1"/>
    <col min="4365" max="4366" width="5.5703125" style="344" customWidth="1"/>
    <col min="4367" max="4367" width="16" style="344" customWidth="1"/>
    <col min="4368" max="4371" width="11.42578125" style="344" customWidth="1"/>
    <col min="4372" max="4372" width="18.28515625" style="344" customWidth="1"/>
    <col min="4373" max="4374" width="11.42578125" style="344"/>
    <col min="4375" max="4386" width="0" style="344" hidden="1" customWidth="1"/>
    <col min="4387" max="4387" width="23.42578125" style="344" customWidth="1"/>
    <col min="4388" max="4388" width="11.42578125" style="344" customWidth="1"/>
    <col min="4389" max="4595" width="11.42578125" style="344"/>
    <col min="4596" max="4596" width="31.5703125" style="344" customWidth="1"/>
    <col min="4597" max="4598" width="11.42578125" style="344" customWidth="1"/>
    <col min="4599" max="4620" width="5" style="344" customWidth="1"/>
    <col min="4621" max="4622" width="5.5703125" style="344" customWidth="1"/>
    <col min="4623" max="4623" width="16" style="344" customWidth="1"/>
    <col min="4624" max="4627" width="11.42578125" style="344" customWidth="1"/>
    <col min="4628" max="4628" width="18.28515625" style="344" customWidth="1"/>
    <col min="4629" max="4630" width="11.42578125" style="344"/>
    <col min="4631" max="4642" width="0" style="344" hidden="1" customWidth="1"/>
    <col min="4643" max="4643" width="23.42578125" style="344" customWidth="1"/>
    <col min="4644" max="4644" width="11.42578125" style="344" customWidth="1"/>
    <col min="4645" max="4851" width="11.42578125" style="344"/>
    <col min="4852" max="4852" width="31.5703125" style="344" customWidth="1"/>
    <col min="4853" max="4854" width="11.42578125" style="344" customWidth="1"/>
    <col min="4855" max="4876" width="5" style="344" customWidth="1"/>
    <col min="4877" max="4878" width="5.5703125" style="344" customWidth="1"/>
    <col min="4879" max="4879" width="16" style="344" customWidth="1"/>
    <col min="4880" max="4883" width="11.42578125" style="344" customWidth="1"/>
    <col min="4884" max="4884" width="18.28515625" style="344" customWidth="1"/>
    <col min="4885" max="4886" width="11.42578125" style="344"/>
    <col min="4887" max="4898" width="0" style="344" hidden="1" customWidth="1"/>
    <col min="4899" max="4899" width="23.42578125" style="344" customWidth="1"/>
    <col min="4900" max="4900" width="11.42578125" style="344" customWidth="1"/>
    <col min="4901" max="5107" width="11.42578125" style="344"/>
    <col min="5108" max="5108" width="31.5703125" style="344" customWidth="1"/>
    <col min="5109" max="5110" width="11.42578125" style="344" customWidth="1"/>
    <col min="5111" max="5132" width="5" style="344" customWidth="1"/>
    <col min="5133" max="5134" width="5.5703125" style="344" customWidth="1"/>
    <col min="5135" max="5135" width="16" style="344" customWidth="1"/>
    <col min="5136" max="5139" width="11.42578125" style="344" customWidth="1"/>
    <col min="5140" max="5140" width="18.28515625" style="344" customWidth="1"/>
    <col min="5141" max="5142" width="11.42578125" style="344"/>
    <col min="5143" max="5154" width="0" style="344" hidden="1" customWidth="1"/>
    <col min="5155" max="5155" width="23.42578125" style="344" customWidth="1"/>
    <col min="5156" max="5156" width="11.42578125" style="344" customWidth="1"/>
    <col min="5157" max="5363" width="11.42578125" style="344"/>
    <col min="5364" max="5364" width="31.5703125" style="344" customWidth="1"/>
    <col min="5365" max="5366" width="11.42578125" style="344" customWidth="1"/>
    <col min="5367" max="5388" width="5" style="344" customWidth="1"/>
    <col min="5389" max="5390" width="5.5703125" style="344" customWidth="1"/>
    <col min="5391" max="5391" width="16" style="344" customWidth="1"/>
    <col min="5392" max="5395" width="11.42578125" style="344" customWidth="1"/>
    <col min="5396" max="5396" width="18.28515625" style="344" customWidth="1"/>
    <col min="5397" max="5398" width="11.42578125" style="344"/>
    <col min="5399" max="5410" width="0" style="344" hidden="1" customWidth="1"/>
    <col min="5411" max="5411" width="23.42578125" style="344" customWidth="1"/>
    <col min="5412" max="5412" width="11.42578125" style="344" customWidth="1"/>
    <col min="5413" max="5619" width="11.42578125" style="344"/>
    <col min="5620" max="5620" width="31.5703125" style="344" customWidth="1"/>
    <col min="5621" max="5622" width="11.42578125" style="344" customWidth="1"/>
    <col min="5623" max="5644" width="5" style="344" customWidth="1"/>
    <col min="5645" max="5646" width="5.5703125" style="344" customWidth="1"/>
    <col min="5647" max="5647" width="16" style="344" customWidth="1"/>
    <col min="5648" max="5651" width="11.42578125" style="344" customWidth="1"/>
    <col min="5652" max="5652" width="18.28515625" style="344" customWidth="1"/>
    <col min="5653" max="5654" width="11.42578125" style="344"/>
    <col min="5655" max="5666" width="0" style="344" hidden="1" customWidth="1"/>
    <col min="5667" max="5667" width="23.42578125" style="344" customWidth="1"/>
    <col min="5668" max="5668" width="11.42578125" style="344" customWidth="1"/>
    <col min="5669" max="5875" width="11.42578125" style="344"/>
    <col min="5876" max="5876" width="31.5703125" style="344" customWidth="1"/>
    <col min="5877" max="5878" width="11.42578125" style="344" customWidth="1"/>
    <col min="5879" max="5900" width="5" style="344" customWidth="1"/>
    <col min="5901" max="5902" width="5.5703125" style="344" customWidth="1"/>
    <col min="5903" max="5903" width="16" style="344" customWidth="1"/>
    <col min="5904" max="5907" width="11.42578125" style="344" customWidth="1"/>
    <col min="5908" max="5908" width="18.28515625" style="344" customWidth="1"/>
    <col min="5909" max="5910" width="11.42578125" style="344"/>
    <col min="5911" max="5922" width="0" style="344" hidden="1" customWidth="1"/>
    <col min="5923" max="5923" width="23.42578125" style="344" customWidth="1"/>
    <col min="5924" max="5924" width="11.42578125" style="344" customWidth="1"/>
    <col min="5925" max="6131" width="11.42578125" style="344"/>
    <col min="6132" max="6132" width="31.5703125" style="344" customWidth="1"/>
    <col min="6133" max="6134" width="11.42578125" style="344" customWidth="1"/>
    <col min="6135" max="6156" width="5" style="344" customWidth="1"/>
    <col min="6157" max="6158" width="5.5703125" style="344" customWidth="1"/>
    <col min="6159" max="6159" width="16" style="344" customWidth="1"/>
    <col min="6160" max="6163" width="11.42578125" style="344" customWidth="1"/>
    <col min="6164" max="6164" width="18.28515625" style="344" customWidth="1"/>
    <col min="6165" max="6166" width="11.42578125" style="344"/>
    <col min="6167" max="6178" width="0" style="344" hidden="1" customWidth="1"/>
    <col min="6179" max="6179" width="23.42578125" style="344" customWidth="1"/>
    <col min="6180" max="6180" width="11.42578125" style="344" customWidth="1"/>
    <col min="6181" max="6387" width="11.42578125" style="344"/>
    <col min="6388" max="6388" width="31.5703125" style="344" customWidth="1"/>
    <col min="6389" max="6390" width="11.42578125" style="344" customWidth="1"/>
    <col min="6391" max="6412" width="5" style="344" customWidth="1"/>
    <col min="6413" max="6414" width="5.5703125" style="344" customWidth="1"/>
    <col min="6415" max="6415" width="16" style="344" customWidth="1"/>
    <col min="6416" max="6419" width="11.42578125" style="344" customWidth="1"/>
    <col min="6420" max="6420" width="18.28515625" style="344" customWidth="1"/>
    <col min="6421" max="6422" width="11.42578125" style="344"/>
    <col min="6423" max="6434" width="0" style="344" hidden="1" customWidth="1"/>
    <col min="6435" max="6435" width="23.42578125" style="344" customWidth="1"/>
    <col min="6436" max="6436" width="11.42578125" style="344" customWidth="1"/>
    <col min="6437" max="6643" width="11.42578125" style="344"/>
    <col min="6644" max="6644" width="31.5703125" style="344" customWidth="1"/>
    <col min="6645" max="6646" width="11.42578125" style="344" customWidth="1"/>
    <col min="6647" max="6668" width="5" style="344" customWidth="1"/>
    <col min="6669" max="6670" width="5.5703125" style="344" customWidth="1"/>
    <col min="6671" max="6671" width="16" style="344" customWidth="1"/>
    <col min="6672" max="6675" width="11.42578125" style="344" customWidth="1"/>
    <col min="6676" max="6676" width="18.28515625" style="344" customWidth="1"/>
    <col min="6677" max="6678" width="11.42578125" style="344"/>
    <col min="6679" max="6690" width="0" style="344" hidden="1" customWidth="1"/>
    <col min="6691" max="6691" width="23.42578125" style="344" customWidth="1"/>
    <col min="6692" max="6692" width="11.42578125" style="344" customWidth="1"/>
    <col min="6693" max="6899" width="11.42578125" style="344"/>
    <col min="6900" max="6900" width="31.5703125" style="344" customWidth="1"/>
    <col min="6901" max="6902" width="11.42578125" style="344" customWidth="1"/>
    <col min="6903" max="6924" width="5" style="344" customWidth="1"/>
    <col min="6925" max="6926" width="5.5703125" style="344" customWidth="1"/>
    <col min="6927" max="6927" width="16" style="344" customWidth="1"/>
    <col min="6928" max="6931" width="11.42578125" style="344" customWidth="1"/>
    <col min="6932" max="6932" width="18.28515625" style="344" customWidth="1"/>
    <col min="6933" max="6934" width="11.42578125" style="344"/>
    <col min="6935" max="6946" width="0" style="344" hidden="1" customWidth="1"/>
    <col min="6947" max="6947" width="23.42578125" style="344" customWidth="1"/>
    <col min="6948" max="6948" width="11.42578125" style="344" customWidth="1"/>
    <col min="6949" max="7155" width="11.42578125" style="344"/>
    <col min="7156" max="7156" width="31.5703125" style="344" customWidth="1"/>
    <col min="7157" max="7158" width="11.42578125" style="344" customWidth="1"/>
    <col min="7159" max="7180" width="5" style="344" customWidth="1"/>
    <col min="7181" max="7182" width="5.5703125" style="344" customWidth="1"/>
    <col min="7183" max="7183" width="16" style="344" customWidth="1"/>
    <col min="7184" max="7187" width="11.42578125" style="344" customWidth="1"/>
    <col min="7188" max="7188" width="18.28515625" style="344" customWidth="1"/>
    <col min="7189" max="7190" width="11.42578125" style="344"/>
    <col min="7191" max="7202" width="0" style="344" hidden="1" customWidth="1"/>
    <col min="7203" max="7203" width="23.42578125" style="344" customWidth="1"/>
    <col min="7204" max="7204" width="11.42578125" style="344" customWidth="1"/>
    <col min="7205" max="7411" width="11.42578125" style="344"/>
    <col min="7412" max="7412" width="31.5703125" style="344" customWidth="1"/>
    <col min="7413" max="7414" width="11.42578125" style="344" customWidth="1"/>
    <col min="7415" max="7436" width="5" style="344" customWidth="1"/>
    <col min="7437" max="7438" width="5.5703125" style="344" customWidth="1"/>
    <col min="7439" max="7439" width="16" style="344" customWidth="1"/>
    <col min="7440" max="7443" width="11.42578125" style="344" customWidth="1"/>
    <col min="7444" max="7444" width="18.28515625" style="344" customWidth="1"/>
    <col min="7445" max="7446" width="11.42578125" style="344"/>
    <col min="7447" max="7458" width="0" style="344" hidden="1" customWidth="1"/>
    <col min="7459" max="7459" width="23.42578125" style="344" customWidth="1"/>
    <col min="7460" max="7460" width="11.42578125" style="344" customWidth="1"/>
    <col min="7461" max="7667" width="11.42578125" style="344"/>
    <col min="7668" max="7668" width="31.5703125" style="344" customWidth="1"/>
    <col min="7669" max="7670" width="11.42578125" style="344" customWidth="1"/>
    <col min="7671" max="7692" width="5" style="344" customWidth="1"/>
    <col min="7693" max="7694" width="5.5703125" style="344" customWidth="1"/>
    <col min="7695" max="7695" width="16" style="344" customWidth="1"/>
    <col min="7696" max="7699" width="11.42578125" style="344" customWidth="1"/>
    <col min="7700" max="7700" width="18.28515625" style="344" customWidth="1"/>
    <col min="7701" max="7702" width="11.42578125" style="344"/>
    <col min="7703" max="7714" width="0" style="344" hidden="1" customWidth="1"/>
    <col min="7715" max="7715" width="23.42578125" style="344" customWidth="1"/>
    <col min="7716" max="7716" width="11.42578125" style="344" customWidth="1"/>
    <col min="7717" max="7923" width="11.42578125" style="344"/>
    <col min="7924" max="7924" width="31.5703125" style="344" customWidth="1"/>
    <col min="7925" max="7926" width="11.42578125" style="344" customWidth="1"/>
    <col min="7927" max="7948" width="5" style="344" customWidth="1"/>
    <col min="7949" max="7950" width="5.5703125" style="344" customWidth="1"/>
    <col min="7951" max="7951" width="16" style="344" customWidth="1"/>
    <col min="7952" max="7955" width="11.42578125" style="344" customWidth="1"/>
    <col min="7956" max="7956" width="18.28515625" style="344" customWidth="1"/>
    <col min="7957" max="7958" width="11.42578125" style="344"/>
    <col min="7959" max="7970" width="0" style="344" hidden="1" customWidth="1"/>
    <col min="7971" max="7971" width="23.42578125" style="344" customWidth="1"/>
    <col min="7972" max="7972" width="11.42578125" style="344" customWidth="1"/>
    <col min="7973" max="8179" width="11.42578125" style="344"/>
    <col min="8180" max="8180" width="31.5703125" style="344" customWidth="1"/>
    <col min="8181" max="8182" width="11.42578125" style="344" customWidth="1"/>
    <col min="8183" max="8204" width="5" style="344" customWidth="1"/>
    <col min="8205" max="8206" width="5.5703125" style="344" customWidth="1"/>
    <col min="8207" max="8207" width="16" style="344" customWidth="1"/>
    <col min="8208" max="8211" width="11.42578125" style="344" customWidth="1"/>
    <col min="8212" max="8212" width="18.28515625" style="344" customWidth="1"/>
    <col min="8213" max="8214" width="11.42578125" style="344"/>
    <col min="8215" max="8226" width="0" style="344" hidden="1" customWidth="1"/>
    <col min="8227" max="8227" width="23.42578125" style="344" customWidth="1"/>
    <col min="8228" max="8228" width="11.42578125" style="344" customWidth="1"/>
    <col min="8229" max="8435" width="11.42578125" style="344"/>
    <col min="8436" max="8436" width="31.5703125" style="344" customWidth="1"/>
    <col min="8437" max="8438" width="11.42578125" style="344" customWidth="1"/>
    <col min="8439" max="8460" width="5" style="344" customWidth="1"/>
    <col min="8461" max="8462" width="5.5703125" style="344" customWidth="1"/>
    <col min="8463" max="8463" width="16" style="344" customWidth="1"/>
    <col min="8464" max="8467" width="11.42578125" style="344" customWidth="1"/>
    <col min="8468" max="8468" width="18.28515625" style="344" customWidth="1"/>
    <col min="8469" max="8470" width="11.42578125" style="344"/>
    <col min="8471" max="8482" width="0" style="344" hidden="1" customWidth="1"/>
    <col min="8483" max="8483" width="23.42578125" style="344" customWidth="1"/>
    <col min="8484" max="8484" width="11.42578125" style="344" customWidth="1"/>
    <col min="8485" max="8691" width="11.42578125" style="344"/>
    <col min="8692" max="8692" width="31.5703125" style="344" customWidth="1"/>
    <col min="8693" max="8694" width="11.42578125" style="344" customWidth="1"/>
    <col min="8695" max="8716" width="5" style="344" customWidth="1"/>
    <col min="8717" max="8718" width="5.5703125" style="344" customWidth="1"/>
    <col min="8719" max="8719" width="16" style="344" customWidth="1"/>
    <col min="8720" max="8723" width="11.42578125" style="344" customWidth="1"/>
    <col min="8724" max="8724" width="18.28515625" style="344" customWidth="1"/>
    <col min="8725" max="8726" width="11.42578125" style="344"/>
    <col min="8727" max="8738" width="0" style="344" hidden="1" customWidth="1"/>
    <col min="8739" max="8739" width="23.42578125" style="344" customWidth="1"/>
    <col min="8740" max="8740" width="11.42578125" style="344" customWidth="1"/>
    <col min="8741" max="8947" width="11.42578125" style="344"/>
    <col min="8948" max="8948" width="31.5703125" style="344" customWidth="1"/>
    <col min="8949" max="8950" width="11.42578125" style="344" customWidth="1"/>
    <col min="8951" max="8972" width="5" style="344" customWidth="1"/>
    <col min="8973" max="8974" width="5.5703125" style="344" customWidth="1"/>
    <col min="8975" max="8975" width="16" style="344" customWidth="1"/>
    <col min="8976" max="8979" width="11.42578125" style="344" customWidth="1"/>
    <col min="8980" max="8980" width="18.28515625" style="344" customWidth="1"/>
    <col min="8981" max="8982" width="11.42578125" style="344"/>
    <col min="8983" max="8994" width="0" style="344" hidden="1" customWidth="1"/>
    <col min="8995" max="8995" width="23.42578125" style="344" customWidth="1"/>
    <col min="8996" max="8996" width="11.42578125" style="344" customWidth="1"/>
    <col min="8997" max="9203" width="11.42578125" style="344"/>
    <col min="9204" max="9204" width="31.5703125" style="344" customWidth="1"/>
    <col min="9205" max="9206" width="11.42578125" style="344" customWidth="1"/>
    <col min="9207" max="9228" width="5" style="344" customWidth="1"/>
    <col min="9229" max="9230" width="5.5703125" style="344" customWidth="1"/>
    <col min="9231" max="9231" width="16" style="344" customWidth="1"/>
    <col min="9232" max="9235" width="11.42578125" style="344" customWidth="1"/>
    <col min="9236" max="9236" width="18.28515625" style="344" customWidth="1"/>
    <col min="9237" max="9238" width="11.42578125" style="344"/>
    <col min="9239" max="9250" width="0" style="344" hidden="1" customWidth="1"/>
    <col min="9251" max="9251" width="23.42578125" style="344" customWidth="1"/>
    <col min="9252" max="9252" width="11.42578125" style="344" customWidth="1"/>
    <col min="9253" max="9459" width="11.42578125" style="344"/>
    <col min="9460" max="9460" width="31.5703125" style="344" customWidth="1"/>
    <col min="9461" max="9462" width="11.42578125" style="344" customWidth="1"/>
    <col min="9463" max="9484" width="5" style="344" customWidth="1"/>
    <col min="9485" max="9486" width="5.5703125" style="344" customWidth="1"/>
    <col min="9487" max="9487" width="16" style="344" customWidth="1"/>
    <col min="9488" max="9491" width="11.42578125" style="344" customWidth="1"/>
    <col min="9492" max="9492" width="18.28515625" style="344" customWidth="1"/>
    <col min="9493" max="9494" width="11.42578125" style="344"/>
    <col min="9495" max="9506" width="0" style="344" hidden="1" customWidth="1"/>
    <col min="9507" max="9507" width="23.42578125" style="344" customWidth="1"/>
    <col min="9508" max="9508" width="11.42578125" style="344" customWidth="1"/>
    <col min="9509" max="9715" width="11.42578125" style="344"/>
    <col min="9716" max="9716" width="31.5703125" style="344" customWidth="1"/>
    <col min="9717" max="9718" width="11.42578125" style="344" customWidth="1"/>
    <col min="9719" max="9740" width="5" style="344" customWidth="1"/>
    <col min="9741" max="9742" width="5.5703125" style="344" customWidth="1"/>
    <col min="9743" max="9743" width="16" style="344" customWidth="1"/>
    <col min="9744" max="9747" width="11.42578125" style="344" customWidth="1"/>
    <col min="9748" max="9748" width="18.28515625" style="344" customWidth="1"/>
    <col min="9749" max="9750" width="11.42578125" style="344"/>
    <col min="9751" max="9762" width="0" style="344" hidden="1" customWidth="1"/>
    <col min="9763" max="9763" width="23.42578125" style="344" customWidth="1"/>
    <col min="9764" max="9764" width="11.42578125" style="344" customWidth="1"/>
    <col min="9765" max="9971" width="11.42578125" style="344"/>
    <col min="9972" max="9972" width="31.5703125" style="344" customWidth="1"/>
    <col min="9973" max="9974" width="11.42578125" style="344" customWidth="1"/>
    <col min="9975" max="9996" width="5" style="344" customWidth="1"/>
    <col min="9997" max="9998" width="5.5703125" style="344" customWidth="1"/>
    <col min="9999" max="9999" width="16" style="344" customWidth="1"/>
    <col min="10000" max="10003" width="11.42578125" style="344" customWidth="1"/>
    <col min="10004" max="10004" width="18.28515625" style="344" customWidth="1"/>
    <col min="10005" max="10006" width="11.42578125" style="344"/>
    <col min="10007" max="10018" width="0" style="344" hidden="1" customWidth="1"/>
    <col min="10019" max="10019" width="23.42578125" style="344" customWidth="1"/>
    <col min="10020" max="10020" width="11.42578125" style="344" customWidth="1"/>
    <col min="10021" max="10227" width="11.42578125" style="344"/>
    <col min="10228" max="10228" width="31.5703125" style="344" customWidth="1"/>
    <col min="10229" max="10230" width="11.42578125" style="344" customWidth="1"/>
    <col min="10231" max="10252" width="5" style="344" customWidth="1"/>
    <col min="10253" max="10254" width="5.5703125" style="344" customWidth="1"/>
    <col min="10255" max="10255" width="16" style="344" customWidth="1"/>
    <col min="10256" max="10259" width="11.42578125" style="344" customWidth="1"/>
    <col min="10260" max="10260" width="18.28515625" style="344" customWidth="1"/>
    <col min="10261" max="10262" width="11.42578125" style="344"/>
    <col min="10263" max="10274" width="0" style="344" hidden="1" customWidth="1"/>
    <col min="10275" max="10275" width="23.42578125" style="344" customWidth="1"/>
    <col min="10276" max="10276" width="11.42578125" style="344" customWidth="1"/>
    <col min="10277" max="10483" width="11.42578125" style="344"/>
    <col min="10484" max="10484" width="31.5703125" style="344" customWidth="1"/>
    <col min="10485" max="10486" width="11.42578125" style="344" customWidth="1"/>
    <col min="10487" max="10508" width="5" style="344" customWidth="1"/>
    <col min="10509" max="10510" width="5.5703125" style="344" customWidth="1"/>
    <col min="10511" max="10511" width="16" style="344" customWidth="1"/>
    <col min="10512" max="10515" width="11.42578125" style="344" customWidth="1"/>
    <col min="10516" max="10516" width="18.28515625" style="344" customWidth="1"/>
    <col min="10517" max="10518" width="11.42578125" style="344"/>
    <col min="10519" max="10530" width="0" style="344" hidden="1" customWidth="1"/>
    <col min="10531" max="10531" width="23.42578125" style="344" customWidth="1"/>
    <col min="10532" max="10532" width="11.42578125" style="344" customWidth="1"/>
    <col min="10533" max="10739" width="11.42578125" style="344"/>
    <col min="10740" max="10740" width="31.5703125" style="344" customWidth="1"/>
    <col min="10741" max="10742" width="11.42578125" style="344" customWidth="1"/>
    <col min="10743" max="10764" width="5" style="344" customWidth="1"/>
    <col min="10765" max="10766" width="5.5703125" style="344" customWidth="1"/>
    <col min="10767" max="10767" width="16" style="344" customWidth="1"/>
    <col min="10768" max="10771" width="11.42578125" style="344" customWidth="1"/>
    <col min="10772" max="10772" width="18.28515625" style="344" customWidth="1"/>
    <col min="10773" max="10774" width="11.42578125" style="344"/>
    <col min="10775" max="10786" width="0" style="344" hidden="1" customWidth="1"/>
    <col min="10787" max="10787" width="23.42578125" style="344" customWidth="1"/>
    <col min="10788" max="10788" width="11.42578125" style="344" customWidth="1"/>
    <col min="10789" max="10995" width="11.42578125" style="344"/>
    <col min="10996" max="10996" width="31.5703125" style="344" customWidth="1"/>
    <col min="10997" max="10998" width="11.42578125" style="344" customWidth="1"/>
    <col min="10999" max="11020" width="5" style="344" customWidth="1"/>
    <col min="11021" max="11022" width="5.5703125" style="344" customWidth="1"/>
    <col min="11023" max="11023" width="16" style="344" customWidth="1"/>
    <col min="11024" max="11027" width="11.42578125" style="344" customWidth="1"/>
    <col min="11028" max="11028" width="18.28515625" style="344" customWidth="1"/>
    <col min="11029" max="11030" width="11.42578125" style="344"/>
    <col min="11031" max="11042" width="0" style="344" hidden="1" customWidth="1"/>
    <col min="11043" max="11043" width="23.42578125" style="344" customWidth="1"/>
    <col min="11044" max="11044" width="11.42578125" style="344" customWidth="1"/>
    <col min="11045" max="11251" width="11.42578125" style="344"/>
    <col min="11252" max="11252" width="31.5703125" style="344" customWidth="1"/>
    <col min="11253" max="11254" width="11.42578125" style="344" customWidth="1"/>
    <col min="11255" max="11276" width="5" style="344" customWidth="1"/>
    <col min="11277" max="11278" width="5.5703125" style="344" customWidth="1"/>
    <col min="11279" max="11279" width="16" style="344" customWidth="1"/>
    <col min="11280" max="11283" width="11.42578125" style="344" customWidth="1"/>
    <col min="11284" max="11284" width="18.28515625" style="344" customWidth="1"/>
    <col min="11285" max="11286" width="11.42578125" style="344"/>
    <col min="11287" max="11298" width="0" style="344" hidden="1" customWidth="1"/>
    <col min="11299" max="11299" width="23.42578125" style="344" customWidth="1"/>
    <col min="11300" max="11300" width="11.42578125" style="344" customWidth="1"/>
    <col min="11301" max="11507" width="11.42578125" style="344"/>
    <col min="11508" max="11508" width="31.5703125" style="344" customWidth="1"/>
    <col min="11509" max="11510" width="11.42578125" style="344" customWidth="1"/>
    <col min="11511" max="11532" width="5" style="344" customWidth="1"/>
    <col min="11533" max="11534" width="5.5703125" style="344" customWidth="1"/>
    <col min="11535" max="11535" width="16" style="344" customWidth="1"/>
    <col min="11536" max="11539" width="11.42578125" style="344" customWidth="1"/>
    <col min="11540" max="11540" width="18.28515625" style="344" customWidth="1"/>
    <col min="11541" max="11542" width="11.42578125" style="344"/>
    <col min="11543" max="11554" width="0" style="344" hidden="1" customWidth="1"/>
    <col min="11555" max="11555" width="23.42578125" style="344" customWidth="1"/>
    <col min="11556" max="11556" width="11.42578125" style="344" customWidth="1"/>
    <col min="11557" max="11763" width="11.42578125" style="344"/>
    <col min="11764" max="11764" width="31.5703125" style="344" customWidth="1"/>
    <col min="11765" max="11766" width="11.42578125" style="344" customWidth="1"/>
    <col min="11767" max="11788" width="5" style="344" customWidth="1"/>
    <col min="11789" max="11790" width="5.5703125" style="344" customWidth="1"/>
    <col min="11791" max="11791" width="16" style="344" customWidth="1"/>
    <col min="11792" max="11795" width="11.42578125" style="344" customWidth="1"/>
    <col min="11796" max="11796" width="18.28515625" style="344" customWidth="1"/>
    <col min="11797" max="11798" width="11.42578125" style="344"/>
    <col min="11799" max="11810" width="0" style="344" hidden="1" customWidth="1"/>
    <col min="11811" max="11811" width="23.42578125" style="344" customWidth="1"/>
    <col min="11812" max="11812" width="11.42578125" style="344" customWidth="1"/>
    <col min="11813" max="12019" width="11.42578125" style="344"/>
    <col min="12020" max="12020" width="31.5703125" style="344" customWidth="1"/>
    <col min="12021" max="12022" width="11.42578125" style="344" customWidth="1"/>
    <col min="12023" max="12044" width="5" style="344" customWidth="1"/>
    <col min="12045" max="12046" width="5.5703125" style="344" customWidth="1"/>
    <col min="12047" max="12047" width="16" style="344" customWidth="1"/>
    <col min="12048" max="12051" width="11.42578125" style="344" customWidth="1"/>
    <col min="12052" max="12052" width="18.28515625" style="344" customWidth="1"/>
    <col min="12053" max="12054" width="11.42578125" style="344"/>
    <col min="12055" max="12066" width="0" style="344" hidden="1" customWidth="1"/>
    <col min="12067" max="12067" width="23.42578125" style="344" customWidth="1"/>
    <col min="12068" max="12068" width="11.42578125" style="344" customWidth="1"/>
    <col min="12069" max="12275" width="11.42578125" style="344"/>
    <col min="12276" max="12276" width="31.5703125" style="344" customWidth="1"/>
    <col min="12277" max="12278" width="11.42578125" style="344" customWidth="1"/>
    <col min="12279" max="12300" width="5" style="344" customWidth="1"/>
    <col min="12301" max="12302" width="5.5703125" style="344" customWidth="1"/>
    <col min="12303" max="12303" width="16" style="344" customWidth="1"/>
    <col min="12304" max="12307" width="11.42578125" style="344" customWidth="1"/>
    <col min="12308" max="12308" width="18.28515625" style="344" customWidth="1"/>
    <col min="12309" max="12310" width="11.42578125" style="344"/>
    <col min="12311" max="12322" width="0" style="344" hidden="1" customWidth="1"/>
    <col min="12323" max="12323" width="23.42578125" style="344" customWidth="1"/>
    <col min="12324" max="12324" width="11.42578125" style="344" customWidth="1"/>
    <col min="12325" max="12531" width="11.42578125" style="344"/>
    <col min="12532" max="12532" width="31.5703125" style="344" customWidth="1"/>
    <col min="12533" max="12534" width="11.42578125" style="344" customWidth="1"/>
    <col min="12535" max="12556" width="5" style="344" customWidth="1"/>
    <col min="12557" max="12558" width="5.5703125" style="344" customWidth="1"/>
    <col min="12559" max="12559" width="16" style="344" customWidth="1"/>
    <col min="12560" max="12563" width="11.42578125" style="344" customWidth="1"/>
    <col min="12564" max="12564" width="18.28515625" style="344" customWidth="1"/>
    <col min="12565" max="12566" width="11.42578125" style="344"/>
    <col min="12567" max="12578" width="0" style="344" hidden="1" customWidth="1"/>
    <col min="12579" max="12579" width="23.42578125" style="344" customWidth="1"/>
    <col min="12580" max="12580" width="11.42578125" style="344" customWidth="1"/>
    <col min="12581" max="12787" width="11.42578125" style="344"/>
    <col min="12788" max="12788" width="31.5703125" style="344" customWidth="1"/>
    <col min="12789" max="12790" width="11.42578125" style="344" customWidth="1"/>
    <col min="12791" max="12812" width="5" style="344" customWidth="1"/>
    <col min="12813" max="12814" width="5.5703125" style="344" customWidth="1"/>
    <col min="12815" max="12815" width="16" style="344" customWidth="1"/>
    <col min="12816" max="12819" width="11.42578125" style="344" customWidth="1"/>
    <col min="12820" max="12820" width="18.28515625" style="344" customWidth="1"/>
    <col min="12821" max="12822" width="11.42578125" style="344"/>
    <col min="12823" max="12834" width="0" style="344" hidden="1" customWidth="1"/>
    <col min="12835" max="12835" width="23.42578125" style="344" customWidth="1"/>
    <col min="12836" max="12836" width="11.42578125" style="344" customWidth="1"/>
    <col min="12837" max="13043" width="11.42578125" style="344"/>
    <col min="13044" max="13044" width="31.5703125" style="344" customWidth="1"/>
    <col min="13045" max="13046" width="11.42578125" style="344" customWidth="1"/>
    <col min="13047" max="13068" width="5" style="344" customWidth="1"/>
    <col min="13069" max="13070" width="5.5703125" style="344" customWidth="1"/>
    <col min="13071" max="13071" width="16" style="344" customWidth="1"/>
    <col min="13072" max="13075" width="11.42578125" style="344" customWidth="1"/>
    <col min="13076" max="13076" width="18.28515625" style="344" customWidth="1"/>
    <col min="13077" max="13078" width="11.42578125" style="344"/>
    <col min="13079" max="13090" width="0" style="344" hidden="1" customWidth="1"/>
    <col min="13091" max="13091" width="23.42578125" style="344" customWidth="1"/>
    <col min="13092" max="13092" width="11.42578125" style="344" customWidth="1"/>
    <col min="13093" max="13299" width="11.42578125" style="344"/>
    <col min="13300" max="13300" width="31.5703125" style="344" customWidth="1"/>
    <col min="13301" max="13302" width="11.42578125" style="344" customWidth="1"/>
    <col min="13303" max="13324" width="5" style="344" customWidth="1"/>
    <col min="13325" max="13326" width="5.5703125" style="344" customWidth="1"/>
    <col min="13327" max="13327" width="16" style="344" customWidth="1"/>
    <col min="13328" max="13331" width="11.42578125" style="344" customWidth="1"/>
    <col min="13332" max="13332" width="18.28515625" style="344" customWidth="1"/>
    <col min="13333" max="13334" width="11.42578125" style="344"/>
    <col min="13335" max="13346" width="0" style="344" hidden="1" customWidth="1"/>
    <col min="13347" max="13347" width="23.42578125" style="344" customWidth="1"/>
    <col min="13348" max="13348" width="11.42578125" style="344" customWidth="1"/>
    <col min="13349" max="13555" width="11.42578125" style="344"/>
    <col min="13556" max="13556" width="31.5703125" style="344" customWidth="1"/>
    <col min="13557" max="13558" width="11.42578125" style="344" customWidth="1"/>
    <col min="13559" max="13580" width="5" style="344" customWidth="1"/>
    <col min="13581" max="13582" width="5.5703125" style="344" customWidth="1"/>
    <col min="13583" max="13583" width="16" style="344" customWidth="1"/>
    <col min="13584" max="13587" width="11.42578125" style="344" customWidth="1"/>
    <col min="13588" max="13588" width="18.28515625" style="344" customWidth="1"/>
    <col min="13589" max="13590" width="11.42578125" style="344"/>
    <col min="13591" max="13602" width="0" style="344" hidden="1" customWidth="1"/>
    <col min="13603" max="13603" width="23.42578125" style="344" customWidth="1"/>
    <col min="13604" max="13604" width="11.42578125" style="344" customWidth="1"/>
    <col min="13605" max="13811" width="11.42578125" style="344"/>
    <col min="13812" max="13812" width="31.5703125" style="344" customWidth="1"/>
    <col min="13813" max="13814" width="11.42578125" style="344" customWidth="1"/>
    <col min="13815" max="13836" width="5" style="344" customWidth="1"/>
    <col min="13837" max="13838" width="5.5703125" style="344" customWidth="1"/>
    <col min="13839" max="13839" width="16" style="344" customWidth="1"/>
    <col min="13840" max="13843" width="11.42578125" style="344" customWidth="1"/>
    <col min="13844" max="13844" width="18.28515625" style="344" customWidth="1"/>
    <col min="13845" max="13846" width="11.42578125" style="344"/>
    <col min="13847" max="13858" width="0" style="344" hidden="1" customWidth="1"/>
    <col min="13859" max="13859" width="23.42578125" style="344" customWidth="1"/>
    <col min="13860" max="13860" width="11.42578125" style="344" customWidth="1"/>
    <col min="13861" max="14067" width="11.42578125" style="344"/>
    <col min="14068" max="14068" width="31.5703125" style="344" customWidth="1"/>
    <col min="14069" max="14070" width="11.42578125" style="344" customWidth="1"/>
    <col min="14071" max="14092" width="5" style="344" customWidth="1"/>
    <col min="14093" max="14094" width="5.5703125" style="344" customWidth="1"/>
    <col min="14095" max="14095" width="16" style="344" customWidth="1"/>
    <col min="14096" max="14099" width="11.42578125" style="344" customWidth="1"/>
    <col min="14100" max="14100" width="18.28515625" style="344" customWidth="1"/>
    <col min="14101" max="14102" width="11.42578125" style="344"/>
    <col min="14103" max="14114" width="0" style="344" hidden="1" customWidth="1"/>
    <col min="14115" max="14115" width="23.42578125" style="344" customWidth="1"/>
    <col min="14116" max="14116" width="11.42578125" style="344" customWidth="1"/>
    <col min="14117" max="14323" width="11.42578125" style="344"/>
    <col min="14324" max="14324" width="31.5703125" style="344" customWidth="1"/>
    <col min="14325" max="14326" width="11.42578125" style="344" customWidth="1"/>
    <col min="14327" max="14348" width="5" style="344" customWidth="1"/>
    <col min="14349" max="14350" width="5.5703125" style="344" customWidth="1"/>
    <col min="14351" max="14351" width="16" style="344" customWidth="1"/>
    <col min="14352" max="14355" width="11.42578125" style="344" customWidth="1"/>
    <col min="14356" max="14356" width="18.28515625" style="344" customWidth="1"/>
    <col min="14357" max="14358" width="11.42578125" style="344"/>
    <col min="14359" max="14370" width="0" style="344" hidden="1" customWidth="1"/>
    <col min="14371" max="14371" width="23.42578125" style="344" customWidth="1"/>
    <col min="14372" max="14372" width="11.42578125" style="344" customWidth="1"/>
    <col min="14373" max="14579" width="11.42578125" style="344"/>
    <col min="14580" max="14580" width="31.5703125" style="344" customWidth="1"/>
    <col min="14581" max="14582" width="11.42578125" style="344" customWidth="1"/>
    <col min="14583" max="14604" width="5" style="344" customWidth="1"/>
    <col min="14605" max="14606" width="5.5703125" style="344" customWidth="1"/>
    <col min="14607" max="14607" width="16" style="344" customWidth="1"/>
    <col min="14608" max="14611" width="11.42578125" style="344" customWidth="1"/>
    <col min="14612" max="14612" width="18.28515625" style="344" customWidth="1"/>
    <col min="14613" max="14614" width="11.42578125" style="344"/>
    <col min="14615" max="14626" width="0" style="344" hidden="1" customWidth="1"/>
    <col min="14627" max="14627" width="23.42578125" style="344" customWidth="1"/>
    <col min="14628" max="14628" width="11.42578125" style="344" customWidth="1"/>
    <col min="14629" max="14835" width="11.42578125" style="344"/>
    <col min="14836" max="14836" width="31.5703125" style="344" customWidth="1"/>
    <col min="14837" max="14838" width="11.42578125" style="344" customWidth="1"/>
    <col min="14839" max="14860" width="5" style="344" customWidth="1"/>
    <col min="14861" max="14862" width="5.5703125" style="344" customWidth="1"/>
    <col min="14863" max="14863" width="16" style="344" customWidth="1"/>
    <col min="14864" max="14867" width="11.42578125" style="344" customWidth="1"/>
    <col min="14868" max="14868" width="18.28515625" style="344" customWidth="1"/>
    <col min="14869" max="14870" width="11.42578125" style="344"/>
    <col min="14871" max="14882" width="0" style="344" hidden="1" customWidth="1"/>
    <col min="14883" max="14883" width="23.42578125" style="344" customWidth="1"/>
    <col min="14884" max="14884" width="11.42578125" style="344" customWidth="1"/>
    <col min="14885" max="15091" width="11.42578125" style="344"/>
    <col min="15092" max="15092" width="31.5703125" style="344" customWidth="1"/>
    <col min="15093" max="15094" width="11.42578125" style="344" customWidth="1"/>
    <col min="15095" max="15116" width="5" style="344" customWidth="1"/>
    <col min="15117" max="15118" width="5.5703125" style="344" customWidth="1"/>
    <col min="15119" max="15119" width="16" style="344" customWidth="1"/>
    <col min="15120" max="15123" width="11.42578125" style="344" customWidth="1"/>
    <col min="15124" max="15124" width="18.28515625" style="344" customWidth="1"/>
    <col min="15125" max="15126" width="11.42578125" style="344"/>
    <col min="15127" max="15138" width="0" style="344" hidden="1" customWidth="1"/>
    <col min="15139" max="15139" width="23.42578125" style="344" customWidth="1"/>
    <col min="15140" max="15140" width="11.42578125" style="344" customWidth="1"/>
    <col min="15141" max="15347" width="11.42578125" style="344"/>
    <col min="15348" max="15348" width="31.5703125" style="344" customWidth="1"/>
    <col min="15349" max="15350" width="11.42578125" style="344" customWidth="1"/>
    <col min="15351" max="15372" width="5" style="344" customWidth="1"/>
    <col min="15373" max="15374" width="5.5703125" style="344" customWidth="1"/>
    <col min="15375" max="15375" width="16" style="344" customWidth="1"/>
    <col min="15376" max="15379" width="11.42578125" style="344" customWidth="1"/>
    <col min="15380" max="15380" width="18.28515625" style="344" customWidth="1"/>
    <col min="15381" max="15382" width="11.42578125" style="344"/>
    <col min="15383" max="15394" width="0" style="344" hidden="1" customWidth="1"/>
    <col min="15395" max="15395" width="23.42578125" style="344" customWidth="1"/>
    <col min="15396" max="15396" width="11.42578125" style="344" customWidth="1"/>
    <col min="15397" max="15603" width="11.42578125" style="344"/>
    <col min="15604" max="15604" width="31.5703125" style="344" customWidth="1"/>
    <col min="15605" max="15606" width="11.42578125" style="344" customWidth="1"/>
    <col min="15607" max="15628" width="5" style="344" customWidth="1"/>
    <col min="15629" max="15630" width="5.5703125" style="344" customWidth="1"/>
    <col min="15631" max="15631" width="16" style="344" customWidth="1"/>
    <col min="15632" max="15635" width="11.42578125" style="344" customWidth="1"/>
    <col min="15636" max="15636" width="18.28515625" style="344" customWidth="1"/>
    <col min="15637" max="15638" width="11.42578125" style="344"/>
    <col min="15639" max="15650" width="0" style="344" hidden="1" customWidth="1"/>
    <col min="15651" max="15651" width="23.42578125" style="344" customWidth="1"/>
    <col min="15652" max="15652" width="11.42578125" style="344" customWidth="1"/>
    <col min="15653" max="15859" width="11.42578125" style="344"/>
    <col min="15860" max="15860" width="31.5703125" style="344" customWidth="1"/>
    <col min="15861" max="15862" width="11.42578125" style="344" customWidth="1"/>
    <col min="15863" max="15884" width="5" style="344" customWidth="1"/>
    <col min="15885" max="15886" width="5.5703125" style="344" customWidth="1"/>
    <col min="15887" max="15887" width="16" style="344" customWidth="1"/>
    <col min="15888" max="15891" width="11.42578125" style="344" customWidth="1"/>
    <col min="15892" max="15892" width="18.28515625" style="344" customWidth="1"/>
    <col min="15893" max="15894" width="11.42578125" style="344"/>
    <col min="15895" max="15906" width="0" style="344" hidden="1" customWidth="1"/>
    <col min="15907" max="15907" width="23.42578125" style="344" customWidth="1"/>
    <col min="15908" max="15908" width="11.42578125" style="344" customWidth="1"/>
    <col min="15909" max="16115" width="11.42578125" style="344"/>
    <col min="16116" max="16116" width="31.5703125" style="344" customWidth="1"/>
    <col min="16117" max="16118" width="11.42578125" style="344" customWidth="1"/>
    <col min="16119" max="16140" width="5" style="344" customWidth="1"/>
    <col min="16141" max="16142" width="5.5703125" style="344" customWidth="1"/>
    <col min="16143" max="16143" width="16" style="344" customWidth="1"/>
    <col min="16144" max="16147" width="11.42578125" style="344" customWidth="1"/>
    <col min="16148" max="16148" width="18.28515625" style="344" customWidth="1"/>
    <col min="16149" max="16150" width="11.42578125" style="344"/>
    <col min="16151" max="16162" width="0" style="344" hidden="1" customWidth="1"/>
    <col min="16163" max="16163" width="23.42578125" style="344" customWidth="1"/>
    <col min="16164" max="16164" width="11.42578125" style="344" customWidth="1"/>
    <col min="16165" max="16384" width="11.42578125" style="344"/>
  </cols>
  <sheetData>
    <row r="1" spans="1:35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</row>
    <row r="2" spans="1:35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</row>
    <row r="3" spans="1:35">
      <c r="A3" s="730" t="s">
        <v>1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</row>
    <row r="4" spans="1:35" ht="22.5" customHeight="1">
      <c r="A4" s="743" t="s">
        <v>60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</row>
    <row r="5" spans="1:35" ht="15" customHeight="1">
      <c r="A5" s="736" t="s">
        <v>3</v>
      </c>
      <c r="B5" s="736" t="s">
        <v>5</v>
      </c>
      <c r="C5" s="737" t="s">
        <v>6</v>
      </c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9"/>
      <c r="AA5" s="745" t="s">
        <v>489</v>
      </c>
      <c r="AB5" s="728" t="s">
        <v>8</v>
      </c>
      <c r="AC5" s="728" t="s">
        <v>9</v>
      </c>
      <c r="AD5" s="728" t="s">
        <v>10</v>
      </c>
      <c r="AE5" s="728" t="s">
        <v>11</v>
      </c>
      <c r="AF5" s="729" t="s">
        <v>12</v>
      </c>
      <c r="AG5" s="742" t="s">
        <v>13</v>
      </c>
      <c r="AH5" s="742"/>
      <c r="AI5" s="736" t="s">
        <v>15</v>
      </c>
    </row>
    <row r="6" spans="1:35" ht="24" customHeight="1">
      <c r="A6" s="736"/>
      <c r="B6" s="736"/>
      <c r="C6" s="343" t="s">
        <v>16</v>
      </c>
      <c r="D6" s="343" t="s">
        <v>17</v>
      </c>
      <c r="E6" s="343" t="s">
        <v>18</v>
      </c>
      <c r="F6" s="343" t="s">
        <v>19</v>
      </c>
      <c r="G6" s="343" t="s">
        <v>20</v>
      </c>
      <c r="H6" s="343" t="s">
        <v>21</v>
      </c>
      <c r="I6" s="343" t="s">
        <v>22</v>
      </c>
      <c r="J6" s="343" t="s">
        <v>23</v>
      </c>
      <c r="K6" s="343" t="s">
        <v>24</v>
      </c>
      <c r="L6" s="343" t="s">
        <v>25</v>
      </c>
      <c r="M6" s="343" t="s">
        <v>26</v>
      </c>
      <c r="N6" s="343" t="s">
        <v>27</v>
      </c>
      <c r="O6" s="343" t="s">
        <v>28</v>
      </c>
      <c r="P6" s="343" t="s">
        <v>29</v>
      </c>
      <c r="Q6" s="343" t="s">
        <v>30</v>
      </c>
      <c r="R6" s="343" t="s">
        <v>31</v>
      </c>
      <c r="S6" s="343" t="s">
        <v>32</v>
      </c>
      <c r="T6" s="343" t="s">
        <v>33</v>
      </c>
      <c r="U6" s="343" t="s">
        <v>34</v>
      </c>
      <c r="V6" s="343" t="s">
        <v>35</v>
      </c>
      <c r="W6" s="343" t="s">
        <v>36</v>
      </c>
      <c r="X6" s="343" t="s">
        <v>37</v>
      </c>
      <c r="Y6" s="346" t="s">
        <v>38</v>
      </c>
      <c r="Z6" s="347" t="s">
        <v>39</v>
      </c>
      <c r="AA6" s="746"/>
      <c r="AB6" s="728"/>
      <c r="AC6" s="728"/>
      <c r="AD6" s="728"/>
      <c r="AE6" s="728"/>
      <c r="AF6" s="729"/>
      <c r="AG6" s="348" t="s">
        <v>40</v>
      </c>
      <c r="AH6" s="343" t="s">
        <v>41</v>
      </c>
      <c r="AI6" s="736"/>
    </row>
    <row r="7" spans="1:35" ht="41.25" customHeight="1">
      <c r="A7" s="269" t="s">
        <v>490</v>
      </c>
      <c r="B7" s="376">
        <v>10</v>
      </c>
      <c r="C7" s="399"/>
      <c r="D7" s="400"/>
      <c r="E7" s="399"/>
      <c r="F7" s="400"/>
      <c r="G7" s="399"/>
      <c r="H7" s="400"/>
      <c r="I7" s="399"/>
      <c r="J7" s="400"/>
      <c r="K7" s="399"/>
      <c r="L7" s="400"/>
      <c r="M7" s="399"/>
      <c r="N7" s="400"/>
      <c r="O7" s="399"/>
      <c r="P7" s="400"/>
      <c r="Q7" s="399"/>
      <c r="R7" s="400"/>
      <c r="S7" s="399"/>
      <c r="T7" s="400"/>
      <c r="U7" s="399"/>
      <c r="V7" s="400"/>
      <c r="W7" s="399"/>
      <c r="X7" s="400"/>
      <c r="Y7" s="401"/>
      <c r="Z7" s="400"/>
      <c r="AA7" s="402">
        <v>0</v>
      </c>
      <c r="AB7" s="403">
        <v>0</v>
      </c>
      <c r="AC7" s="404"/>
      <c r="AD7" s="405">
        <v>42370</v>
      </c>
      <c r="AE7" s="405">
        <v>42735</v>
      </c>
      <c r="AF7" s="366" t="s">
        <v>61</v>
      </c>
      <c r="AG7" s="361">
        <f>D7+F7+H7+J7+L7+N7+P7+R7+T7+V7+X7+Z7</f>
        <v>0</v>
      </c>
      <c r="AH7" s="362">
        <f>AG7/B7</f>
        <v>0</v>
      </c>
      <c r="AI7" s="363"/>
    </row>
    <row r="8" spans="1:35" ht="41.25" customHeight="1">
      <c r="A8" s="269" t="s">
        <v>491</v>
      </c>
      <c r="B8" s="376">
        <v>1320</v>
      </c>
      <c r="C8" s="399"/>
      <c r="D8" s="400"/>
      <c r="E8" s="399"/>
      <c r="F8" s="400"/>
      <c r="G8" s="399"/>
      <c r="H8" s="400"/>
      <c r="I8" s="399"/>
      <c r="J8" s="400"/>
      <c r="K8" s="399"/>
      <c r="L8" s="400"/>
      <c r="M8" s="399"/>
      <c r="N8" s="400"/>
      <c r="O8" s="399"/>
      <c r="P8" s="400"/>
      <c r="Q8" s="399"/>
      <c r="R8" s="400"/>
      <c r="S8" s="399"/>
      <c r="T8" s="400"/>
      <c r="U8" s="399"/>
      <c r="V8" s="400"/>
      <c r="W8" s="399"/>
      <c r="X8" s="400"/>
      <c r="Y8" s="401"/>
      <c r="Z8" s="400"/>
      <c r="AA8" s="402">
        <v>0</v>
      </c>
      <c r="AB8" s="403"/>
      <c r="AC8" s="404"/>
      <c r="AD8" s="405">
        <v>42370</v>
      </c>
      <c r="AE8" s="405">
        <v>42735</v>
      </c>
      <c r="AF8" s="366" t="s">
        <v>61</v>
      </c>
      <c r="AG8" s="361"/>
      <c r="AH8" s="362"/>
      <c r="AI8" s="363"/>
    </row>
    <row r="9" spans="1:35" ht="41.25" customHeight="1">
      <c r="A9" s="269" t="s">
        <v>492</v>
      </c>
      <c r="B9" s="376">
        <v>24</v>
      </c>
      <c r="C9" s="399"/>
      <c r="D9" s="400"/>
      <c r="E9" s="399"/>
      <c r="F9" s="400"/>
      <c r="G9" s="399"/>
      <c r="H9" s="400"/>
      <c r="I9" s="399"/>
      <c r="J9" s="400"/>
      <c r="K9" s="399"/>
      <c r="L9" s="400"/>
      <c r="M9" s="399"/>
      <c r="N9" s="400"/>
      <c r="O9" s="399"/>
      <c r="P9" s="400"/>
      <c r="Q9" s="399"/>
      <c r="R9" s="400"/>
      <c r="S9" s="399"/>
      <c r="T9" s="400"/>
      <c r="U9" s="399"/>
      <c r="V9" s="400"/>
      <c r="W9" s="399"/>
      <c r="X9" s="400"/>
      <c r="Y9" s="401"/>
      <c r="Z9" s="400"/>
      <c r="AA9" s="402">
        <v>0</v>
      </c>
      <c r="AB9" s="403"/>
      <c r="AC9" s="404"/>
      <c r="AD9" s="405">
        <v>42370</v>
      </c>
      <c r="AE9" s="405">
        <v>42735</v>
      </c>
      <c r="AF9" s="366" t="s">
        <v>61</v>
      </c>
      <c r="AG9" s="361"/>
      <c r="AH9" s="362"/>
      <c r="AI9" s="363"/>
    </row>
    <row r="10" spans="1:35" ht="41.25" customHeight="1">
      <c r="A10" s="406" t="s">
        <v>493</v>
      </c>
      <c r="B10" s="376">
        <v>2</v>
      </c>
      <c r="C10" s="399"/>
      <c r="D10" s="400"/>
      <c r="E10" s="399"/>
      <c r="F10" s="400"/>
      <c r="G10" s="399"/>
      <c r="H10" s="400"/>
      <c r="I10" s="399"/>
      <c r="J10" s="400"/>
      <c r="K10" s="399"/>
      <c r="L10" s="400"/>
      <c r="M10" s="399"/>
      <c r="N10" s="400"/>
      <c r="O10" s="399"/>
      <c r="P10" s="400"/>
      <c r="Q10" s="399"/>
      <c r="R10" s="400"/>
      <c r="S10" s="399"/>
      <c r="T10" s="400"/>
      <c r="U10" s="399"/>
      <c r="V10" s="400"/>
      <c r="W10" s="399"/>
      <c r="X10" s="400"/>
      <c r="Y10" s="401"/>
      <c r="Z10" s="400"/>
      <c r="AA10" s="407">
        <v>257585170.23271763</v>
      </c>
      <c r="AB10" s="403"/>
      <c r="AC10" s="404"/>
      <c r="AD10" s="405">
        <v>42370</v>
      </c>
      <c r="AE10" s="405">
        <v>42735</v>
      </c>
      <c r="AF10" s="366" t="s">
        <v>61</v>
      </c>
      <c r="AG10" s="361"/>
      <c r="AH10" s="362"/>
      <c r="AI10" s="363"/>
    </row>
    <row r="11" spans="1:35" ht="41.25" customHeight="1">
      <c r="A11" s="269" t="s">
        <v>866</v>
      </c>
      <c r="B11" s="376">
        <v>4</v>
      </c>
      <c r="C11" s="399"/>
      <c r="D11" s="400"/>
      <c r="E11" s="399"/>
      <c r="F11" s="400"/>
      <c r="G11" s="399"/>
      <c r="H11" s="400"/>
      <c r="I11" s="399"/>
      <c r="J11" s="400"/>
      <c r="K11" s="399"/>
      <c r="L11" s="400"/>
      <c r="M11" s="399"/>
      <c r="N11" s="400"/>
      <c r="O11" s="399"/>
      <c r="P11" s="400"/>
      <c r="Q11" s="399"/>
      <c r="R11" s="400"/>
      <c r="S11" s="399"/>
      <c r="T11" s="400"/>
      <c r="U11" s="399"/>
      <c r="V11" s="400"/>
      <c r="W11" s="399"/>
      <c r="X11" s="400"/>
      <c r="Y11" s="401"/>
      <c r="Z11" s="400"/>
      <c r="AA11" s="402">
        <v>78000000</v>
      </c>
      <c r="AB11" s="403"/>
      <c r="AC11" s="404"/>
      <c r="AD11" s="405">
        <v>42370</v>
      </c>
      <c r="AE11" s="405">
        <v>42735</v>
      </c>
      <c r="AF11" s="366" t="s">
        <v>61</v>
      </c>
      <c r="AG11" s="361"/>
      <c r="AH11" s="362"/>
      <c r="AI11" s="363"/>
    </row>
    <row r="12" spans="1:35" ht="41.25" customHeight="1">
      <c r="A12" s="269" t="s">
        <v>494</v>
      </c>
      <c r="B12" s="368">
        <v>19</v>
      </c>
      <c r="C12" s="399"/>
      <c r="D12" s="400"/>
      <c r="E12" s="399"/>
      <c r="F12" s="400"/>
      <c r="G12" s="399"/>
      <c r="H12" s="400"/>
      <c r="I12" s="399"/>
      <c r="J12" s="400"/>
      <c r="K12" s="399"/>
      <c r="L12" s="400"/>
      <c r="M12" s="399"/>
      <c r="N12" s="400"/>
      <c r="O12" s="399"/>
      <c r="P12" s="400"/>
      <c r="Q12" s="399"/>
      <c r="R12" s="400"/>
      <c r="S12" s="399"/>
      <c r="T12" s="400"/>
      <c r="U12" s="399"/>
      <c r="V12" s="400"/>
      <c r="W12" s="399"/>
      <c r="X12" s="400"/>
      <c r="Y12" s="401"/>
      <c r="Z12" s="400"/>
      <c r="AA12" s="402">
        <v>0</v>
      </c>
      <c r="AB12" s="403"/>
      <c r="AC12" s="404"/>
      <c r="AD12" s="405">
        <v>42370</v>
      </c>
      <c r="AE12" s="405">
        <v>42735</v>
      </c>
      <c r="AF12" s="366" t="s">
        <v>61</v>
      </c>
      <c r="AG12" s="361"/>
      <c r="AH12" s="362"/>
      <c r="AI12" s="363"/>
    </row>
    <row r="13" spans="1:35" ht="63.75" customHeight="1">
      <c r="A13" s="408" t="s">
        <v>495</v>
      </c>
      <c r="B13" s="376"/>
      <c r="C13" s="399"/>
      <c r="D13" s="400"/>
      <c r="E13" s="399"/>
      <c r="F13" s="400"/>
      <c r="G13" s="399"/>
      <c r="H13" s="400"/>
      <c r="I13" s="399"/>
      <c r="J13" s="400"/>
      <c r="K13" s="399"/>
      <c r="L13" s="400"/>
      <c r="M13" s="399"/>
      <c r="N13" s="400"/>
      <c r="O13" s="399"/>
      <c r="P13" s="400"/>
      <c r="Q13" s="399"/>
      <c r="R13" s="400"/>
      <c r="S13" s="399"/>
      <c r="T13" s="400"/>
      <c r="U13" s="399"/>
      <c r="V13" s="400"/>
      <c r="W13" s="399"/>
      <c r="X13" s="400"/>
      <c r="Y13" s="401"/>
      <c r="Z13" s="400"/>
      <c r="AA13" s="402">
        <v>0</v>
      </c>
      <c r="AB13" s="403"/>
      <c r="AC13" s="404"/>
      <c r="AD13" s="405">
        <v>42370</v>
      </c>
      <c r="AE13" s="405">
        <v>42735</v>
      </c>
      <c r="AF13" s="366" t="s">
        <v>61</v>
      </c>
      <c r="AG13" s="361"/>
      <c r="AH13" s="362"/>
      <c r="AI13" s="363"/>
    </row>
    <row r="14" spans="1:35" ht="41.25" customHeight="1">
      <c r="A14" s="408" t="s">
        <v>496</v>
      </c>
      <c r="B14" s="376">
        <v>8400</v>
      </c>
      <c r="C14" s="399"/>
      <c r="D14" s="400"/>
      <c r="E14" s="399"/>
      <c r="F14" s="400"/>
      <c r="G14" s="399"/>
      <c r="H14" s="400"/>
      <c r="I14" s="399"/>
      <c r="J14" s="400"/>
      <c r="K14" s="399"/>
      <c r="L14" s="400"/>
      <c r="M14" s="399"/>
      <c r="N14" s="400"/>
      <c r="O14" s="399"/>
      <c r="P14" s="400"/>
      <c r="Q14" s="399"/>
      <c r="R14" s="400"/>
      <c r="S14" s="399"/>
      <c r="T14" s="400"/>
      <c r="U14" s="399"/>
      <c r="V14" s="400"/>
      <c r="W14" s="399"/>
      <c r="X14" s="400"/>
      <c r="Y14" s="401"/>
      <c r="Z14" s="400"/>
      <c r="AA14" s="402">
        <v>0</v>
      </c>
      <c r="AB14" s="403"/>
      <c r="AC14" s="404"/>
      <c r="AD14" s="405">
        <v>42370</v>
      </c>
      <c r="AE14" s="405">
        <v>42735</v>
      </c>
      <c r="AF14" s="366" t="s">
        <v>61</v>
      </c>
      <c r="AG14" s="361"/>
      <c r="AH14" s="362"/>
      <c r="AI14" s="363"/>
    </row>
    <row r="15" spans="1:35" ht="41.25" customHeight="1">
      <c r="A15" s="408" t="s">
        <v>497</v>
      </c>
      <c r="B15" s="376">
        <v>48</v>
      </c>
      <c r="C15" s="399"/>
      <c r="D15" s="400"/>
      <c r="E15" s="399"/>
      <c r="F15" s="400"/>
      <c r="G15" s="399"/>
      <c r="H15" s="400"/>
      <c r="I15" s="399"/>
      <c r="J15" s="400"/>
      <c r="K15" s="399"/>
      <c r="L15" s="400"/>
      <c r="M15" s="399"/>
      <c r="N15" s="400"/>
      <c r="O15" s="399"/>
      <c r="P15" s="400"/>
      <c r="Q15" s="399"/>
      <c r="R15" s="400"/>
      <c r="S15" s="399"/>
      <c r="T15" s="400"/>
      <c r="U15" s="399"/>
      <c r="V15" s="400"/>
      <c r="W15" s="399"/>
      <c r="X15" s="400"/>
      <c r="Y15" s="401"/>
      <c r="Z15" s="400"/>
      <c r="AA15" s="402">
        <v>0</v>
      </c>
      <c r="AB15" s="403"/>
      <c r="AC15" s="404"/>
      <c r="AD15" s="405">
        <v>42370</v>
      </c>
      <c r="AE15" s="405">
        <v>42735</v>
      </c>
      <c r="AF15" s="366" t="s">
        <v>61</v>
      </c>
      <c r="AG15" s="361"/>
      <c r="AH15" s="362"/>
      <c r="AI15" s="363"/>
    </row>
    <row r="16" spans="1:35" ht="41.25" customHeight="1">
      <c r="A16" s="408" t="s">
        <v>498</v>
      </c>
      <c r="B16" s="376">
        <v>2000</v>
      </c>
      <c r="C16" s="399"/>
      <c r="D16" s="400"/>
      <c r="E16" s="399"/>
      <c r="F16" s="400"/>
      <c r="G16" s="399"/>
      <c r="H16" s="400"/>
      <c r="I16" s="399"/>
      <c r="J16" s="400"/>
      <c r="K16" s="399"/>
      <c r="L16" s="400"/>
      <c r="M16" s="399"/>
      <c r="N16" s="400"/>
      <c r="O16" s="399"/>
      <c r="P16" s="400"/>
      <c r="Q16" s="399"/>
      <c r="R16" s="400"/>
      <c r="S16" s="399"/>
      <c r="T16" s="400"/>
      <c r="U16" s="399"/>
      <c r="V16" s="400"/>
      <c r="W16" s="399"/>
      <c r="X16" s="400"/>
      <c r="Y16" s="401"/>
      <c r="Z16" s="400"/>
      <c r="AA16" s="402">
        <v>0</v>
      </c>
      <c r="AB16" s="403"/>
      <c r="AC16" s="404"/>
      <c r="AD16" s="405">
        <v>42370</v>
      </c>
      <c r="AE16" s="405">
        <v>42735</v>
      </c>
      <c r="AF16" s="366" t="s">
        <v>61</v>
      </c>
      <c r="AG16" s="361"/>
      <c r="AH16" s="362"/>
      <c r="AI16" s="363"/>
    </row>
    <row r="17" spans="1:35" ht="41.25" customHeight="1">
      <c r="A17" s="269" t="s">
        <v>499</v>
      </c>
      <c r="B17" s="376">
        <v>540</v>
      </c>
      <c r="C17" s="399"/>
      <c r="D17" s="400"/>
      <c r="E17" s="399"/>
      <c r="F17" s="400"/>
      <c r="G17" s="399"/>
      <c r="H17" s="400"/>
      <c r="I17" s="399"/>
      <c r="J17" s="400"/>
      <c r="K17" s="399"/>
      <c r="L17" s="400"/>
      <c r="M17" s="399"/>
      <c r="N17" s="400"/>
      <c r="O17" s="399"/>
      <c r="P17" s="400"/>
      <c r="Q17" s="399"/>
      <c r="R17" s="400"/>
      <c r="S17" s="399"/>
      <c r="T17" s="400"/>
      <c r="U17" s="399"/>
      <c r="V17" s="400"/>
      <c r="W17" s="399"/>
      <c r="X17" s="400"/>
      <c r="Y17" s="401"/>
      <c r="Z17" s="400"/>
      <c r="AA17" s="402">
        <v>0</v>
      </c>
      <c r="AB17" s="403"/>
      <c r="AC17" s="404"/>
      <c r="AD17" s="405">
        <v>42370</v>
      </c>
      <c r="AE17" s="405">
        <v>42735</v>
      </c>
      <c r="AF17" s="366" t="s">
        <v>61</v>
      </c>
      <c r="AG17" s="361"/>
      <c r="AH17" s="362"/>
      <c r="AI17" s="363"/>
    </row>
    <row r="18" spans="1:35" ht="41.25" customHeight="1">
      <c r="A18" s="269" t="s">
        <v>500</v>
      </c>
      <c r="B18" s="376">
        <v>1560</v>
      </c>
      <c r="C18" s="399"/>
      <c r="D18" s="400"/>
      <c r="E18" s="399"/>
      <c r="F18" s="400"/>
      <c r="G18" s="399"/>
      <c r="H18" s="400"/>
      <c r="I18" s="399"/>
      <c r="J18" s="400"/>
      <c r="K18" s="399"/>
      <c r="L18" s="400"/>
      <c r="M18" s="399"/>
      <c r="N18" s="400"/>
      <c r="O18" s="399"/>
      <c r="P18" s="400"/>
      <c r="Q18" s="399"/>
      <c r="R18" s="400"/>
      <c r="S18" s="399"/>
      <c r="T18" s="400"/>
      <c r="U18" s="399"/>
      <c r="V18" s="400"/>
      <c r="W18" s="399"/>
      <c r="X18" s="400"/>
      <c r="Y18" s="401"/>
      <c r="Z18" s="400"/>
      <c r="AA18" s="402">
        <v>0</v>
      </c>
      <c r="AB18" s="403"/>
      <c r="AC18" s="404"/>
      <c r="AD18" s="405">
        <v>42370</v>
      </c>
      <c r="AE18" s="405">
        <v>42735</v>
      </c>
      <c r="AF18" s="366" t="s">
        <v>61</v>
      </c>
      <c r="AG18" s="361"/>
      <c r="AH18" s="362"/>
      <c r="AI18" s="363"/>
    </row>
    <row r="19" spans="1:35" ht="41.25" customHeight="1">
      <c r="A19" s="408" t="s">
        <v>501</v>
      </c>
      <c r="B19" s="376">
        <v>120</v>
      </c>
      <c r="C19" s="399"/>
      <c r="D19" s="400"/>
      <c r="E19" s="399"/>
      <c r="F19" s="400"/>
      <c r="G19" s="399"/>
      <c r="H19" s="400"/>
      <c r="I19" s="399"/>
      <c r="J19" s="400"/>
      <c r="K19" s="399"/>
      <c r="L19" s="400"/>
      <c r="M19" s="399"/>
      <c r="N19" s="400"/>
      <c r="O19" s="399"/>
      <c r="P19" s="400"/>
      <c r="Q19" s="399"/>
      <c r="R19" s="400"/>
      <c r="S19" s="399"/>
      <c r="T19" s="400"/>
      <c r="U19" s="399"/>
      <c r="V19" s="400"/>
      <c r="W19" s="399"/>
      <c r="X19" s="400"/>
      <c r="Y19" s="401"/>
      <c r="Z19" s="400"/>
      <c r="AA19" s="402">
        <v>0</v>
      </c>
      <c r="AB19" s="403"/>
      <c r="AC19" s="404"/>
      <c r="AD19" s="405">
        <v>42370</v>
      </c>
      <c r="AE19" s="405">
        <v>42735</v>
      </c>
      <c r="AF19" s="366" t="s">
        <v>61</v>
      </c>
      <c r="AG19" s="361"/>
      <c r="AH19" s="362"/>
      <c r="AI19" s="363"/>
    </row>
    <row r="20" spans="1:35" ht="41.25" customHeight="1">
      <c r="A20" s="408" t="s">
        <v>502</v>
      </c>
      <c r="B20" s="376">
        <v>30</v>
      </c>
      <c r="C20" s="399"/>
      <c r="D20" s="400"/>
      <c r="E20" s="399"/>
      <c r="F20" s="400"/>
      <c r="G20" s="399"/>
      <c r="H20" s="400"/>
      <c r="I20" s="399"/>
      <c r="J20" s="400"/>
      <c r="K20" s="399"/>
      <c r="L20" s="400"/>
      <c r="M20" s="399"/>
      <c r="N20" s="400"/>
      <c r="O20" s="399"/>
      <c r="P20" s="400"/>
      <c r="Q20" s="399"/>
      <c r="R20" s="400"/>
      <c r="S20" s="399"/>
      <c r="T20" s="400"/>
      <c r="U20" s="399"/>
      <c r="V20" s="400"/>
      <c r="W20" s="399"/>
      <c r="X20" s="400"/>
      <c r="Y20" s="401"/>
      <c r="Z20" s="400"/>
      <c r="AA20" s="402">
        <v>0</v>
      </c>
      <c r="AB20" s="403"/>
      <c r="AC20" s="404"/>
      <c r="AD20" s="405">
        <v>42370</v>
      </c>
      <c r="AE20" s="405">
        <v>42735</v>
      </c>
      <c r="AF20" s="366" t="s">
        <v>61</v>
      </c>
      <c r="AG20" s="361"/>
      <c r="AH20" s="362"/>
      <c r="AI20" s="363"/>
    </row>
    <row r="21" spans="1:35" ht="41.25" customHeight="1">
      <c r="A21" s="408" t="s">
        <v>503</v>
      </c>
      <c r="B21" s="376">
        <v>195</v>
      </c>
      <c r="C21" s="399"/>
      <c r="D21" s="400"/>
      <c r="E21" s="399"/>
      <c r="F21" s="400"/>
      <c r="G21" s="399"/>
      <c r="H21" s="400"/>
      <c r="I21" s="399"/>
      <c r="J21" s="400"/>
      <c r="K21" s="399"/>
      <c r="L21" s="400"/>
      <c r="M21" s="399"/>
      <c r="N21" s="400"/>
      <c r="O21" s="399"/>
      <c r="P21" s="400"/>
      <c r="Q21" s="399"/>
      <c r="R21" s="400"/>
      <c r="S21" s="399"/>
      <c r="T21" s="400"/>
      <c r="U21" s="399"/>
      <c r="V21" s="400"/>
      <c r="W21" s="399"/>
      <c r="X21" s="400"/>
      <c r="Y21" s="401"/>
      <c r="Z21" s="400"/>
      <c r="AA21" s="402">
        <v>0</v>
      </c>
      <c r="AB21" s="403"/>
      <c r="AC21" s="404"/>
      <c r="AD21" s="405">
        <v>42370</v>
      </c>
      <c r="AE21" s="405">
        <v>42735</v>
      </c>
      <c r="AF21" s="366" t="s">
        <v>61</v>
      </c>
      <c r="AG21" s="361"/>
      <c r="AH21" s="362"/>
      <c r="AI21" s="363"/>
    </row>
    <row r="22" spans="1:35" ht="41.25" customHeight="1">
      <c r="A22" s="408" t="s">
        <v>504</v>
      </c>
      <c r="B22" s="376">
        <v>130</v>
      </c>
      <c r="C22" s="399"/>
      <c r="D22" s="400"/>
      <c r="E22" s="399"/>
      <c r="F22" s="400"/>
      <c r="G22" s="399"/>
      <c r="H22" s="400"/>
      <c r="I22" s="399"/>
      <c r="J22" s="400"/>
      <c r="K22" s="399"/>
      <c r="L22" s="400"/>
      <c r="M22" s="399"/>
      <c r="N22" s="400"/>
      <c r="O22" s="399"/>
      <c r="P22" s="400"/>
      <c r="Q22" s="399"/>
      <c r="R22" s="400"/>
      <c r="S22" s="399"/>
      <c r="T22" s="400"/>
      <c r="U22" s="399"/>
      <c r="V22" s="400"/>
      <c r="W22" s="399"/>
      <c r="X22" s="400"/>
      <c r="Y22" s="401"/>
      <c r="Z22" s="400"/>
      <c r="AA22" s="402">
        <v>0</v>
      </c>
      <c r="AB22" s="403"/>
      <c r="AC22" s="404"/>
      <c r="AD22" s="405">
        <v>42370</v>
      </c>
      <c r="AE22" s="405">
        <v>42735</v>
      </c>
      <c r="AF22" s="366" t="s">
        <v>61</v>
      </c>
      <c r="AG22" s="361"/>
      <c r="AH22" s="362"/>
      <c r="AI22" s="363"/>
    </row>
    <row r="23" spans="1:35" ht="41.25" customHeight="1">
      <c r="A23" s="408" t="s">
        <v>505</v>
      </c>
      <c r="B23" s="376">
        <v>4440</v>
      </c>
      <c r="C23" s="399"/>
      <c r="D23" s="400"/>
      <c r="E23" s="399"/>
      <c r="F23" s="400"/>
      <c r="G23" s="399"/>
      <c r="H23" s="400"/>
      <c r="I23" s="399"/>
      <c r="J23" s="400"/>
      <c r="K23" s="399"/>
      <c r="L23" s="400"/>
      <c r="M23" s="399"/>
      <c r="N23" s="400"/>
      <c r="O23" s="399"/>
      <c r="P23" s="400"/>
      <c r="Q23" s="399"/>
      <c r="R23" s="400"/>
      <c r="S23" s="399"/>
      <c r="T23" s="400"/>
      <c r="U23" s="399"/>
      <c r="V23" s="400"/>
      <c r="W23" s="399"/>
      <c r="X23" s="400"/>
      <c r="Y23" s="401"/>
      <c r="Z23" s="400"/>
      <c r="AA23" s="402">
        <v>0</v>
      </c>
      <c r="AB23" s="403"/>
      <c r="AC23" s="404"/>
      <c r="AD23" s="405">
        <v>42370</v>
      </c>
      <c r="AE23" s="405">
        <v>42735</v>
      </c>
      <c r="AF23" s="366" t="s">
        <v>61</v>
      </c>
      <c r="AG23" s="361"/>
      <c r="AH23" s="362"/>
      <c r="AI23" s="363"/>
    </row>
    <row r="24" spans="1:35" ht="41.25" customHeight="1">
      <c r="A24" s="408" t="s">
        <v>506</v>
      </c>
      <c r="B24" s="376">
        <v>16200</v>
      </c>
      <c r="C24" s="399"/>
      <c r="D24" s="400"/>
      <c r="E24" s="399"/>
      <c r="F24" s="400"/>
      <c r="G24" s="399"/>
      <c r="H24" s="400"/>
      <c r="I24" s="399"/>
      <c r="J24" s="400"/>
      <c r="K24" s="399"/>
      <c r="L24" s="400"/>
      <c r="M24" s="399"/>
      <c r="N24" s="400"/>
      <c r="O24" s="399"/>
      <c r="P24" s="400"/>
      <c r="Q24" s="399"/>
      <c r="R24" s="400"/>
      <c r="S24" s="399"/>
      <c r="T24" s="400"/>
      <c r="U24" s="399"/>
      <c r="V24" s="400"/>
      <c r="W24" s="399"/>
      <c r="X24" s="400"/>
      <c r="Y24" s="401"/>
      <c r="Z24" s="400"/>
      <c r="AA24" s="402">
        <v>0</v>
      </c>
      <c r="AB24" s="403"/>
      <c r="AC24" s="404"/>
      <c r="AD24" s="405">
        <v>42370</v>
      </c>
      <c r="AE24" s="405">
        <v>42735</v>
      </c>
      <c r="AF24" s="366" t="s">
        <v>61</v>
      </c>
      <c r="AG24" s="361"/>
      <c r="AH24" s="362"/>
      <c r="AI24" s="363"/>
    </row>
    <row r="25" spans="1:35" ht="41.25" customHeight="1">
      <c r="A25" s="408" t="s">
        <v>507</v>
      </c>
      <c r="B25" s="376">
        <v>30</v>
      </c>
      <c r="C25" s="399"/>
      <c r="D25" s="400"/>
      <c r="E25" s="399"/>
      <c r="F25" s="400"/>
      <c r="G25" s="399"/>
      <c r="H25" s="400"/>
      <c r="I25" s="399"/>
      <c r="J25" s="400"/>
      <c r="K25" s="399"/>
      <c r="L25" s="400"/>
      <c r="M25" s="399"/>
      <c r="N25" s="400"/>
      <c r="O25" s="399"/>
      <c r="P25" s="400"/>
      <c r="Q25" s="399"/>
      <c r="R25" s="400"/>
      <c r="S25" s="399"/>
      <c r="T25" s="400"/>
      <c r="U25" s="399"/>
      <c r="V25" s="400"/>
      <c r="W25" s="399"/>
      <c r="X25" s="400"/>
      <c r="Y25" s="401"/>
      <c r="Z25" s="400"/>
      <c r="AA25" s="402">
        <v>0</v>
      </c>
      <c r="AB25" s="403"/>
      <c r="AC25" s="404"/>
      <c r="AD25" s="405">
        <v>42370</v>
      </c>
      <c r="AE25" s="405">
        <v>42735</v>
      </c>
      <c r="AF25" s="366" t="s">
        <v>61</v>
      </c>
      <c r="AG25" s="361"/>
      <c r="AH25" s="362"/>
      <c r="AI25" s="363"/>
    </row>
    <row r="26" spans="1:35" ht="41.25" customHeight="1">
      <c r="A26" s="408" t="s">
        <v>508</v>
      </c>
      <c r="B26" s="376">
        <v>17</v>
      </c>
      <c r="C26" s="399"/>
      <c r="D26" s="400"/>
      <c r="E26" s="399"/>
      <c r="F26" s="400"/>
      <c r="G26" s="399"/>
      <c r="H26" s="400"/>
      <c r="I26" s="399"/>
      <c r="J26" s="400"/>
      <c r="K26" s="399"/>
      <c r="L26" s="400"/>
      <c r="M26" s="399"/>
      <c r="N26" s="400"/>
      <c r="O26" s="399"/>
      <c r="P26" s="400"/>
      <c r="Q26" s="399"/>
      <c r="R26" s="400"/>
      <c r="S26" s="399"/>
      <c r="T26" s="400"/>
      <c r="U26" s="399"/>
      <c r="V26" s="400"/>
      <c r="W26" s="399"/>
      <c r="X26" s="400"/>
      <c r="Y26" s="401"/>
      <c r="Z26" s="400"/>
      <c r="AA26" s="402">
        <v>0</v>
      </c>
      <c r="AB26" s="403"/>
      <c r="AC26" s="404"/>
      <c r="AD26" s="405">
        <v>42370</v>
      </c>
      <c r="AE26" s="405">
        <v>42735</v>
      </c>
      <c r="AF26" s="366" t="s">
        <v>61</v>
      </c>
      <c r="AG26" s="361"/>
      <c r="AH26" s="362"/>
      <c r="AI26" s="363"/>
    </row>
    <row r="27" spans="1:35" ht="41.25" customHeight="1">
      <c r="A27" s="269" t="s">
        <v>509</v>
      </c>
      <c r="B27" s="376">
        <v>72</v>
      </c>
      <c r="C27" s="399"/>
      <c r="D27" s="400"/>
      <c r="E27" s="399"/>
      <c r="F27" s="400"/>
      <c r="G27" s="399"/>
      <c r="H27" s="400"/>
      <c r="I27" s="399"/>
      <c r="J27" s="400"/>
      <c r="K27" s="399"/>
      <c r="L27" s="400"/>
      <c r="M27" s="399"/>
      <c r="N27" s="400"/>
      <c r="O27" s="399"/>
      <c r="P27" s="400"/>
      <c r="Q27" s="399"/>
      <c r="R27" s="400"/>
      <c r="S27" s="399"/>
      <c r="T27" s="400"/>
      <c r="U27" s="399"/>
      <c r="V27" s="400"/>
      <c r="W27" s="399"/>
      <c r="X27" s="400"/>
      <c r="Y27" s="401"/>
      <c r="Z27" s="400"/>
      <c r="AA27" s="402">
        <v>0</v>
      </c>
      <c r="AB27" s="403"/>
      <c r="AC27" s="404"/>
      <c r="AD27" s="405">
        <v>42370</v>
      </c>
      <c r="AE27" s="405">
        <v>42735</v>
      </c>
      <c r="AF27" s="366" t="s">
        <v>61</v>
      </c>
      <c r="AG27" s="361"/>
      <c r="AH27" s="362"/>
      <c r="AI27" s="363"/>
    </row>
    <row r="28" spans="1:35" ht="41.25" customHeight="1">
      <c r="A28" s="408" t="s">
        <v>510</v>
      </c>
      <c r="B28" s="376"/>
      <c r="C28" s="399"/>
      <c r="D28" s="400"/>
      <c r="E28" s="399"/>
      <c r="F28" s="400"/>
      <c r="G28" s="399"/>
      <c r="H28" s="400"/>
      <c r="I28" s="399"/>
      <c r="J28" s="400"/>
      <c r="K28" s="399"/>
      <c r="L28" s="400"/>
      <c r="M28" s="399"/>
      <c r="N28" s="400"/>
      <c r="O28" s="399"/>
      <c r="P28" s="400"/>
      <c r="Q28" s="399"/>
      <c r="R28" s="400"/>
      <c r="S28" s="399"/>
      <c r="T28" s="400"/>
      <c r="U28" s="399"/>
      <c r="V28" s="400"/>
      <c r="W28" s="399"/>
      <c r="X28" s="400"/>
      <c r="Y28" s="401"/>
      <c r="Z28" s="400"/>
      <c r="AA28" s="402">
        <v>0</v>
      </c>
      <c r="AB28" s="403"/>
      <c r="AC28" s="404"/>
      <c r="AD28" s="405">
        <v>42370</v>
      </c>
      <c r="AE28" s="405">
        <v>42735</v>
      </c>
      <c r="AF28" s="366" t="s">
        <v>61</v>
      </c>
      <c r="AG28" s="361"/>
      <c r="AH28" s="362"/>
      <c r="AI28" s="363"/>
    </row>
    <row r="29" spans="1:35" ht="41.25" customHeight="1">
      <c r="A29" s="408" t="s">
        <v>511</v>
      </c>
      <c r="B29" s="376">
        <v>45</v>
      </c>
      <c r="C29" s="399"/>
      <c r="D29" s="400"/>
      <c r="E29" s="399"/>
      <c r="F29" s="400"/>
      <c r="G29" s="399"/>
      <c r="H29" s="400"/>
      <c r="I29" s="399"/>
      <c r="J29" s="400"/>
      <c r="K29" s="399"/>
      <c r="L29" s="400"/>
      <c r="M29" s="399"/>
      <c r="N29" s="400"/>
      <c r="O29" s="399"/>
      <c r="P29" s="400"/>
      <c r="Q29" s="399"/>
      <c r="R29" s="400"/>
      <c r="S29" s="399"/>
      <c r="T29" s="400"/>
      <c r="U29" s="399"/>
      <c r="V29" s="400"/>
      <c r="W29" s="399"/>
      <c r="X29" s="400"/>
      <c r="Y29" s="401"/>
      <c r="Z29" s="400"/>
      <c r="AA29" s="402">
        <v>0</v>
      </c>
      <c r="AB29" s="403"/>
      <c r="AC29" s="404"/>
      <c r="AD29" s="405">
        <v>42370</v>
      </c>
      <c r="AE29" s="405">
        <v>42735</v>
      </c>
      <c r="AF29" s="366" t="s">
        <v>61</v>
      </c>
      <c r="AG29" s="361"/>
      <c r="AH29" s="362"/>
      <c r="AI29" s="363"/>
    </row>
    <row r="30" spans="1:35" ht="41.25" customHeight="1">
      <c r="A30" s="408" t="s">
        <v>512</v>
      </c>
      <c r="B30" s="376"/>
      <c r="C30" s="399"/>
      <c r="D30" s="400"/>
      <c r="E30" s="399"/>
      <c r="F30" s="400"/>
      <c r="G30" s="399"/>
      <c r="H30" s="400"/>
      <c r="I30" s="399"/>
      <c r="J30" s="400"/>
      <c r="K30" s="399"/>
      <c r="L30" s="400"/>
      <c r="M30" s="399"/>
      <c r="N30" s="400"/>
      <c r="O30" s="399"/>
      <c r="P30" s="400"/>
      <c r="Q30" s="399"/>
      <c r="R30" s="400"/>
      <c r="S30" s="399"/>
      <c r="T30" s="400"/>
      <c r="U30" s="399"/>
      <c r="V30" s="400"/>
      <c r="W30" s="399"/>
      <c r="X30" s="400"/>
      <c r="Y30" s="401"/>
      <c r="Z30" s="400"/>
      <c r="AA30" s="402">
        <v>0</v>
      </c>
      <c r="AB30" s="403"/>
      <c r="AC30" s="404"/>
      <c r="AD30" s="405">
        <v>42370</v>
      </c>
      <c r="AE30" s="405">
        <v>42735</v>
      </c>
      <c r="AF30" s="366" t="s">
        <v>61</v>
      </c>
      <c r="AG30" s="361"/>
      <c r="AH30" s="362"/>
      <c r="AI30" s="363"/>
    </row>
    <row r="31" spans="1:35" ht="41.25" customHeight="1">
      <c r="A31" s="408" t="s">
        <v>513</v>
      </c>
      <c r="B31" s="376">
        <v>240</v>
      </c>
      <c r="C31" s="399"/>
      <c r="D31" s="400"/>
      <c r="E31" s="399"/>
      <c r="F31" s="400"/>
      <c r="G31" s="399"/>
      <c r="H31" s="400"/>
      <c r="I31" s="399"/>
      <c r="J31" s="400"/>
      <c r="K31" s="399"/>
      <c r="L31" s="400"/>
      <c r="M31" s="399"/>
      <c r="N31" s="400"/>
      <c r="O31" s="399"/>
      <c r="P31" s="400"/>
      <c r="Q31" s="399"/>
      <c r="R31" s="400"/>
      <c r="S31" s="399"/>
      <c r="T31" s="400"/>
      <c r="U31" s="399"/>
      <c r="V31" s="400"/>
      <c r="W31" s="399"/>
      <c r="X31" s="400"/>
      <c r="Y31" s="401"/>
      <c r="Z31" s="400"/>
      <c r="AA31" s="402">
        <v>0</v>
      </c>
      <c r="AB31" s="403"/>
      <c r="AC31" s="404"/>
      <c r="AD31" s="405">
        <v>42370</v>
      </c>
      <c r="AE31" s="405">
        <v>42735</v>
      </c>
      <c r="AF31" s="366" t="s">
        <v>61</v>
      </c>
      <c r="AG31" s="361"/>
      <c r="AH31" s="362"/>
      <c r="AI31" s="363"/>
    </row>
    <row r="32" spans="1:35" ht="41.25" customHeight="1">
      <c r="A32" s="269" t="s">
        <v>514</v>
      </c>
      <c r="B32" s="368">
        <v>204</v>
      </c>
      <c r="C32" s="399"/>
      <c r="D32" s="400"/>
      <c r="E32" s="399"/>
      <c r="F32" s="400"/>
      <c r="G32" s="399"/>
      <c r="H32" s="400"/>
      <c r="I32" s="399"/>
      <c r="J32" s="400"/>
      <c r="K32" s="399"/>
      <c r="L32" s="400"/>
      <c r="M32" s="399"/>
      <c r="N32" s="400"/>
      <c r="O32" s="399"/>
      <c r="P32" s="400"/>
      <c r="Q32" s="399"/>
      <c r="R32" s="400"/>
      <c r="S32" s="399"/>
      <c r="T32" s="400"/>
      <c r="U32" s="399"/>
      <c r="V32" s="400"/>
      <c r="W32" s="399"/>
      <c r="X32" s="400"/>
      <c r="Y32" s="401"/>
      <c r="Z32" s="400"/>
      <c r="AA32" s="402">
        <v>0</v>
      </c>
      <c r="AB32" s="403"/>
      <c r="AC32" s="404"/>
      <c r="AD32" s="405">
        <v>42370</v>
      </c>
      <c r="AE32" s="405">
        <v>42735</v>
      </c>
      <c r="AF32" s="366" t="s">
        <v>61</v>
      </c>
      <c r="AG32" s="361"/>
      <c r="AH32" s="362"/>
      <c r="AI32" s="363"/>
    </row>
    <row r="33" spans="1:35" ht="41.25" customHeight="1">
      <c r="A33" s="269" t="s">
        <v>515</v>
      </c>
      <c r="B33" s="368">
        <v>105</v>
      </c>
      <c r="C33" s="399"/>
      <c r="D33" s="400"/>
      <c r="E33" s="399"/>
      <c r="F33" s="400"/>
      <c r="G33" s="399"/>
      <c r="H33" s="400"/>
      <c r="I33" s="399"/>
      <c r="J33" s="400"/>
      <c r="K33" s="399"/>
      <c r="L33" s="400"/>
      <c r="M33" s="399"/>
      <c r="N33" s="400"/>
      <c r="O33" s="399"/>
      <c r="P33" s="400"/>
      <c r="Q33" s="399"/>
      <c r="R33" s="400"/>
      <c r="S33" s="399"/>
      <c r="T33" s="400"/>
      <c r="U33" s="399"/>
      <c r="V33" s="400"/>
      <c r="W33" s="399"/>
      <c r="X33" s="400"/>
      <c r="Y33" s="401"/>
      <c r="Z33" s="400"/>
      <c r="AA33" s="402">
        <v>0</v>
      </c>
      <c r="AB33" s="403"/>
      <c r="AC33" s="404"/>
      <c r="AD33" s="405">
        <v>42370</v>
      </c>
      <c r="AE33" s="405">
        <v>42735</v>
      </c>
      <c r="AF33" s="366" t="s">
        <v>61</v>
      </c>
      <c r="AG33" s="361"/>
      <c r="AH33" s="362"/>
      <c r="AI33" s="363"/>
    </row>
    <row r="34" spans="1:35" ht="41.25" customHeight="1">
      <c r="A34" s="269" t="s">
        <v>516</v>
      </c>
      <c r="B34" s="368">
        <v>18</v>
      </c>
      <c r="C34" s="399"/>
      <c r="D34" s="400"/>
      <c r="E34" s="399"/>
      <c r="F34" s="400"/>
      <c r="G34" s="399"/>
      <c r="H34" s="400"/>
      <c r="I34" s="399"/>
      <c r="J34" s="400"/>
      <c r="K34" s="399"/>
      <c r="L34" s="400"/>
      <c r="M34" s="399"/>
      <c r="N34" s="400"/>
      <c r="O34" s="399"/>
      <c r="P34" s="400"/>
      <c r="Q34" s="399"/>
      <c r="R34" s="400"/>
      <c r="S34" s="399"/>
      <c r="T34" s="400"/>
      <c r="U34" s="399"/>
      <c r="V34" s="400"/>
      <c r="W34" s="399"/>
      <c r="X34" s="400"/>
      <c r="Y34" s="401"/>
      <c r="Z34" s="400"/>
      <c r="AA34" s="402">
        <v>0</v>
      </c>
      <c r="AB34" s="403"/>
      <c r="AC34" s="404"/>
      <c r="AD34" s="405">
        <v>42370</v>
      </c>
      <c r="AE34" s="405">
        <v>42735</v>
      </c>
      <c r="AF34" s="366" t="s">
        <v>61</v>
      </c>
      <c r="AG34" s="361"/>
      <c r="AH34" s="362"/>
      <c r="AI34" s="363"/>
    </row>
    <row r="35" spans="1:35" ht="41.25" customHeight="1">
      <c r="A35" s="269" t="s">
        <v>517</v>
      </c>
      <c r="B35" s="376">
        <v>108</v>
      </c>
      <c r="C35" s="399"/>
      <c r="D35" s="400"/>
      <c r="E35" s="399"/>
      <c r="F35" s="400"/>
      <c r="G35" s="399"/>
      <c r="H35" s="400"/>
      <c r="I35" s="399"/>
      <c r="J35" s="400"/>
      <c r="K35" s="399"/>
      <c r="L35" s="400"/>
      <c r="M35" s="399"/>
      <c r="N35" s="400"/>
      <c r="O35" s="399"/>
      <c r="P35" s="400"/>
      <c r="Q35" s="399"/>
      <c r="R35" s="400"/>
      <c r="S35" s="399"/>
      <c r="T35" s="400"/>
      <c r="U35" s="399"/>
      <c r="V35" s="400"/>
      <c r="W35" s="399"/>
      <c r="X35" s="400"/>
      <c r="Y35" s="401"/>
      <c r="Z35" s="400"/>
      <c r="AA35" s="402">
        <v>0</v>
      </c>
      <c r="AB35" s="403"/>
      <c r="AC35" s="404"/>
      <c r="AD35" s="405">
        <v>42370</v>
      </c>
      <c r="AE35" s="405">
        <v>42735</v>
      </c>
      <c r="AF35" s="366" t="s">
        <v>61</v>
      </c>
      <c r="AG35" s="361"/>
      <c r="AH35" s="362"/>
      <c r="AI35" s="363"/>
    </row>
    <row r="36" spans="1:35" ht="41.25" customHeight="1">
      <c r="A36" s="269" t="s">
        <v>518</v>
      </c>
      <c r="B36" s="376">
        <v>48</v>
      </c>
      <c r="C36" s="399"/>
      <c r="D36" s="400"/>
      <c r="E36" s="399"/>
      <c r="F36" s="400"/>
      <c r="G36" s="399"/>
      <c r="H36" s="400"/>
      <c r="I36" s="399"/>
      <c r="J36" s="400"/>
      <c r="K36" s="399"/>
      <c r="L36" s="400"/>
      <c r="M36" s="399"/>
      <c r="N36" s="400"/>
      <c r="O36" s="399"/>
      <c r="P36" s="400"/>
      <c r="Q36" s="399"/>
      <c r="R36" s="400"/>
      <c r="S36" s="399"/>
      <c r="T36" s="400"/>
      <c r="U36" s="399"/>
      <c r="V36" s="400"/>
      <c r="W36" s="399"/>
      <c r="X36" s="400"/>
      <c r="Y36" s="401"/>
      <c r="Z36" s="400"/>
      <c r="AA36" s="402">
        <v>0</v>
      </c>
      <c r="AB36" s="403"/>
      <c r="AC36" s="404"/>
      <c r="AD36" s="405">
        <v>42370</v>
      </c>
      <c r="AE36" s="405">
        <v>42735</v>
      </c>
      <c r="AF36" s="366" t="s">
        <v>61</v>
      </c>
      <c r="AG36" s="361"/>
      <c r="AH36" s="362"/>
      <c r="AI36" s="363"/>
    </row>
    <row r="37" spans="1:35" ht="41.25" customHeight="1">
      <c r="A37" s="269" t="s">
        <v>519</v>
      </c>
      <c r="B37" s="376">
        <v>660</v>
      </c>
      <c r="C37" s="399"/>
      <c r="D37" s="400"/>
      <c r="E37" s="399"/>
      <c r="F37" s="400"/>
      <c r="G37" s="399"/>
      <c r="H37" s="400"/>
      <c r="I37" s="399"/>
      <c r="J37" s="400"/>
      <c r="K37" s="399"/>
      <c r="L37" s="400"/>
      <c r="M37" s="399"/>
      <c r="N37" s="400"/>
      <c r="O37" s="399"/>
      <c r="P37" s="400"/>
      <c r="Q37" s="399"/>
      <c r="R37" s="400"/>
      <c r="S37" s="399"/>
      <c r="T37" s="400"/>
      <c r="U37" s="399"/>
      <c r="V37" s="400"/>
      <c r="W37" s="399"/>
      <c r="X37" s="400"/>
      <c r="Y37" s="401"/>
      <c r="Z37" s="400"/>
      <c r="AA37" s="402">
        <v>0</v>
      </c>
      <c r="AB37" s="403"/>
      <c r="AC37" s="404"/>
      <c r="AD37" s="405">
        <v>42370</v>
      </c>
      <c r="AE37" s="405">
        <v>42735</v>
      </c>
      <c r="AF37" s="366" t="s">
        <v>61</v>
      </c>
      <c r="AG37" s="361"/>
      <c r="AH37" s="362"/>
      <c r="AI37" s="363"/>
    </row>
    <row r="38" spans="1:35" ht="41.25" customHeight="1">
      <c r="A38" s="269" t="s">
        <v>520</v>
      </c>
      <c r="B38" s="409">
        <v>330</v>
      </c>
      <c r="C38" s="399"/>
      <c r="D38" s="400"/>
      <c r="E38" s="399"/>
      <c r="F38" s="400"/>
      <c r="G38" s="399"/>
      <c r="H38" s="400"/>
      <c r="I38" s="399"/>
      <c r="J38" s="400"/>
      <c r="K38" s="399"/>
      <c r="L38" s="400"/>
      <c r="M38" s="399"/>
      <c r="N38" s="400"/>
      <c r="O38" s="399"/>
      <c r="P38" s="400"/>
      <c r="Q38" s="399"/>
      <c r="R38" s="400"/>
      <c r="S38" s="399"/>
      <c r="T38" s="400"/>
      <c r="U38" s="399"/>
      <c r="V38" s="400"/>
      <c r="W38" s="399"/>
      <c r="X38" s="400"/>
      <c r="Y38" s="401"/>
      <c r="Z38" s="400"/>
      <c r="AA38" s="410">
        <v>0</v>
      </c>
      <c r="AB38" s="403"/>
      <c r="AC38" s="404"/>
      <c r="AD38" s="405">
        <v>42370</v>
      </c>
      <c r="AE38" s="405">
        <v>42735</v>
      </c>
      <c r="AF38" s="366" t="s">
        <v>61</v>
      </c>
      <c r="AG38" s="361"/>
      <c r="AH38" s="362"/>
      <c r="AI38" s="363"/>
    </row>
    <row r="39" spans="1:35" ht="41.25" customHeight="1">
      <c r="A39" s="269" t="s">
        <v>521</v>
      </c>
      <c r="B39" s="409"/>
      <c r="C39" s="399"/>
      <c r="D39" s="400"/>
      <c r="E39" s="399"/>
      <c r="F39" s="400"/>
      <c r="G39" s="399"/>
      <c r="H39" s="400"/>
      <c r="I39" s="399"/>
      <c r="J39" s="400"/>
      <c r="K39" s="399"/>
      <c r="L39" s="400"/>
      <c r="M39" s="399"/>
      <c r="N39" s="400"/>
      <c r="O39" s="399"/>
      <c r="P39" s="400"/>
      <c r="Q39" s="399"/>
      <c r="R39" s="400"/>
      <c r="S39" s="399"/>
      <c r="T39" s="400"/>
      <c r="U39" s="399"/>
      <c r="V39" s="400"/>
      <c r="W39" s="399"/>
      <c r="X39" s="400"/>
      <c r="Y39" s="401"/>
      <c r="Z39" s="400"/>
      <c r="AA39" s="410">
        <v>0</v>
      </c>
      <c r="AB39" s="403"/>
      <c r="AC39" s="404"/>
      <c r="AD39" s="405">
        <v>42370</v>
      </c>
      <c r="AE39" s="405">
        <v>42735</v>
      </c>
      <c r="AF39" s="366" t="s">
        <v>61</v>
      </c>
      <c r="AG39" s="361"/>
      <c r="AH39" s="362"/>
      <c r="AI39" s="363"/>
    </row>
    <row r="40" spans="1:35" ht="41.25" customHeight="1">
      <c r="A40" s="269" t="s">
        <v>522</v>
      </c>
      <c r="B40" s="409">
        <v>12</v>
      </c>
      <c r="C40" s="399"/>
      <c r="D40" s="400"/>
      <c r="E40" s="399"/>
      <c r="F40" s="400"/>
      <c r="G40" s="399"/>
      <c r="H40" s="400"/>
      <c r="I40" s="399"/>
      <c r="J40" s="400"/>
      <c r="K40" s="399"/>
      <c r="L40" s="400"/>
      <c r="M40" s="399"/>
      <c r="N40" s="400"/>
      <c r="O40" s="399"/>
      <c r="P40" s="400"/>
      <c r="Q40" s="399"/>
      <c r="R40" s="400"/>
      <c r="S40" s="399"/>
      <c r="T40" s="400"/>
      <c r="U40" s="399"/>
      <c r="V40" s="400"/>
      <c r="W40" s="399"/>
      <c r="X40" s="400"/>
      <c r="Y40" s="401"/>
      <c r="Z40" s="400"/>
      <c r="AA40" s="410">
        <v>0</v>
      </c>
      <c r="AB40" s="403"/>
      <c r="AC40" s="404"/>
      <c r="AD40" s="405">
        <v>42370</v>
      </c>
      <c r="AE40" s="405">
        <v>42735</v>
      </c>
      <c r="AF40" s="366" t="s">
        <v>61</v>
      </c>
      <c r="AG40" s="361"/>
      <c r="AH40" s="362"/>
      <c r="AI40" s="363"/>
    </row>
    <row r="41" spans="1:35" ht="41.25" customHeight="1">
      <c r="A41" s="269" t="s">
        <v>523</v>
      </c>
      <c r="B41" s="409">
        <v>60</v>
      </c>
      <c r="C41" s="399"/>
      <c r="D41" s="400"/>
      <c r="E41" s="399"/>
      <c r="F41" s="400"/>
      <c r="G41" s="399"/>
      <c r="H41" s="400"/>
      <c r="I41" s="399"/>
      <c r="J41" s="400"/>
      <c r="K41" s="399"/>
      <c r="L41" s="400"/>
      <c r="M41" s="399"/>
      <c r="N41" s="400"/>
      <c r="O41" s="399"/>
      <c r="P41" s="400"/>
      <c r="Q41" s="399"/>
      <c r="R41" s="400"/>
      <c r="S41" s="399"/>
      <c r="T41" s="400"/>
      <c r="U41" s="399"/>
      <c r="V41" s="400"/>
      <c r="W41" s="399"/>
      <c r="X41" s="400"/>
      <c r="Y41" s="401"/>
      <c r="Z41" s="400"/>
      <c r="AA41" s="410">
        <v>0</v>
      </c>
      <c r="AB41" s="403"/>
      <c r="AC41" s="404"/>
      <c r="AD41" s="405">
        <v>42370</v>
      </c>
      <c r="AE41" s="405">
        <v>42735</v>
      </c>
      <c r="AF41" s="366" t="s">
        <v>61</v>
      </c>
      <c r="AG41" s="361"/>
      <c r="AH41" s="362"/>
      <c r="AI41" s="363"/>
    </row>
    <row r="42" spans="1:35" ht="41.25" customHeight="1">
      <c r="A42" s="269" t="s">
        <v>524</v>
      </c>
      <c r="B42" s="376">
        <v>60</v>
      </c>
      <c r="C42" s="399"/>
      <c r="D42" s="400"/>
      <c r="E42" s="399"/>
      <c r="F42" s="400"/>
      <c r="G42" s="399"/>
      <c r="H42" s="400"/>
      <c r="I42" s="399"/>
      <c r="J42" s="400"/>
      <c r="K42" s="399"/>
      <c r="L42" s="400"/>
      <c r="M42" s="399"/>
      <c r="N42" s="400"/>
      <c r="O42" s="399"/>
      <c r="P42" s="400"/>
      <c r="Q42" s="399"/>
      <c r="R42" s="400"/>
      <c r="S42" s="399"/>
      <c r="T42" s="400"/>
      <c r="U42" s="399"/>
      <c r="V42" s="400"/>
      <c r="W42" s="399"/>
      <c r="X42" s="400"/>
      <c r="Y42" s="401"/>
      <c r="Z42" s="400"/>
      <c r="AA42" s="410">
        <v>0</v>
      </c>
      <c r="AB42" s="403"/>
      <c r="AC42" s="404"/>
      <c r="AD42" s="405">
        <v>42370</v>
      </c>
      <c r="AE42" s="405">
        <v>42735</v>
      </c>
      <c r="AF42" s="366" t="s">
        <v>61</v>
      </c>
      <c r="AG42" s="361"/>
      <c r="AH42" s="362"/>
      <c r="AI42" s="363"/>
    </row>
    <row r="43" spans="1:35" ht="41.25" customHeight="1">
      <c r="A43" s="269" t="s">
        <v>525</v>
      </c>
      <c r="B43" s="376">
        <v>48</v>
      </c>
      <c r="C43" s="399"/>
      <c r="D43" s="400"/>
      <c r="E43" s="399"/>
      <c r="F43" s="400"/>
      <c r="G43" s="399"/>
      <c r="H43" s="400"/>
      <c r="I43" s="399"/>
      <c r="J43" s="400"/>
      <c r="K43" s="399"/>
      <c r="L43" s="400"/>
      <c r="M43" s="399"/>
      <c r="N43" s="400"/>
      <c r="O43" s="399"/>
      <c r="P43" s="400"/>
      <c r="Q43" s="399"/>
      <c r="R43" s="400"/>
      <c r="S43" s="399"/>
      <c r="T43" s="400"/>
      <c r="U43" s="399"/>
      <c r="V43" s="400"/>
      <c r="W43" s="399"/>
      <c r="X43" s="400"/>
      <c r="Y43" s="401"/>
      <c r="Z43" s="400"/>
      <c r="AA43" s="410">
        <v>0</v>
      </c>
      <c r="AB43" s="403"/>
      <c r="AC43" s="404"/>
      <c r="AD43" s="405">
        <v>42370</v>
      </c>
      <c r="AE43" s="405">
        <v>42735</v>
      </c>
      <c r="AF43" s="366" t="s">
        <v>61</v>
      </c>
      <c r="AG43" s="361"/>
      <c r="AH43" s="362"/>
      <c r="AI43" s="363"/>
    </row>
    <row r="44" spans="1:35" ht="41.25" customHeight="1">
      <c r="A44" s="411" t="s">
        <v>526</v>
      </c>
      <c r="B44" s="376">
        <v>3200</v>
      </c>
      <c r="C44" s="399"/>
      <c r="D44" s="400"/>
      <c r="E44" s="399"/>
      <c r="F44" s="400"/>
      <c r="G44" s="399"/>
      <c r="H44" s="400"/>
      <c r="I44" s="399"/>
      <c r="J44" s="400"/>
      <c r="K44" s="399"/>
      <c r="L44" s="400"/>
      <c r="M44" s="399"/>
      <c r="N44" s="400"/>
      <c r="O44" s="399"/>
      <c r="P44" s="400"/>
      <c r="Q44" s="399"/>
      <c r="R44" s="400"/>
      <c r="S44" s="399"/>
      <c r="T44" s="400"/>
      <c r="U44" s="399"/>
      <c r="V44" s="400"/>
      <c r="W44" s="399"/>
      <c r="X44" s="400"/>
      <c r="Y44" s="401"/>
      <c r="Z44" s="400"/>
      <c r="AA44" s="410">
        <v>0</v>
      </c>
      <c r="AB44" s="403"/>
      <c r="AC44" s="404"/>
      <c r="AD44" s="405">
        <v>42370</v>
      </c>
      <c r="AE44" s="405">
        <v>42735</v>
      </c>
      <c r="AF44" s="366" t="s">
        <v>61</v>
      </c>
      <c r="AG44" s="361"/>
      <c r="AH44" s="362"/>
      <c r="AI44" s="363"/>
    </row>
    <row r="45" spans="1:35" ht="41.25" customHeight="1">
      <c r="A45" s="411" t="s">
        <v>527</v>
      </c>
      <c r="B45" s="376">
        <v>3050</v>
      </c>
      <c r="C45" s="399"/>
      <c r="D45" s="400"/>
      <c r="E45" s="399"/>
      <c r="F45" s="400"/>
      <c r="G45" s="399"/>
      <c r="H45" s="400"/>
      <c r="I45" s="399"/>
      <c r="J45" s="400"/>
      <c r="K45" s="399"/>
      <c r="L45" s="400"/>
      <c r="M45" s="399"/>
      <c r="N45" s="400"/>
      <c r="O45" s="399"/>
      <c r="P45" s="400"/>
      <c r="Q45" s="399"/>
      <c r="R45" s="400"/>
      <c r="S45" s="399"/>
      <c r="T45" s="400"/>
      <c r="U45" s="399"/>
      <c r="V45" s="400"/>
      <c r="W45" s="399"/>
      <c r="X45" s="400"/>
      <c r="Y45" s="401"/>
      <c r="Z45" s="400"/>
      <c r="AA45" s="410">
        <v>0</v>
      </c>
      <c r="AB45" s="403"/>
      <c r="AC45" s="404"/>
      <c r="AD45" s="405">
        <v>42370</v>
      </c>
      <c r="AE45" s="405">
        <v>42735</v>
      </c>
      <c r="AF45" s="366" t="s">
        <v>61</v>
      </c>
      <c r="AG45" s="361"/>
      <c r="AH45" s="362"/>
      <c r="AI45" s="363"/>
    </row>
    <row r="46" spans="1:35" ht="41.25" customHeight="1">
      <c r="A46" s="411" t="s">
        <v>528</v>
      </c>
      <c r="B46" s="376">
        <v>1200</v>
      </c>
      <c r="C46" s="399"/>
      <c r="D46" s="400"/>
      <c r="E46" s="399"/>
      <c r="F46" s="400"/>
      <c r="G46" s="399"/>
      <c r="H46" s="400"/>
      <c r="I46" s="399"/>
      <c r="J46" s="400"/>
      <c r="K46" s="399"/>
      <c r="L46" s="400"/>
      <c r="M46" s="399"/>
      <c r="N46" s="400"/>
      <c r="O46" s="399"/>
      <c r="P46" s="400"/>
      <c r="Q46" s="399"/>
      <c r="R46" s="400"/>
      <c r="S46" s="399"/>
      <c r="T46" s="400"/>
      <c r="U46" s="399"/>
      <c r="V46" s="400"/>
      <c r="W46" s="399"/>
      <c r="X46" s="400"/>
      <c r="Y46" s="401"/>
      <c r="Z46" s="400"/>
      <c r="AA46" s="410">
        <v>0</v>
      </c>
      <c r="AB46" s="403"/>
      <c r="AC46" s="404"/>
      <c r="AD46" s="405">
        <v>42370</v>
      </c>
      <c r="AE46" s="405">
        <v>42735</v>
      </c>
      <c r="AF46" s="366" t="s">
        <v>61</v>
      </c>
      <c r="AG46" s="361"/>
      <c r="AH46" s="362"/>
      <c r="AI46" s="363"/>
    </row>
    <row r="47" spans="1:35" ht="41.25" customHeight="1">
      <c r="A47" s="412" t="s">
        <v>529</v>
      </c>
      <c r="B47" s="376">
        <v>6200</v>
      </c>
      <c r="C47" s="399"/>
      <c r="D47" s="400"/>
      <c r="E47" s="399"/>
      <c r="F47" s="400"/>
      <c r="G47" s="399"/>
      <c r="H47" s="400"/>
      <c r="I47" s="399"/>
      <c r="J47" s="400"/>
      <c r="K47" s="399"/>
      <c r="L47" s="400"/>
      <c r="M47" s="399"/>
      <c r="N47" s="400"/>
      <c r="O47" s="399"/>
      <c r="P47" s="400"/>
      <c r="Q47" s="399"/>
      <c r="R47" s="400"/>
      <c r="S47" s="399"/>
      <c r="T47" s="400"/>
      <c r="U47" s="399"/>
      <c r="V47" s="400"/>
      <c r="W47" s="399"/>
      <c r="X47" s="400"/>
      <c r="Y47" s="401"/>
      <c r="Z47" s="400"/>
      <c r="AA47" s="410">
        <v>0</v>
      </c>
      <c r="AB47" s="403"/>
      <c r="AC47" s="404"/>
      <c r="AD47" s="405">
        <v>42370</v>
      </c>
      <c r="AE47" s="405">
        <v>42735</v>
      </c>
      <c r="AF47" s="366" t="s">
        <v>61</v>
      </c>
      <c r="AG47" s="361"/>
      <c r="AH47" s="362"/>
      <c r="AI47" s="363"/>
    </row>
    <row r="48" spans="1:35" ht="41.25" customHeight="1">
      <c r="A48" s="413" t="s">
        <v>530</v>
      </c>
      <c r="B48" s="376">
        <v>6</v>
      </c>
      <c r="C48" s="399"/>
      <c r="D48" s="400"/>
      <c r="E48" s="399"/>
      <c r="F48" s="400"/>
      <c r="G48" s="399"/>
      <c r="H48" s="400"/>
      <c r="I48" s="399"/>
      <c r="J48" s="400"/>
      <c r="K48" s="399"/>
      <c r="L48" s="400"/>
      <c r="M48" s="399"/>
      <c r="N48" s="400"/>
      <c r="O48" s="399"/>
      <c r="P48" s="400"/>
      <c r="Q48" s="399"/>
      <c r="R48" s="400"/>
      <c r="S48" s="399"/>
      <c r="T48" s="400"/>
      <c r="U48" s="399"/>
      <c r="V48" s="400"/>
      <c r="W48" s="399"/>
      <c r="X48" s="400"/>
      <c r="Y48" s="401"/>
      <c r="Z48" s="400"/>
      <c r="AA48" s="414">
        <v>218309194.48917329</v>
      </c>
      <c r="AB48" s="403"/>
      <c r="AC48" s="404"/>
      <c r="AD48" s="405">
        <v>42370</v>
      </c>
      <c r="AE48" s="405">
        <v>42735</v>
      </c>
      <c r="AF48" s="366" t="s">
        <v>61</v>
      </c>
      <c r="AG48" s="361"/>
      <c r="AH48" s="362"/>
      <c r="AI48" s="363"/>
    </row>
    <row r="49" spans="1:35" ht="41.25" customHeight="1">
      <c r="A49" s="408" t="s">
        <v>531</v>
      </c>
      <c r="B49" s="376"/>
      <c r="C49" s="399"/>
      <c r="D49" s="400"/>
      <c r="E49" s="399"/>
      <c r="F49" s="400"/>
      <c r="G49" s="399"/>
      <c r="H49" s="400"/>
      <c r="I49" s="399"/>
      <c r="J49" s="400"/>
      <c r="K49" s="399"/>
      <c r="L49" s="400"/>
      <c r="M49" s="399"/>
      <c r="N49" s="400"/>
      <c r="O49" s="399"/>
      <c r="P49" s="400"/>
      <c r="Q49" s="399"/>
      <c r="R49" s="400"/>
      <c r="S49" s="399"/>
      <c r="T49" s="400"/>
      <c r="U49" s="399"/>
      <c r="V49" s="400"/>
      <c r="W49" s="399"/>
      <c r="X49" s="400"/>
      <c r="Y49" s="401"/>
      <c r="Z49" s="400"/>
      <c r="AA49" s="410">
        <v>0</v>
      </c>
      <c r="AB49" s="403"/>
      <c r="AC49" s="404"/>
      <c r="AD49" s="405">
        <v>42370</v>
      </c>
      <c r="AE49" s="405">
        <v>42735</v>
      </c>
      <c r="AF49" s="366" t="s">
        <v>61</v>
      </c>
      <c r="AG49" s="361"/>
      <c r="AH49" s="362"/>
      <c r="AI49" s="363"/>
    </row>
    <row r="50" spans="1:35" ht="21" customHeight="1">
      <c r="A50" s="727" t="s">
        <v>62</v>
      </c>
      <c r="B50" s="727"/>
      <c r="C50" s="727"/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727"/>
      <c r="P50" s="727"/>
      <c r="Q50" s="727"/>
      <c r="R50" s="727"/>
      <c r="S50" s="727"/>
      <c r="T50" s="727"/>
      <c r="U50" s="727"/>
      <c r="V50" s="727"/>
      <c r="W50" s="727"/>
      <c r="X50" s="376"/>
      <c r="Y50" s="377"/>
      <c r="Z50" s="415"/>
      <c r="AA50" s="378">
        <f>SUM(AA7:AA49)</f>
        <v>553894364.72189093</v>
      </c>
      <c r="AB50" s="379">
        <f>SUM(AB7:AB49)</f>
        <v>0</v>
      </c>
      <c r="AC50" s="380"/>
      <c r="AD50" s="381"/>
      <c r="AE50" s="382"/>
      <c r="AF50" s="383"/>
      <c r="AI50" s="354"/>
    </row>
  </sheetData>
  <mergeCells count="16">
    <mergeCell ref="AG5:AH5"/>
    <mergeCell ref="A1:AI1"/>
    <mergeCell ref="A2:AI2"/>
    <mergeCell ref="A3:AI3"/>
    <mergeCell ref="A4:AI4"/>
    <mergeCell ref="A5:A6"/>
    <mergeCell ref="B5:B6"/>
    <mergeCell ref="C5:Z5"/>
    <mergeCell ref="AA5:AA6"/>
    <mergeCell ref="AB5:AB6"/>
    <mergeCell ref="AI5:AI6"/>
    <mergeCell ref="A50:W50"/>
    <mergeCell ref="AC5:AC6"/>
    <mergeCell ref="AD5:AD6"/>
    <mergeCell ref="AE5:AE6"/>
    <mergeCell ref="AF5:AF6"/>
  </mergeCells>
  <conditionalFormatting sqref="AH7:AH49">
    <cfRule type="cellIs" dxfId="121" priority="2" operator="greaterThanOrEqual">
      <formula>1</formula>
    </cfRule>
    <cfRule type="cellIs" dxfId="120" priority="3" operator="lessThanOrEqual">
      <formula>0.99</formula>
    </cfRule>
  </conditionalFormatting>
  <conditionalFormatting sqref="AG7:AG49">
    <cfRule type="colorScale" priority="1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scale="9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topLeftCell="A25" workbookViewId="0">
      <selection sqref="A1:J37"/>
    </sheetView>
  </sheetViews>
  <sheetFormatPr baseColWidth="10" defaultColWidth="14.42578125" defaultRowHeight="12.75" customHeight="1"/>
  <cols>
    <col min="1" max="1" width="16.42578125" style="299" customWidth="1"/>
    <col min="2" max="2" width="25.140625" style="299" customWidth="1"/>
    <col min="3" max="3" width="52.7109375" style="299" customWidth="1"/>
    <col min="4" max="4" width="25.85546875" style="299" customWidth="1"/>
    <col min="5" max="5" width="7.140625" style="299" customWidth="1"/>
    <col min="6" max="6" width="14.140625" style="299" customWidth="1"/>
    <col min="7" max="7" width="17.42578125" style="299" customWidth="1"/>
    <col min="8" max="8" width="21.28515625" style="299" customWidth="1"/>
    <col min="9" max="9" width="16.7109375" style="299" hidden="1" customWidth="1"/>
    <col min="10" max="10" width="23.85546875" style="299" hidden="1" customWidth="1"/>
    <col min="11" max="16384" width="14.42578125" style="299"/>
  </cols>
  <sheetData>
    <row r="1" spans="1:10" ht="15.75" customHeight="1">
      <c r="A1" s="892" t="s">
        <v>243</v>
      </c>
      <c r="B1" s="883"/>
      <c r="C1" s="883"/>
      <c r="D1" s="883"/>
      <c r="E1" s="883"/>
      <c r="F1" s="883"/>
      <c r="G1" s="883"/>
      <c r="H1" s="883"/>
      <c r="I1" s="883"/>
      <c r="J1" s="884"/>
    </row>
    <row r="2" spans="1:10" ht="15.75" customHeight="1">
      <c r="A2" s="893" t="s">
        <v>761</v>
      </c>
      <c r="B2" s="883"/>
      <c r="C2" s="883"/>
      <c r="D2" s="883"/>
      <c r="E2" s="883"/>
      <c r="F2" s="883"/>
      <c r="G2" s="883"/>
      <c r="H2" s="883"/>
      <c r="I2" s="883"/>
      <c r="J2" s="884"/>
    </row>
    <row r="3" spans="1:10" ht="36" customHeight="1">
      <c r="A3" s="311" t="s">
        <v>244</v>
      </c>
      <c r="B3" s="311" t="s">
        <v>245</v>
      </c>
      <c r="C3" s="311" t="s">
        <v>762</v>
      </c>
      <c r="D3" s="311" t="s">
        <v>763</v>
      </c>
      <c r="E3" s="311" t="s">
        <v>246</v>
      </c>
      <c r="F3" s="311" t="s">
        <v>247</v>
      </c>
      <c r="G3" s="312" t="s">
        <v>248</v>
      </c>
      <c r="H3" s="311" t="s">
        <v>249</v>
      </c>
      <c r="I3" s="311" t="s">
        <v>266</v>
      </c>
      <c r="J3" s="313" t="s">
        <v>764</v>
      </c>
    </row>
    <row r="4" spans="1:10" ht="15.75" customHeight="1">
      <c r="A4" s="891" t="s">
        <v>250</v>
      </c>
      <c r="B4" s="883"/>
      <c r="C4" s="883"/>
      <c r="D4" s="883"/>
      <c r="E4" s="883"/>
      <c r="F4" s="883"/>
      <c r="G4" s="883"/>
      <c r="H4" s="883"/>
      <c r="I4" s="883"/>
      <c r="J4" s="884"/>
    </row>
    <row r="5" spans="1:10" ht="15.75" customHeight="1">
      <c r="A5" s="889" t="s">
        <v>251</v>
      </c>
      <c r="B5" s="883"/>
      <c r="C5" s="883"/>
      <c r="D5" s="883"/>
      <c r="E5" s="883"/>
      <c r="F5" s="883"/>
      <c r="G5" s="883"/>
      <c r="H5" s="883"/>
      <c r="I5" s="883"/>
      <c r="J5" s="884"/>
    </row>
    <row r="6" spans="1:10" ht="77.25" customHeight="1">
      <c r="A6" s="314" t="s">
        <v>765</v>
      </c>
      <c r="B6" s="315" t="s">
        <v>766</v>
      </c>
      <c r="C6" s="316" t="s">
        <v>767</v>
      </c>
      <c r="D6" s="315" t="s">
        <v>768</v>
      </c>
      <c r="E6" s="315">
        <v>1</v>
      </c>
      <c r="F6" s="315">
        <v>5</v>
      </c>
      <c r="G6" s="317">
        <v>6000000</v>
      </c>
      <c r="H6" s="643">
        <f>E6*F6*G6</f>
        <v>30000000</v>
      </c>
      <c r="I6" s="318"/>
      <c r="J6" s="319" t="s">
        <v>769</v>
      </c>
    </row>
    <row r="7" spans="1:10" ht="47.25" customHeight="1">
      <c r="A7" s="314" t="s">
        <v>770</v>
      </c>
      <c r="B7" s="315" t="s">
        <v>771</v>
      </c>
      <c r="C7" s="316" t="s">
        <v>772</v>
      </c>
      <c r="D7" s="315" t="s">
        <v>768</v>
      </c>
      <c r="E7" s="315">
        <v>5</v>
      </c>
      <c r="F7" s="315">
        <v>100</v>
      </c>
      <c r="G7" s="317">
        <v>0</v>
      </c>
      <c r="H7" s="643">
        <f>E7*F7*G7</f>
        <v>0</v>
      </c>
      <c r="I7" s="320"/>
      <c r="J7" s="319"/>
    </row>
    <row r="8" spans="1:10" ht="54.75" customHeight="1">
      <c r="A8" s="314" t="s">
        <v>770</v>
      </c>
      <c r="B8" s="315" t="s">
        <v>773</v>
      </c>
      <c r="C8" s="316" t="s">
        <v>774</v>
      </c>
      <c r="D8" s="315" t="s">
        <v>775</v>
      </c>
      <c r="E8" s="315">
        <v>1</v>
      </c>
      <c r="F8" s="315">
        <v>33</v>
      </c>
      <c r="G8" s="317">
        <v>760000</v>
      </c>
      <c r="H8" s="643">
        <f>E8*F8*G8</f>
        <v>25080000</v>
      </c>
      <c r="I8" s="321"/>
      <c r="J8" s="322"/>
    </row>
    <row r="9" spans="1:10" ht="57" customHeight="1">
      <c r="A9" s="314" t="s">
        <v>776</v>
      </c>
      <c r="B9" s="315" t="s">
        <v>777</v>
      </c>
      <c r="C9" s="316" t="s">
        <v>778</v>
      </c>
      <c r="D9" s="315" t="s">
        <v>768</v>
      </c>
      <c r="E9" s="315">
        <v>1</v>
      </c>
      <c r="F9" s="315">
        <v>100</v>
      </c>
      <c r="G9" s="707">
        <v>600000</v>
      </c>
      <c r="H9" s="708">
        <f>E9*F9*G9</f>
        <v>60000000</v>
      </c>
      <c r="I9" s="321"/>
      <c r="J9" s="322"/>
    </row>
    <row r="10" spans="1:10" ht="53.25" customHeight="1">
      <c r="A10" s="314" t="s">
        <v>765</v>
      </c>
      <c r="B10" s="315" t="s">
        <v>779</v>
      </c>
      <c r="C10" s="316" t="s">
        <v>780</v>
      </c>
      <c r="D10" s="315" t="s">
        <v>768</v>
      </c>
      <c r="E10" s="315">
        <v>1</v>
      </c>
      <c r="F10" s="315">
        <v>3</v>
      </c>
      <c r="G10" s="317">
        <v>126543488</v>
      </c>
      <c r="H10" s="643">
        <f>E10*F10*G10</f>
        <v>379630464</v>
      </c>
      <c r="I10" s="321"/>
      <c r="J10" s="319" t="s">
        <v>781</v>
      </c>
    </row>
    <row r="11" spans="1:10" ht="15.75" customHeight="1">
      <c r="A11" s="882" t="s">
        <v>252</v>
      </c>
      <c r="B11" s="883"/>
      <c r="C11" s="883"/>
      <c r="D11" s="883"/>
      <c r="E11" s="883"/>
      <c r="F11" s="883"/>
      <c r="G11" s="884"/>
      <c r="H11" s="894">
        <f>SUM(H6:H10)</f>
        <v>494710464</v>
      </c>
      <c r="I11" s="883"/>
      <c r="J11" s="884"/>
    </row>
    <row r="12" spans="1:10" ht="15.75" customHeight="1">
      <c r="A12" s="889" t="s">
        <v>782</v>
      </c>
      <c r="B12" s="883"/>
      <c r="C12" s="883"/>
      <c r="D12" s="883"/>
      <c r="E12" s="883"/>
      <c r="F12" s="883"/>
      <c r="G12" s="883"/>
      <c r="H12" s="883"/>
      <c r="I12" s="883"/>
      <c r="J12" s="884"/>
    </row>
    <row r="13" spans="1:10" ht="46.5" customHeight="1">
      <c r="A13" s="315" t="s">
        <v>770</v>
      </c>
      <c r="B13" s="315" t="s">
        <v>783</v>
      </c>
      <c r="C13" s="316" t="s">
        <v>784</v>
      </c>
      <c r="D13" s="315" t="s">
        <v>768</v>
      </c>
      <c r="E13" s="315">
        <v>2</v>
      </c>
      <c r="F13" s="315">
        <v>50</v>
      </c>
      <c r="G13" s="317">
        <v>190000</v>
      </c>
      <c r="H13" s="643">
        <f>E13*F13*G13</f>
        <v>19000000</v>
      </c>
      <c r="I13" s="323"/>
      <c r="J13" s="322"/>
    </row>
    <row r="14" spans="1:10" ht="46.5" customHeight="1">
      <c r="A14" s="315" t="s">
        <v>770</v>
      </c>
      <c r="B14" s="315" t="s">
        <v>785</v>
      </c>
      <c r="C14" s="316" t="s">
        <v>784</v>
      </c>
      <c r="D14" s="315" t="s">
        <v>768</v>
      </c>
      <c r="E14" s="315">
        <v>1</v>
      </c>
      <c r="F14" s="315">
        <v>200</v>
      </c>
      <c r="G14" s="317">
        <v>42000</v>
      </c>
      <c r="H14" s="643">
        <f>E14*F14*G14</f>
        <v>8400000</v>
      </c>
      <c r="I14" s="323"/>
      <c r="J14" s="322"/>
    </row>
    <row r="15" spans="1:10" ht="15.75" customHeight="1">
      <c r="A15" s="882" t="s">
        <v>253</v>
      </c>
      <c r="B15" s="883"/>
      <c r="C15" s="883"/>
      <c r="D15" s="883"/>
      <c r="E15" s="883"/>
      <c r="F15" s="883"/>
      <c r="G15" s="884"/>
      <c r="H15" s="894">
        <f>SUM(H13:H14)</f>
        <v>27400000</v>
      </c>
      <c r="I15" s="883"/>
      <c r="J15" s="884"/>
    </row>
    <row r="16" spans="1:10" ht="15.75" customHeight="1">
      <c r="A16" s="889" t="s">
        <v>786</v>
      </c>
      <c r="B16" s="883"/>
      <c r="C16" s="883"/>
      <c r="D16" s="883"/>
      <c r="E16" s="883"/>
      <c r="F16" s="883"/>
      <c r="G16" s="883"/>
      <c r="H16" s="883"/>
      <c r="I16" s="883"/>
      <c r="J16" s="884"/>
    </row>
    <row r="17" spans="1:10" ht="42.75" customHeight="1">
      <c r="A17" s="315" t="s">
        <v>770</v>
      </c>
      <c r="B17" s="315" t="s">
        <v>787</v>
      </c>
      <c r="C17" s="316" t="s">
        <v>788</v>
      </c>
      <c r="D17" s="315" t="s">
        <v>768</v>
      </c>
      <c r="E17" s="315">
        <v>2</v>
      </c>
      <c r="F17" s="315">
        <v>20</v>
      </c>
      <c r="G17" s="317">
        <v>64000</v>
      </c>
      <c r="H17" s="643">
        <f>E17*F17*G17</f>
        <v>2560000</v>
      </c>
      <c r="I17" s="323"/>
      <c r="J17" s="324"/>
    </row>
    <row r="18" spans="1:10" ht="42.75" customHeight="1">
      <c r="A18" s="315" t="s">
        <v>770</v>
      </c>
      <c r="B18" s="315" t="s">
        <v>789</v>
      </c>
      <c r="C18" s="316" t="s">
        <v>790</v>
      </c>
      <c r="D18" s="315" t="s">
        <v>768</v>
      </c>
      <c r="E18" s="315">
        <v>1</v>
      </c>
      <c r="F18" s="315">
        <v>20</v>
      </c>
      <c r="G18" s="317">
        <v>115000</v>
      </c>
      <c r="H18" s="643">
        <f>E18*F18*G18</f>
        <v>2300000</v>
      </c>
      <c r="I18" s="323"/>
      <c r="J18" s="322"/>
    </row>
    <row r="19" spans="1:10" ht="67.5" customHeight="1">
      <c r="A19" s="315" t="s">
        <v>770</v>
      </c>
      <c r="B19" s="315" t="s">
        <v>791</v>
      </c>
      <c r="C19" s="316" t="s">
        <v>792</v>
      </c>
      <c r="D19" s="315" t="s">
        <v>793</v>
      </c>
      <c r="E19" s="315">
        <v>1</v>
      </c>
      <c r="F19" s="315">
        <v>12</v>
      </c>
      <c r="G19" s="317">
        <v>280000</v>
      </c>
      <c r="H19" s="643">
        <f>E19*F19*G19</f>
        <v>3360000</v>
      </c>
      <c r="I19" s="323"/>
      <c r="J19" s="322"/>
    </row>
    <row r="20" spans="1:10" ht="15.75" customHeight="1">
      <c r="A20" s="882" t="s">
        <v>254</v>
      </c>
      <c r="B20" s="883"/>
      <c r="C20" s="883"/>
      <c r="D20" s="883"/>
      <c r="E20" s="883"/>
      <c r="F20" s="883"/>
      <c r="G20" s="884"/>
      <c r="H20" s="885">
        <f>SUM(H17:H19)</f>
        <v>8220000</v>
      </c>
      <c r="I20" s="883"/>
      <c r="J20" s="884"/>
    </row>
    <row r="21" spans="1:10" ht="15.75" customHeight="1">
      <c r="A21" s="889" t="s">
        <v>794</v>
      </c>
      <c r="B21" s="883"/>
      <c r="C21" s="883"/>
      <c r="D21" s="883"/>
      <c r="E21" s="883"/>
      <c r="F21" s="883"/>
      <c r="G21" s="883"/>
      <c r="H21" s="883"/>
      <c r="I21" s="883"/>
      <c r="J21" s="884"/>
    </row>
    <row r="22" spans="1:10" ht="42.75" customHeight="1">
      <c r="A22" s="315" t="s">
        <v>770</v>
      </c>
      <c r="B22" s="314" t="s">
        <v>795</v>
      </c>
      <c r="C22" s="316" t="s">
        <v>796</v>
      </c>
      <c r="D22" s="315" t="s">
        <v>775</v>
      </c>
      <c r="E22" s="315">
        <v>1</v>
      </c>
      <c r="F22" s="315">
        <v>100</v>
      </c>
      <c r="G22" s="317">
        <v>40000</v>
      </c>
      <c r="H22" s="643">
        <f>E22*F22*G22</f>
        <v>4000000</v>
      </c>
      <c r="I22" s="325"/>
      <c r="J22" s="322"/>
    </row>
    <row r="23" spans="1:10" ht="57" customHeight="1">
      <c r="A23" s="315" t="s">
        <v>770</v>
      </c>
      <c r="B23" s="315" t="s">
        <v>797</v>
      </c>
      <c r="C23" s="316" t="s">
        <v>798</v>
      </c>
      <c r="D23" s="315" t="s">
        <v>799</v>
      </c>
      <c r="E23" s="315">
        <v>1</v>
      </c>
      <c r="F23" s="315">
        <v>250</v>
      </c>
      <c r="G23" s="317">
        <v>104000</v>
      </c>
      <c r="H23" s="643">
        <f>E23*F23*G23</f>
        <v>26000000</v>
      </c>
      <c r="I23" s="323"/>
      <c r="J23" s="324"/>
    </row>
    <row r="24" spans="1:10" ht="42.75" customHeight="1">
      <c r="A24" s="315" t="s">
        <v>770</v>
      </c>
      <c r="B24" s="315" t="s">
        <v>800</v>
      </c>
      <c r="C24" s="316" t="s">
        <v>801</v>
      </c>
      <c r="D24" s="315" t="s">
        <v>775</v>
      </c>
      <c r="E24" s="315">
        <v>1</v>
      </c>
      <c r="F24" s="315">
        <v>100</v>
      </c>
      <c r="G24" s="317">
        <v>200000</v>
      </c>
      <c r="H24" s="643">
        <f>E24*F24*G24</f>
        <v>20000000</v>
      </c>
      <c r="I24" s="323"/>
      <c r="J24" s="322"/>
    </row>
    <row r="25" spans="1:10" ht="15.75" customHeight="1">
      <c r="A25" s="882" t="s">
        <v>255</v>
      </c>
      <c r="B25" s="883"/>
      <c r="C25" s="883"/>
      <c r="D25" s="883"/>
      <c r="E25" s="883"/>
      <c r="F25" s="883"/>
      <c r="G25" s="884"/>
      <c r="H25" s="885">
        <f>SUM(H22:H24)</f>
        <v>50000000</v>
      </c>
      <c r="I25" s="883"/>
      <c r="J25" s="884"/>
    </row>
    <row r="26" spans="1:10" ht="15.75" customHeight="1">
      <c r="A26" s="886" t="s">
        <v>256</v>
      </c>
      <c r="B26" s="883"/>
      <c r="C26" s="884"/>
      <c r="D26" s="887">
        <f>H25+H20+H15+H11</f>
        <v>580330464</v>
      </c>
      <c r="E26" s="883"/>
      <c r="F26" s="883"/>
      <c r="G26" s="883"/>
      <c r="H26" s="883"/>
      <c r="I26" s="883"/>
      <c r="J26" s="884"/>
    </row>
    <row r="27" spans="1:10" ht="15.75" customHeight="1">
      <c r="A27" s="891" t="s">
        <v>257</v>
      </c>
      <c r="B27" s="883"/>
      <c r="C27" s="883"/>
      <c r="D27" s="883"/>
      <c r="E27" s="883"/>
      <c r="F27" s="883"/>
      <c r="G27" s="883"/>
      <c r="H27" s="883"/>
      <c r="I27" s="883"/>
      <c r="J27" s="884"/>
    </row>
    <row r="28" spans="1:10" ht="15.75" customHeight="1">
      <c r="A28" s="889" t="s">
        <v>802</v>
      </c>
      <c r="B28" s="883"/>
      <c r="C28" s="883"/>
      <c r="D28" s="883"/>
      <c r="E28" s="883"/>
      <c r="F28" s="883"/>
      <c r="G28" s="883"/>
      <c r="H28" s="883"/>
      <c r="I28" s="883"/>
      <c r="J28" s="884"/>
    </row>
    <row r="29" spans="1:10" ht="58.5" customHeight="1">
      <c r="A29" s="314" t="s">
        <v>770</v>
      </c>
      <c r="B29" s="314" t="s">
        <v>803</v>
      </c>
      <c r="C29" s="326" t="s">
        <v>804</v>
      </c>
      <c r="D29" s="314" t="s">
        <v>775</v>
      </c>
      <c r="E29" s="314">
        <v>1</v>
      </c>
      <c r="F29" s="314">
        <v>20</v>
      </c>
      <c r="G29" s="327">
        <v>0</v>
      </c>
      <c r="H29" s="317">
        <f>E29*F29*G29</f>
        <v>0</v>
      </c>
      <c r="I29" s="321"/>
      <c r="J29" s="315" t="s">
        <v>805</v>
      </c>
    </row>
    <row r="30" spans="1:10" ht="58.5" customHeight="1">
      <c r="A30" s="314" t="s">
        <v>770</v>
      </c>
      <c r="B30" s="315" t="s">
        <v>806</v>
      </c>
      <c r="C30" s="328" t="s">
        <v>807</v>
      </c>
      <c r="D30" s="315" t="s">
        <v>775</v>
      </c>
      <c r="E30" s="315">
        <v>3</v>
      </c>
      <c r="F30" s="315">
        <v>20</v>
      </c>
      <c r="G30" s="317">
        <v>160000</v>
      </c>
      <c r="H30" s="643">
        <f>E30*F30*G30</f>
        <v>9600000</v>
      </c>
      <c r="I30" s="321"/>
      <c r="J30" s="319"/>
    </row>
    <row r="31" spans="1:10" ht="15.75" customHeight="1">
      <c r="A31" s="882" t="s">
        <v>258</v>
      </c>
      <c r="B31" s="883"/>
      <c r="C31" s="883"/>
      <c r="D31" s="883"/>
      <c r="E31" s="883"/>
      <c r="F31" s="883"/>
      <c r="G31" s="884"/>
      <c r="H31" s="890">
        <f>SUM(H29:H30)</f>
        <v>9600000</v>
      </c>
      <c r="I31" s="883"/>
      <c r="J31" s="884"/>
    </row>
    <row r="32" spans="1:10" ht="15.75" customHeight="1">
      <c r="A32" s="889" t="s">
        <v>808</v>
      </c>
      <c r="B32" s="883"/>
      <c r="C32" s="883"/>
      <c r="D32" s="883"/>
      <c r="E32" s="883"/>
      <c r="F32" s="883"/>
      <c r="G32" s="883"/>
      <c r="H32" s="883"/>
      <c r="I32" s="883"/>
      <c r="J32" s="884"/>
    </row>
    <row r="33" spans="1:10" ht="44.25" customHeight="1">
      <c r="A33" s="315" t="s">
        <v>776</v>
      </c>
      <c r="B33" s="315" t="s">
        <v>809</v>
      </c>
      <c r="C33" s="316" t="s">
        <v>810</v>
      </c>
      <c r="D33" s="315" t="s">
        <v>775</v>
      </c>
      <c r="E33" s="315">
        <v>1</v>
      </c>
      <c r="F33" s="315">
        <v>5</v>
      </c>
      <c r="G33" s="317">
        <v>3800000</v>
      </c>
      <c r="H33" s="317">
        <f>E33*F33*G33</f>
        <v>19000000</v>
      </c>
      <c r="I33" s="321"/>
      <c r="J33" s="325"/>
    </row>
    <row r="34" spans="1:10" ht="44.25" customHeight="1">
      <c r="A34" s="314" t="s">
        <v>776</v>
      </c>
      <c r="B34" s="315" t="s">
        <v>811</v>
      </c>
      <c r="C34" s="316" t="s">
        <v>812</v>
      </c>
      <c r="D34" s="315" t="s">
        <v>775</v>
      </c>
      <c r="E34" s="315">
        <v>1</v>
      </c>
      <c r="F34" s="315">
        <v>3</v>
      </c>
      <c r="G34" s="317">
        <v>6300000</v>
      </c>
      <c r="H34" s="317">
        <f>E34*F34*G34</f>
        <v>18900000</v>
      </c>
      <c r="I34" s="321"/>
      <c r="J34" s="322"/>
    </row>
    <row r="35" spans="1:10" ht="15.75" customHeight="1">
      <c r="A35" s="882" t="s">
        <v>259</v>
      </c>
      <c r="B35" s="883"/>
      <c r="C35" s="883"/>
      <c r="D35" s="883"/>
      <c r="E35" s="883"/>
      <c r="F35" s="883"/>
      <c r="G35" s="884"/>
      <c r="H35" s="885">
        <f>SUM(H33:H34)</f>
        <v>37900000</v>
      </c>
      <c r="I35" s="883"/>
      <c r="J35" s="884"/>
    </row>
    <row r="36" spans="1:10" ht="15.75" customHeight="1">
      <c r="A36" s="886" t="s">
        <v>260</v>
      </c>
      <c r="B36" s="883"/>
      <c r="C36" s="884"/>
      <c r="D36" s="887">
        <f>H31+H35</f>
        <v>47500000</v>
      </c>
      <c r="E36" s="883"/>
      <c r="F36" s="883"/>
      <c r="G36" s="883"/>
      <c r="H36" s="883"/>
      <c r="I36" s="883"/>
      <c r="J36" s="884"/>
    </row>
    <row r="37" spans="1:10" ht="15.75" customHeight="1">
      <c r="A37" s="888" t="s">
        <v>813</v>
      </c>
      <c r="B37" s="883"/>
      <c r="C37" s="884"/>
      <c r="D37" s="887">
        <f>D36+D26</f>
        <v>627830464</v>
      </c>
      <c r="E37" s="883"/>
      <c r="F37" s="883"/>
      <c r="G37" s="883"/>
      <c r="H37" s="883"/>
      <c r="I37" s="883"/>
      <c r="J37" s="884"/>
    </row>
  </sheetData>
  <mergeCells count="28">
    <mergeCell ref="A21:J21"/>
    <mergeCell ref="A12:J12"/>
    <mergeCell ref="A15:G15"/>
    <mergeCell ref="H15:J15"/>
    <mergeCell ref="A16:J16"/>
    <mergeCell ref="A20:G20"/>
    <mergeCell ref="H20:J20"/>
    <mergeCell ref="A1:J1"/>
    <mergeCell ref="A2:J2"/>
    <mergeCell ref="A4:J4"/>
    <mergeCell ref="A5:J5"/>
    <mergeCell ref="A11:G11"/>
    <mergeCell ref="H11:J11"/>
    <mergeCell ref="A25:G25"/>
    <mergeCell ref="H25:J25"/>
    <mergeCell ref="A36:C36"/>
    <mergeCell ref="D36:J36"/>
    <mergeCell ref="A37:C37"/>
    <mergeCell ref="D37:J37"/>
    <mergeCell ref="A28:J28"/>
    <mergeCell ref="A31:G31"/>
    <mergeCell ref="H31:J31"/>
    <mergeCell ref="A32:J32"/>
    <mergeCell ref="A35:G35"/>
    <mergeCell ref="H35:J35"/>
    <mergeCell ref="A26:C26"/>
    <mergeCell ref="D26:J26"/>
    <mergeCell ref="A27:J27"/>
  </mergeCells>
  <pageMargins left="0.27559055118110237" right="0.43307086614173229" top="0.74803149606299213" bottom="0.74803149606299213" header="0.31496062992125984" footer="0.31496062992125984"/>
  <pageSetup scale="7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zoomScale="110" zoomScaleNormal="110" workbookViewId="0">
      <selection sqref="A1:I11"/>
    </sheetView>
  </sheetViews>
  <sheetFormatPr baseColWidth="10" defaultRowHeight="15"/>
  <cols>
    <col min="1" max="1" width="14.5703125" bestFit="1" customWidth="1"/>
    <col min="2" max="2" width="33.5703125" bestFit="1" customWidth="1"/>
    <col min="3" max="3" width="17.140625" bestFit="1" customWidth="1"/>
    <col min="4" max="4" width="10.42578125" bestFit="1" customWidth="1"/>
    <col min="6" max="6" width="15.42578125" style="14" bestFit="1" customWidth="1"/>
    <col min="7" max="9" width="15.7109375" customWidth="1"/>
    <col min="258" max="258" width="16.28515625" customWidth="1"/>
    <col min="259" max="259" width="24.85546875" customWidth="1"/>
    <col min="263" max="263" width="15.42578125" customWidth="1"/>
    <col min="264" max="264" width="15.140625" customWidth="1"/>
    <col min="265" max="265" width="26.7109375" customWidth="1"/>
    <col min="514" max="514" width="16.28515625" customWidth="1"/>
    <col min="515" max="515" width="24.85546875" customWidth="1"/>
    <col min="519" max="519" width="15.42578125" customWidth="1"/>
    <col min="520" max="520" width="15.140625" customWidth="1"/>
    <col min="521" max="521" width="26.7109375" customWidth="1"/>
    <col min="770" max="770" width="16.28515625" customWidth="1"/>
    <col min="771" max="771" width="24.85546875" customWidth="1"/>
    <col min="775" max="775" width="15.42578125" customWidth="1"/>
    <col min="776" max="776" width="15.140625" customWidth="1"/>
    <col min="777" max="777" width="26.7109375" customWidth="1"/>
    <col min="1026" max="1026" width="16.28515625" customWidth="1"/>
    <col min="1027" max="1027" width="24.85546875" customWidth="1"/>
    <col min="1031" max="1031" width="15.42578125" customWidth="1"/>
    <col min="1032" max="1032" width="15.140625" customWidth="1"/>
    <col min="1033" max="1033" width="26.7109375" customWidth="1"/>
    <col min="1282" max="1282" width="16.28515625" customWidth="1"/>
    <col min="1283" max="1283" width="24.85546875" customWidth="1"/>
    <col min="1287" max="1287" width="15.42578125" customWidth="1"/>
    <col min="1288" max="1288" width="15.140625" customWidth="1"/>
    <col min="1289" max="1289" width="26.7109375" customWidth="1"/>
    <col min="1538" max="1538" width="16.28515625" customWidth="1"/>
    <col min="1539" max="1539" width="24.85546875" customWidth="1"/>
    <col min="1543" max="1543" width="15.42578125" customWidth="1"/>
    <col min="1544" max="1544" width="15.140625" customWidth="1"/>
    <col min="1545" max="1545" width="26.7109375" customWidth="1"/>
    <col min="1794" max="1794" width="16.28515625" customWidth="1"/>
    <col min="1795" max="1795" width="24.85546875" customWidth="1"/>
    <col min="1799" max="1799" width="15.42578125" customWidth="1"/>
    <col min="1800" max="1800" width="15.140625" customWidth="1"/>
    <col min="1801" max="1801" width="26.7109375" customWidth="1"/>
    <col min="2050" max="2050" width="16.28515625" customWidth="1"/>
    <col min="2051" max="2051" width="24.85546875" customWidth="1"/>
    <col min="2055" max="2055" width="15.42578125" customWidth="1"/>
    <col min="2056" max="2056" width="15.140625" customWidth="1"/>
    <col min="2057" max="2057" width="26.7109375" customWidth="1"/>
    <col min="2306" max="2306" width="16.28515625" customWidth="1"/>
    <col min="2307" max="2307" width="24.85546875" customWidth="1"/>
    <col min="2311" max="2311" width="15.42578125" customWidth="1"/>
    <col min="2312" max="2312" width="15.140625" customWidth="1"/>
    <col min="2313" max="2313" width="26.7109375" customWidth="1"/>
    <col min="2562" max="2562" width="16.28515625" customWidth="1"/>
    <col min="2563" max="2563" width="24.85546875" customWidth="1"/>
    <col min="2567" max="2567" width="15.42578125" customWidth="1"/>
    <col min="2568" max="2568" width="15.140625" customWidth="1"/>
    <col min="2569" max="2569" width="26.7109375" customWidth="1"/>
    <col min="2818" max="2818" width="16.28515625" customWidth="1"/>
    <col min="2819" max="2819" width="24.85546875" customWidth="1"/>
    <col min="2823" max="2823" width="15.42578125" customWidth="1"/>
    <col min="2824" max="2824" width="15.140625" customWidth="1"/>
    <col min="2825" max="2825" width="26.7109375" customWidth="1"/>
    <col min="3074" max="3074" width="16.28515625" customWidth="1"/>
    <col min="3075" max="3075" width="24.85546875" customWidth="1"/>
    <col min="3079" max="3079" width="15.42578125" customWidth="1"/>
    <col min="3080" max="3080" width="15.140625" customWidth="1"/>
    <col min="3081" max="3081" width="26.7109375" customWidth="1"/>
    <col min="3330" max="3330" width="16.28515625" customWidth="1"/>
    <col min="3331" max="3331" width="24.85546875" customWidth="1"/>
    <col min="3335" max="3335" width="15.42578125" customWidth="1"/>
    <col min="3336" max="3336" width="15.140625" customWidth="1"/>
    <col min="3337" max="3337" width="26.7109375" customWidth="1"/>
    <col min="3586" max="3586" width="16.28515625" customWidth="1"/>
    <col min="3587" max="3587" width="24.85546875" customWidth="1"/>
    <col min="3591" max="3591" width="15.42578125" customWidth="1"/>
    <col min="3592" max="3592" width="15.140625" customWidth="1"/>
    <col min="3593" max="3593" width="26.7109375" customWidth="1"/>
    <col min="3842" max="3842" width="16.28515625" customWidth="1"/>
    <col min="3843" max="3843" width="24.85546875" customWidth="1"/>
    <col min="3847" max="3847" width="15.42578125" customWidth="1"/>
    <col min="3848" max="3848" width="15.140625" customWidth="1"/>
    <col min="3849" max="3849" width="26.7109375" customWidth="1"/>
    <col min="4098" max="4098" width="16.28515625" customWidth="1"/>
    <col min="4099" max="4099" width="24.85546875" customWidth="1"/>
    <col min="4103" max="4103" width="15.42578125" customWidth="1"/>
    <col min="4104" max="4104" width="15.140625" customWidth="1"/>
    <col min="4105" max="4105" width="26.7109375" customWidth="1"/>
    <col min="4354" max="4354" width="16.28515625" customWidth="1"/>
    <col min="4355" max="4355" width="24.85546875" customWidth="1"/>
    <col min="4359" max="4359" width="15.42578125" customWidth="1"/>
    <col min="4360" max="4360" width="15.140625" customWidth="1"/>
    <col min="4361" max="4361" width="26.7109375" customWidth="1"/>
    <col min="4610" max="4610" width="16.28515625" customWidth="1"/>
    <col min="4611" max="4611" width="24.85546875" customWidth="1"/>
    <col min="4615" max="4615" width="15.42578125" customWidth="1"/>
    <col min="4616" max="4616" width="15.140625" customWidth="1"/>
    <col min="4617" max="4617" width="26.7109375" customWidth="1"/>
    <col min="4866" max="4866" width="16.28515625" customWidth="1"/>
    <col min="4867" max="4867" width="24.85546875" customWidth="1"/>
    <col min="4871" max="4871" width="15.42578125" customWidth="1"/>
    <col min="4872" max="4872" width="15.140625" customWidth="1"/>
    <col min="4873" max="4873" width="26.7109375" customWidth="1"/>
    <col min="5122" max="5122" width="16.28515625" customWidth="1"/>
    <col min="5123" max="5123" width="24.85546875" customWidth="1"/>
    <col min="5127" max="5127" width="15.42578125" customWidth="1"/>
    <col min="5128" max="5128" width="15.140625" customWidth="1"/>
    <col min="5129" max="5129" width="26.7109375" customWidth="1"/>
    <col min="5378" max="5378" width="16.28515625" customWidth="1"/>
    <col min="5379" max="5379" width="24.85546875" customWidth="1"/>
    <col min="5383" max="5383" width="15.42578125" customWidth="1"/>
    <col min="5384" max="5384" width="15.140625" customWidth="1"/>
    <col min="5385" max="5385" width="26.7109375" customWidth="1"/>
    <col min="5634" max="5634" width="16.28515625" customWidth="1"/>
    <col min="5635" max="5635" width="24.85546875" customWidth="1"/>
    <col min="5639" max="5639" width="15.42578125" customWidth="1"/>
    <col min="5640" max="5640" width="15.140625" customWidth="1"/>
    <col min="5641" max="5641" width="26.7109375" customWidth="1"/>
    <col min="5890" max="5890" width="16.28515625" customWidth="1"/>
    <col min="5891" max="5891" width="24.85546875" customWidth="1"/>
    <col min="5895" max="5895" width="15.42578125" customWidth="1"/>
    <col min="5896" max="5896" width="15.140625" customWidth="1"/>
    <col min="5897" max="5897" width="26.7109375" customWidth="1"/>
    <col min="6146" max="6146" width="16.28515625" customWidth="1"/>
    <col min="6147" max="6147" width="24.85546875" customWidth="1"/>
    <col min="6151" max="6151" width="15.42578125" customWidth="1"/>
    <col min="6152" max="6152" width="15.140625" customWidth="1"/>
    <col min="6153" max="6153" width="26.7109375" customWidth="1"/>
    <col min="6402" max="6402" width="16.28515625" customWidth="1"/>
    <col min="6403" max="6403" width="24.85546875" customWidth="1"/>
    <col min="6407" max="6407" width="15.42578125" customWidth="1"/>
    <col min="6408" max="6408" width="15.140625" customWidth="1"/>
    <col min="6409" max="6409" width="26.7109375" customWidth="1"/>
    <col min="6658" max="6658" width="16.28515625" customWidth="1"/>
    <col min="6659" max="6659" width="24.85546875" customWidth="1"/>
    <col min="6663" max="6663" width="15.42578125" customWidth="1"/>
    <col min="6664" max="6664" width="15.140625" customWidth="1"/>
    <col min="6665" max="6665" width="26.7109375" customWidth="1"/>
    <col min="6914" max="6914" width="16.28515625" customWidth="1"/>
    <col min="6915" max="6915" width="24.85546875" customWidth="1"/>
    <col min="6919" max="6919" width="15.42578125" customWidth="1"/>
    <col min="6920" max="6920" width="15.140625" customWidth="1"/>
    <col min="6921" max="6921" width="26.7109375" customWidth="1"/>
    <col min="7170" max="7170" width="16.28515625" customWidth="1"/>
    <col min="7171" max="7171" width="24.85546875" customWidth="1"/>
    <col min="7175" max="7175" width="15.42578125" customWidth="1"/>
    <col min="7176" max="7176" width="15.140625" customWidth="1"/>
    <col min="7177" max="7177" width="26.7109375" customWidth="1"/>
    <col min="7426" max="7426" width="16.28515625" customWidth="1"/>
    <col min="7427" max="7427" width="24.85546875" customWidth="1"/>
    <col min="7431" max="7431" width="15.42578125" customWidth="1"/>
    <col min="7432" max="7432" width="15.140625" customWidth="1"/>
    <col min="7433" max="7433" width="26.7109375" customWidth="1"/>
    <col min="7682" max="7682" width="16.28515625" customWidth="1"/>
    <col min="7683" max="7683" width="24.85546875" customWidth="1"/>
    <col min="7687" max="7687" width="15.42578125" customWidth="1"/>
    <col min="7688" max="7688" width="15.140625" customWidth="1"/>
    <col min="7689" max="7689" width="26.7109375" customWidth="1"/>
    <col min="7938" max="7938" width="16.28515625" customWidth="1"/>
    <col min="7939" max="7939" width="24.85546875" customWidth="1"/>
    <col min="7943" max="7943" width="15.42578125" customWidth="1"/>
    <col min="7944" max="7944" width="15.140625" customWidth="1"/>
    <col min="7945" max="7945" width="26.7109375" customWidth="1"/>
    <col min="8194" max="8194" width="16.28515625" customWidth="1"/>
    <col min="8195" max="8195" width="24.85546875" customWidth="1"/>
    <col min="8199" max="8199" width="15.42578125" customWidth="1"/>
    <col min="8200" max="8200" width="15.140625" customWidth="1"/>
    <col min="8201" max="8201" width="26.7109375" customWidth="1"/>
    <col min="8450" max="8450" width="16.28515625" customWidth="1"/>
    <col min="8451" max="8451" width="24.85546875" customWidth="1"/>
    <col min="8455" max="8455" width="15.42578125" customWidth="1"/>
    <col min="8456" max="8456" width="15.140625" customWidth="1"/>
    <col min="8457" max="8457" width="26.7109375" customWidth="1"/>
    <col min="8706" max="8706" width="16.28515625" customWidth="1"/>
    <col min="8707" max="8707" width="24.85546875" customWidth="1"/>
    <col min="8711" max="8711" width="15.42578125" customWidth="1"/>
    <col min="8712" max="8712" width="15.140625" customWidth="1"/>
    <col min="8713" max="8713" width="26.7109375" customWidth="1"/>
    <col min="8962" max="8962" width="16.28515625" customWidth="1"/>
    <col min="8963" max="8963" width="24.85546875" customWidth="1"/>
    <col min="8967" max="8967" width="15.42578125" customWidth="1"/>
    <col min="8968" max="8968" width="15.140625" customWidth="1"/>
    <col min="8969" max="8969" width="26.7109375" customWidth="1"/>
    <col min="9218" max="9218" width="16.28515625" customWidth="1"/>
    <col min="9219" max="9219" width="24.85546875" customWidth="1"/>
    <col min="9223" max="9223" width="15.42578125" customWidth="1"/>
    <col min="9224" max="9224" width="15.140625" customWidth="1"/>
    <col min="9225" max="9225" width="26.7109375" customWidth="1"/>
    <col min="9474" max="9474" width="16.28515625" customWidth="1"/>
    <col min="9475" max="9475" width="24.85546875" customWidth="1"/>
    <col min="9479" max="9479" width="15.42578125" customWidth="1"/>
    <col min="9480" max="9480" width="15.140625" customWidth="1"/>
    <col min="9481" max="9481" width="26.7109375" customWidth="1"/>
    <col min="9730" max="9730" width="16.28515625" customWidth="1"/>
    <col min="9731" max="9731" width="24.85546875" customWidth="1"/>
    <col min="9735" max="9735" width="15.42578125" customWidth="1"/>
    <col min="9736" max="9736" width="15.140625" customWidth="1"/>
    <col min="9737" max="9737" width="26.7109375" customWidth="1"/>
    <col min="9986" max="9986" width="16.28515625" customWidth="1"/>
    <col min="9987" max="9987" width="24.85546875" customWidth="1"/>
    <col min="9991" max="9991" width="15.42578125" customWidth="1"/>
    <col min="9992" max="9992" width="15.140625" customWidth="1"/>
    <col min="9993" max="9993" width="26.7109375" customWidth="1"/>
    <col min="10242" max="10242" width="16.28515625" customWidth="1"/>
    <col min="10243" max="10243" width="24.85546875" customWidth="1"/>
    <col min="10247" max="10247" width="15.42578125" customWidth="1"/>
    <col min="10248" max="10248" width="15.140625" customWidth="1"/>
    <col min="10249" max="10249" width="26.7109375" customWidth="1"/>
    <col min="10498" max="10498" width="16.28515625" customWidth="1"/>
    <col min="10499" max="10499" width="24.85546875" customWidth="1"/>
    <col min="10503" max="10503" width="15.42578125" customWidth="1"/>
    <col min="10504" max="10504" width="15.140625" customWidth="1"/>
    <col min="10505" max="10505" width="26.7109375" customWidth="1"/>
    <col min="10754" max="10754" width="16.28515625" customWidth="1"/>
    <col min="10755" max="10755" width="24.85546875" customWidth="1"/>
    <col min="10759" max="10759" width="15.42578125" customWidth="1"/>
    <col min="10760" max="10760" width="15.140625" customWidth="1"/>
    <col min="10761" max="10761" width="26.7109375" customWidth="1"/>
    <col min="11010" max="11010" width="16.28515625" customWidth="1"/>
    <col min="11011" max="11011" width="24.85546875" customWidth="1"/>
    <col min="11015" max="11015" width="15.42578125" customWidth="1"/>
    <col min="11016" max="11016" width="15.140625" customWidth="1"/>
    <col min="11017" max="11017" width="26.7109375" customWidth="1"/>
    <col min="11266" max="11266" width="16.28515625" customWidth="1"/>
    <col min="11267" max="11267" width="24.85546875" customWidth="1"/>
    <col min="11271" max="11271" width="15.42578125" customWidth="1"/>
    <col min="11272" max="11272" width="15.140625" customWidth="1"/>
    <col min="11273" max="11273" width="26.7109375" customWidth="1"/>
    <col min="11522" max="11522" width="16.28515625" customWidth="1"/>
    <col min="11523" max="11523" width="24.85546875" customWidth="1"/>
    <col min="11527" max="11527" width="15.42578125" customWidth="1"/>
    <col min="11528" max="11528" width="15.140625" customWidth="1"/>
    <col min="11529" max="11529" width="26.7109375" customWidth="1"/>
    <col min="11778" max="11778" width="16.28515625" customWidth="1"/>
    <col min="11779" max="11779" width="24.85546875" customWidth="1"/>
    <col min="11783" max="11783" width="15.42578125" customWidth="1"/>
    <col min="11784" max="11784" width="15.140625" customWidth="1"/>
    <col min="11785" max="11785" width="26.7109375" customWidth="1"/>
    <col min="12034" max="12034" width="16.28515625" customWidth="1"/>
    <col min="12035" max="12035" width="24.85546875" customWidth="1"/>
    <col min="12039" max="12039" width="15.42578125" customWidth="1"/>
    <col min="12040" max="12040" width="15.140625" customWidth="1"/>
    <col min="12041" max="12041" width="26.7109375" customWidth="1"/>
    <col min="12290" max="12290" width="16.28515625" customWidth="1"/>
    <col min="12291" max="12291" width="24.85546875" customWidth="1"/>
    <col min="12295" max="12295" width="15.42578125" customWidth="1"/>
    <col min="12296" max="12296" width="15.140625" customWidth="1"/>
    <col min="12297" max="12297" width="26.7109375" customWidth="1"/>
    <col min="12546" max="12546" width="16.28515625" customWidth="1"/>
    <col min="12547" max="12547" width="24.85546875" customWidth="1"/>
    <col min="12551" max="12551" width="15.42578125" customWidth="1"/>
    <col min="12552" max="12552" width="15.140625" customWidth="1"/>
    <col min="12553" max="12553" width="26.7109375" customWidth="1"/>
    <col min="12802" max="12802" width="16.28515625" customWidth="1"/>
    <col min="12803" max="12803" width="24.85546875" customWidth="1"/>
    <col min="12807" max="12807" width="15.42578125" customWidth="1"/>
    <col min="12808" max="12808" width="15.140625" customWidth="1"/>
    <col min="12809" max="12809" width="26.7109375" customWidth="1"/>
    <col min="13058" max="13058" width="16.28515625" customWidth="1"/>
    <col min="13059" max="13059" width="24.85546875" customWidth="1"/>
    <col min="13063" max="13063" width="15.42578125" customWidth="1"/>
    <col min="13064" max="13064" width="15.140625" customWidth="1"/>
    <col min="13065" max="13065" width="26.7109375" customWidth="1"/>
    <col min="13314" max="13314" width="16.28515625" customWidth="1"/>
    <col min="13315" max="13315" width="24.85546875" customWidth="1"/>
    <col min="13319" max="13319" width="15.42578125" customWidth="1"/>
    <col min="13320" max="13320" width="15.140625" customWidth="1"/>
    <col min="13321" max="13321" width="26.7109375" customWidth="1"/>
    <col min="13570" max="13570" width="16.28515625" customWidth="1"/>
    <col min="13571" max="13571" width="24.85546875" customWidth="1"/>
    <col min="13575" max="13575" width="15.42578125" customWidth="1"/>
    <col min="13576" max="13576" width="15.140625" customWidth="1"/>
    <col min="13577" max="13577" width="26.7109375" customWidth="1"/>
    <col min="13826" max="13826" width="16.28515625" customWidth="1"/>
    <col min="13827" max="13827" width="24.85546875" customWidth="1"/>
    <col min="13831" max="13831" width="15.42578125" customWidth="1"/>
    <col min="13832" max="13832" width="15.140625" customWidth="1"/>
    <col min="13833" max="13833" width="26.7109375" customWidth="1"/>
    <col min="14082" max="14082" width="16.28515625" customWidth="1"/>
    <col min="14083" max="14083" width="24.85546875" customWidth="1"/>
    <col min="14087" max="14087" width="15.42578125" customWidth="1"/>
    <col min="14088" max="14088" width="15.140625" customWidth="1"/>
    <col min="14089" max="14089" width="26.7109375" customWidth="1"/>
    <col min="14338" max="14338" width="16.28515625" customWidth="1"/>
    <col min="14339" max="14339" width="24.85546875" customWidth="1"/>
    <col min="14343" max="14343" width="15.42578125" customWidth="1"/>
    <col min="14344" max="14344" width="15.140625" customWidth="1"/>
    <col min="14345" max="14345" width="26.7109375" customWidth="1"/>
    <col min="14594" max="14594" width="16.28515625" customWidth="1"/>
    <col min="14595" max="14595" width="24.85546875" customWidth="1"/>
    <col min="14599" max="14599" width="15.42578125" customWidth="1"/>
    <col min="14600" max="14600" width="15.140625" customWidth="1"/>
    <col min="14601" max="14601" width="26.7109375" customWidth="1"/>
    <col min="14850" max="14850" width="16.28515625" customWidth="1"/>
    <col min="14851" max="14851" width="24.85546875" customWidth="1"/>
    <col min="14855" max="14855" width="15.42578125" customWidth="1"/>
    <col min="14856" max="14856" width="15.140625" customWidth="1"/>
    <col min="14857" max="14857" width="26.7109375" customWidth="1"/>
    <col min="15106" max="15106" width="16.28515625" customWidth="1"/>
    <col min="15107" max="15107" width="24.85546875" customWidth="1"/>
    <col min="15111" max="15111" width="15.42578125" customWidth="1"/>
    <col min="15112" max="15112" width="15.140625" customWidth="1"/>
    <col min="15113" max="15113" width="26.7109375" customWidth="1"/>
    <col min="15362" max="15362" width="16.28515625" customWidth="1"/>
    <col min="15363" max="15363" width="24.85546875" customWidth="1"/>
    <col min="15367" max="15367" width="15.42578125" customWidth="1"/>
    <col min="15368" max="15368" width="15.140625" customWidth="1"/>
    <col min="15369" max="15369" width="26.7109375" customWidth="1"/>
    <col min="15618" max="15618" width="16.28515625" customWidth="1"/>
    <col min="15619" max="15619" width="24.85546875" customWidth="1"/>
    <col min="15623" max="15623" width="15.42578125" customWidth="1"/>
    <col min="15624" max="15624" width="15.140625" customWidth="1"/>
    <col min="15625" max="15625" width="26.7109375" customWidth="1"/>
    <col min="15874" max="15874" width="16.28515625" customWidth="1"/>
    <col min="15875" max="15875" width="24.85546875" customWidth="1"/>
    <col min="15879" max="15879" width="15.42578125" customWidth="1"/>
    <col min="15880" max="15880" width="15.140625" customWidth="1"/>
    <col min="15881" max="15881" width="26.7109375" customWidth="1"/>
    <col min="16130" max="16130" width="16.28515625" customWidth="1"/>
    <col min="16131" max="16131" width="24.85546875" customWidth="1"/>
    <col min="16135" max="16135" width="15.42578125" customWidth="1"/>
    <col min="16136" max="16136" width="15.140625" customWidth="1"/>
    <col min="16137" max="16137" width="26.7109375" customWidth="1"/>
  </cols>
  <sheetData>
    <row r="1" spans="1:9" ht="15.75" customHeight="1" thickBot="1">
      <c r="A1" s="895" t="s">
        <v>814</v>
      </c>
      <c r="B1" s="896"/>
      <c r="C1" s="896"/>
      <c r="D1" s="896"/>
      <c r="E1" s="896"/>
      <c r="F1" s="896"/>
      <c r="G1" s="896"/>
      <c r="H1" s="896"/>
      <c r="I1" s="897"/>
    </row>
    <row r="2" spans="1:9" ht="30">
      <c r="A2" s="4" t="s">
        <v>261</v>
      </c>
      <c r="B2" s="5" t="s">
        <v>262</v>
      </c>
      <c r="C2" s="5" t="s">
        <v>263</v>
      </c>
      <c r="D2" s="5" t="s">
        <v>264</v>
      </c>
      <c r="E2" s="5" t="s">
        <v>244</v>
      </c>
      <c r="F2" s="6" t="s">
        <v>265</v>
      </c>
      <c r="G2" s="5" t="s">
        <v>892</v>
      </c>
      <c r="H2" s="644" t="s">
        <v>893</v>
      </c>
      <c r="I2" s="7" t="s">
        <v>267</v>
      </c>
    </row>
    <row r="3" spans="1:9">
      <c r="A3" s="12" t="s">
        <v>815</v>
      </c>
      <c r="B3" s="287" t="s">
        <v>816</v>
      </c>
      <c r="C3" s="8" t="s">
        <v>817</v>
      </c>
      <c r="D3" s="8">
        <v>24</v>
      </c>
      <c r="E3" s="9" t="s">
        <v>818</v>
      </c>
      <c r="F3" s="10">
        <v>15000000</v>
      </c>
      <c r="G3" s="646">
        <v>42370</v>
      </c>
      <c r="H3" s="647">
        <v>42735</v>
      </c>
      <c r="I3" s="11"/>
    </row>
    <row r="4" spans="1:9">
      <c r="A4" s="12" t="s">
        <v>815</v>
      </c>
      <c r="B4" s="8" t="s">
        <v>819</v>
      </c>
      <c r="C4" s="8" t="s">
        <v>817</v>
      </c>
      <c r="D4" s="8">
        <v>8</v>
      </c>
      <c r="E4" s="9" t="s">
        <v>818</v>
      </c>
      <c r="F4" s="10">
        <v>12000000</v>
      </c>
      <c r="G4" s="646">
        <v>42370</v>
      </c>
      <c r="H4" s="647">
        <v>42735</v>
      </c>
      <c r="I4" s="11"/>
    </row>
    <row r="5" spans="1:9">
      <c r="A5" s="12" t="s">
        <v>815</v>
      </c>
      <c r="B5" s="287" t="s">
        <v>820</v>
      </c>
      <c r="C5" s="8" t="s">
        <v>821</v>
      </c>
      <c r="D5" s="8">
        <v>8</v>
      </c>
      <c r="E5" s="9" t="s">
        <v>818</v>
      </c>
      <c r="F5" s="10">
        <v>12000000</v>
      </c>
      <c r="G5" s="646">
        <v>42370</v>
      </c>
      <c r="H5" s="647">
        <v>42735</v>
      </c>
      <c r="I5" s="11"/>
    </row>
    <row r="6" spans="1:9">
      <c r="A6" s="12" t="s">
        <v>815</v>
      </c>
      <c r="B6" s="287" t="s">
        <v>822</v>
      </c>
      <c r="C6" s="8" t="s">
        <v>823</v>
      </c>
      <c r="D6" s="8">
        <v>8</v>
      </c>
      <c r="E6" s="287" t="s">
        <v>818</v>
      </c>
      <c r="F6" s="10">
        <v>0</v>
      </c>
      <c r="G6" s="646">
        <v>42370</v>
      </c>
      <c r="H6" s="647">
        <v>42735</v>
      </c>
      <c r="I6" s="11"/>
    </row>
    <row r="7" spans="1:9">
      <c r="A7" s="12" t="s">
        <v>815</v>
      </c>
      <c r="B7" s="288" t="s">
        <v>824</v>
      </c>
      <c r="C7" s="8" t="s">
        <v>817</v>
      </c>
      <c r="D7" s="8">
        <v>8</v>
      </c>
      <c r="E7" s="9" t="s">
        <v>825</v>
      </c>
      <c r="F7" s="10">
        <v>5000000</v>
      </c>
      <c r="G7" s="646">
        <v>42370</v>
      </c>
      <c r="H7" s="647">
        <v>42735</v>
      </c>
      <c r="I7" s="11"/>
    </row>
    <row r="8" spans="1:9" ht="45">
      <c r="A8" s="289" t="s">
        <v>815</v>
      </c>
      <c r="B8" s="290" t="s">
        <v>826</v>
      </c>
      <c r="C8" s="13" t="s">
        <v>817</v>
      </c>
      <c r="D8" s="13">
        <v>8</v>
      </c>
      <c r="E8" s="13" t="s">
        <v>827</v>
      </c>
      <c r="F8" s="10">
        <v>10000000</v>
      </c>
      <c r="G8" s="646">
        <v>42370</v>
      </c>
      <c r="H8" s="647">
        <v>42735</v>
      </c>
      <c r="I8" s="11"/>
    </row>
    <row r="9" spans="1:9" ht="36.75" customHeight="1">
      <c r="A9" s="291" t="s">
        <v>828</v>
      </c>
      <c r="B9" s="290" t="s">
        <v>829</v>
      </c>
      <c r="C9" s="13" t="s">
        <v>817</v>
      </c>
      <c r="D9" s="13">
        <v>8</v>
      </c>
      <c r="E9" s="13"/>
      <c r="F9" s="10">
        <f>F8*10%</f>
        <v>1000000</v>
      </c>
      <c r="G9" s="646">
        <v>42370</v>
      </c>
      <c r="H9" s="647">
        <v>42735</v>
      </c>
      <c r="I9" s="11"/>
    </row>
    <row r="10" spans="1:9" ht="27" customHeight="1">
      <c r="A10" s="292" t="s">
        <v>815</v>
      </c>
      <c r="B10" s="288" t="s">
        <v>830</v>
      </c>
      <c r="C10" s="8" t="s">
        <v>817</v>
      </c>
      <c r="D10" s="8"/>
      <c r="E10" s="9"/>
      <c r="F10" s="10">
        <v>30000000</v>
      </c>
      <c r="G10" s="646">
        <v>42370</v>
      </c>
      <c r="H10" s="647">
        <v>42735</v>
      </c>
      <c r="I10" s="11"/>
    </row>
    <row r="11" spans="1:9" ht="15.75" thickBot="1">
      <c r="A11" s="898" t="s">
        <v>268</v>
      </c>
      <c r="B11" s="899"/>
      <c r="C11" s="899"/>
      <c r="D11" s="899"/>
      <c r="E11" s="899"/>
      <c r="F11" s="645">
        <f>SUM(F3:F10)</f>
        <v>85000000</v>
      </c>
      <c r="G11" s="900"/>
      <c r="H11" s="900"/>
      <c r="I11" s="901"/>
    </row>
  </sheetData>
  <mergeCells count="3">
    <mergeCell ref="A1:I1"/>
    <mergeCell ref="A11:E11"/>
    <mergeCell ref="G11:I11"/>
  </mergeCells>
  <pageMargins left="0.27559055118110237" right="0.27559055118110237" top="0.74803149606299213" bottom="0.74803149606299213" header="0.31496062992125984" footer="0.31496062992125984"/>
  <pageSetup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2"/>
  <sheetViews>
    <sheetView topLeftCell="A146" workbookViewId="0">
      <selection sqref="A1:K163"/>
    </sheetView>
  </sheetViews>
  <sheetFormatPr baseColWidth="10" defaultRowHeight="15"/>
  <cols>
    <col min="1" max="1" width="25.5703125" customWidth="1"/>
    <col min="2" max="2" width="11.42578125" customWidth="1"/>
    <col min="3" max="3" width="21.5703125" customWidth="1"/>
    <col min="4" max="4" width="25.5703125" customWidth="1"/>
    <col min="5" max="5" width="15" customWidth="1"/>
    <col min="6" max="10" width="11.42578125" customWidth="1"/>
    <col min="11" max="11" width="17.5703125" customWidth="1"/>
    <col min="257" max="257" width="25.5703125" customWidth="1"/>
    <col min="258" max="258" width="11.42578125" customWidth="1"/>
    <col min="259" max="259" width="21.5703125" customWidth="1"/>
    <col min="260" max="260" width="25.5703125" customWidth="1"/>
    <col min="261" max="261" width="15" customWidth="1"/>
    <col min="262" max="266" width="11.42578125" customWidth="1"/>
    <col min="267" max="267" width="17.5703125" customWidth="1"/>
    <col min="513" max="513" width="25.5703125" customWidth="1"/>
    <col min="514" max="514" width="11.42578125" customWidth="1"/>
    <col min="515" max="515" width="21.5703125" customWidth="1"/>
    <col min="516" max="516" width="25.5703125" customWidth="1"/>
    <col min="517" max="517" width="15" customWidth="1"/>
    <col min="518" max="522" width="11.42578125" customWidth="1"/>
    <col min="523" max="523" width="17.5703125" customWidth="1"/>
    <col min="769" max="769" width="25.5703125" customWidth="1"/>
    <col min="770" max="770" width="11.42578125" customWidth="1"/>
    <col min="771" max="771" width="21.5703125" customWidth="1"/>
    <col min="772" max="772" width="25.5703125" customWidth="1"/>
    <col min="773" max="773" width="15" customWidth="1"/>
    <col min="774" max="778" width="11.42578125" customWidth="1"/>
    <col min="779" max="779" width="17.5703125" customWidth="1"/>
    <col min="1025" max="1025" width="25.5703125" customWidth="1"/>
    <col min="1026" max="1026" width="11.42578125" customWidth="1"/>
    <col min="1027" max="1027" width="21.5703125" customWidth="1"/>
    <col min="1028" max="1028" width="25.5703125" customWidth="1"/>
    <col min="1029" max="1029" width="15" customWidth="1"/>
    <col min="1030" max="1034" width="11.42578125" customWidth="1"/>
    <col min="1035" max="1035" width="17.5703125" customWidth="1"/>
    <col min="1281" max="1281" width="25.5703125" customWidth="1"/>
    <col min="1282" max="1282" width="11.42578125" customWidth="1"/>
    <col min="1283" max="1283" width="21.5703125" customWidth="1"/>
    <col min="1284" max="1284" width="25.5703125" customWidth="1"/>
    <col min="1285" max="1285" width="15" customWidth="1"/>
    <col min="1286" max="1290" width="11.42578125" customWidth="1"/>
    <col min="1291" max="1291" width="17.5703125" customWidth="1"/>
    <col min="1537" max="1537" width="25.5703125" customWidth="1"/>
    <col min="1538" max="1538" width="11.42578125" customWidth="1"/>
    <col min="1539" max="1539" width="21.5703125" customWidth="1"/>
    <col min="1540" max="1540" width="25.5703125" customWidth="1"/>
    <col min="1541" max="1541" width="15" customWidth="1"/>
    <col min="1542" max="1546" width="11.42578125" customWidth="1"/>
    <col min="1547" max="1547" width="17.5703125" customWidth="1"/>
    <col min="1793" max="1793" width="25.5703125" customWidth="1"/>
    <col min="1794" max="1794" width="11.42578125" customWidth="1"/>
    <col min="1795" max="1795" width="21.5703125" customWidth="1"/>
    <col min="1796" max="1796" width="25.5703125" customWidth="1"/>
    <col min="1797" max="1797" width="15" customWidth="1"/>
    <col min="1798" max="1802" width="11.42578125" customWidth="1"/>
    <col min="1803" max="1803" width="17.5703125" customWidth="1"/>
    <col min="2049" max="2049" width="25.5703125" customWidth="1"/>
    <col min="2050" max="2050" width="11.42578125" customWidth="1"/>
    <col min="2051" max="2051" width="21.5703125" customWidth="1"/>
    <col min="2052" max="2052" width="25.5703125" customWidth="1"/>
    <col min="2053" max="2053" width="15" customWidth="1"/>
    <col min="2054" max="2058" width="11.42578125" customWidth="1"/>
    <col min="2059" max="2059" width="17.5703125" customWidth="1"/>
    <col min="2305" max="2305" width="25.5703125" customWidth="1"/>
    <col min="2306" max="2306" width="11.42578125" customWidth="1"/>
    <col min="2307" max="2307" width="21.5703125" customWidth="1"/>
    <col min="2308" max="2308" width="25.5703125" customWidth="1"/>
    <col min="2309" max="2309" width="15" customWidth="1"/>
    <col min="2310" max="2314" width="11.42578125" customWidth="1"/>
    <col min="2315" max="2315" width="17.5703125" customWidth="1"/>
    <col min="2561" max="2561" width="25.5703125" customWidth="1"/>
    <col min="2562" max="2562" width="11.42578125" customWidth="1"/>
    <col min="2563" max="2563" width="21.5703125" customWidth="1"/>
    <col min="2564" max="2564" width="25.5703125" customWidth="1"/>
    <col min="2565" max="2565" width="15" customWidth="1"/>
    <col min="2566" max="2570" width="11.42578125" customWidth="1"/>
    <col min="2571" max="2571" width="17.5703125" customWidth="1"/>
    <col min="2817" max="2817" width="25.5703125" customWidth="1"/>
    <col min="2818" max="2818" width="11.42578125" customWidth="1"/>
    <col min="2819" max="2819" width="21.5703125" customWidth="1"/>
    <col min="2820" max="2820" width="25.5703125" customWidth="1"/>
    <col min="2821" max="2821" width="15" customWidth="1"/>
    <col min="2822" max="2826" width="11.42578125" customWidth="1"/>
    <col min="2827" max="2827" width="17.5703125" customWidth="1"/>
    <col min="3073" max="3073" width="25.5703125" customWidth="1"/>
    <col min="3074" max="3074" width="11.42578125" customWidth="1"/>
    <col min="3075" max="3075" width="21.5703125" customWidth="1"/>
    <col min="3076" max="3076" width="25.5703125" customWidth="1"/>
    <col min="3077" max="3077" width="15" customWidth="1"/>
    <col min="3078" max="3082" width="11.42578125" customWidth="1"/>
    <col min="3083" max="3083" width="17.5703125" customWidth="1"/>
    <col min="3329" max="3329" width="25.5703125" customWidth="1"/>
    <col min="3330" max="3330" width="11.42578125" customWidth="1"/>
    <col min="3331" max="3331" width="21.5703125" customWidth="1"/>
    <col min="3332" max="3332" width="25.5703125" customWidth="1"/>
    <col min="3333" max="3333" width="15" customWidth="1"/>
    <col min="3334" max="3338" width="11.42578125" customWidth="1"/>
    <col min="3339" max="3339" width="17.5703125" customWidth="1"/>
    <col min="3585" max="3585" width="25.5703125" customWidth="1"/>
    <col min="3586" max="3586" width="11.42578125" customWidth="1"/>
    <col min="3587" max="3587" width="21.5703125" customWidth="1"/>
    <col min="3588" max="3588" width="25.5703125" customWidth="1"/>
    <col min="3589" max="3589" width="15" customWidth="1"/>
    <col min="3590" max="3594" width="11.42578125" customWidth="1"/>
    <col min="3595" max="3595" width="17.5703125" customWidth="1"/>
    <col min="3841" max="3841" width="25.5703125" customWidth="1"/>
    <col min="3842" max="3842" width="11.42578125" customWidth="1"/>
    <col min="3843" max="3843" width="21.5703125" customWidth="1"/>
    <col min="3844" max="3844" width="25.5703125" customWidth="1"/>
    <col min="3845" max="3845" width="15" customWidth="1"/>
    <col min="3846" max="3850" width="11.42578125" customWidth="1"/>
    <col min="3851" max="3851" width="17.5703125" customWidth="1"/>
    <col min="4097" max="4097" width="25.5703125" customWidth="1"/>
    <col min="4098" max="4098" width="11.42578125" customWidth="1"/>
    <col min="4099" max="4099" width="21.5703125" customWidth="1"/>
    <col min="4100" max="4100" width="25.5703125" customWidth="1"/>
    <col min="4101" max="4101" width="15" customWidth="1"/>
    <col min="4102" max="4106" width="11.42578125" customWidth="1"/>
    <col min="4107" max="4107" width="17.5703125" customWidth="1"/>
    <col min="4353" max="4353" width="25.5703125" customWidth="1"/>
    <col min="4354" max="4354" width="11.42578125" customWidth="1"/>
    <col min="4355" max="4355" width="21.5703125" customWidth="1"/>
    <col min="4356" max="4356" width="25.5703125" customWidth="1"/>
    <col min="4357" max="4357" width="15" customWidth="1"/>
    <col min="4358" max="4362" width="11.42578125" customWidth="1"/>
    <col min="4363" max="4363" width="17.5703125" customWidth="1"/>
    <col min="4609" max="4609" width="25.5703125" customWidth="1"/>
    <col min="4610" max="4610" width="11.42578125" customWidth="1"/>
    <col min="4611" max="4611" width="21.5703125" customWidth="1"/>
    <col min="4612" max="4612" width="25.5703125" customWidth="1"/>
    <col min="4613" max="4613" width="15" customWidth="1"/>
    <col min="4614" max="4618" width="11.42578125" customWidth="1"/>
    <col min="4619" max="4619" width="17.5703125" customWidth="1"/>
    <col min="4865" max="4865" width="25.5703125" customWidth="1"/>
    <col min="4866" max="4866" width="11.42578125" customWidth="1"/>
    <col min="4867" max="4867" width="21.5703125" customWidth="1"/>
    <col min="4868" max="4868" width="25.5703125" customWidth="1"/>
    <col min="4869" max="4869" width="15" customWidth="1"/>
    <col min="4870" max="4874" width="11.42578125" customWidth="1"/>
    <col min="4875" max="4875" width="17.5703125" customWidth="1"/>
    <col min="5121" max="5121" width="25.5703125" customWidth="1"/>
    <col min="5122" max="5122" width="11.42578125" customWidth="1"/>
    <col min="5123" max="5123" width="21.5703125" customWidth="1"/>
    <col min="5124" max="5124" width="25.5703125" customWidth="1"/>
    <col min="5125" max="5125" width="15" customWidth="1"/>
    <col min="5126" max="5130" width="11.42578125" customWidth="1"/>
    <col min="5131" max="5131" width="17.5703125" customWidth="1"/>
    <col min="5377" max="5377" width="25.5703125" customWidth="1"/>
    <col min="5378" max="5378" width="11.42578125" customWidth="1"/>
    <col min="5379" max="5379" width="21.5703125" customWidth="1"/>
    <col min="5380" max="5380" width="25.5703125" customWidth="1"/>
    <col min="5381" max="5381" width="15" customWidth="1"/>
    <col min="5382" max="5386" width="11.42578125" customWidth="1"/>
    <col min="5387" max="5387" width="17.5703125" customWidth="1"/>
    <col min="5633" max="5633" width="25.5703125" customWidth="1"/>
    <col min="5634" max="5634" width="11.42578125" customWidth="1"/>
    <col min="5635" max="5635" width="21.5703125" customWidth="1"/>
    <col min="5636" max="5636" width="25.5703125" customWidth="1"/>
    <col min="5637" max="5637" width="15" customWidth="1"/>
    <col min="5638" max="5642" width="11.42578125" customWidth="1"/>
    <col min="5643" max="5643" width="17.5703125" customWidth="1"/>
    <col min="5889" max="5889" width="25.5703125" customWidth="1"/>
    <col min="5890" max="5890" width="11.42578125" customWidth="1"/>
    <col min="5891" max="5891" width="21.5703125" customWidth="1"/>
    <col min="5892" max="5892" width="25.5703125" customWidth="1"/>
    <col min="5893" max="5893" width="15" customWidth="1"/>
    <col min="5894" max="5898" width="11.42578125" customWidth="1"/>
    <col min="5899" max="5899" width="17.5703125" customWidth="1"/>
    <col min="6145" max="6145" width="25.5703125" customWidth="1"/>
    <col min="6146" max="6146" width="11.42578125" customWidth="1"/>
    <col min="6147" max="6147" width="21.5703125" customWidth="1"/>
    <col min="6148" max="6148" width="25.5703125" customWidth="1"/>
    <col min="6149" max="6149" width="15" customWidth="1"/>
    <col min="6150" max="6154" width="11.42578125" customWidth="1"/>
    <col min="6155" max="6155" width="17.5703125" customWidth="1"/>
    <col min="6401" max="6401" width="25.5703125" customWidth="1"/>
    <col min="6402" max="6402" width="11.42578125" customWidth="1"/>
    <col min="6403" max="6403" width="21.5703125" customWidth="1"/>
    <col min="6404" max="6404" width="25.5703125" customWidth="1"/>
    <col min="6405" max="6405" width="15" customWidth="1"/>
    <col min="6406" max="6410" width="11.42578125" customWidth="1"/>
    <col min="6411" max="6411" width="17.5703125" customWidth="1"/>
    <col min="6657" max="6657" width="25.5703125" customWidth="1"/>
    <col min="6658" max="6658" width="11.42578125" customWidth="1"/>
    <col min="6659" max="6659" width="21.5703125" customWidth="1"/>
    <col min="6660" max="6660" width="25.5703125" customWidth="1"/>
    <col min="6661" max="6661" width="15" customWidth="1"/>
    <col min="6662" max="6666" width="11.42578125" customWidth="1"/>
    <col min="6667" max="6667" width="17.5703125" customWidth="1"/>
    <col min="6913" max="6913" width="25.5703125" customWidth="1"/>
    <col min="6914" max="6914" width="11.42578125" customWidth="1"/>
    <col min="6915" max="6915" width="21.5703125" customWidth="1"/>
    <col min="6916" max="6916" width="25.5703125" customWidth="1"/>
    <col min="6917" max="6917" width="15" customWidth="1"/>
    <col min="6918" max="6922" width="11.42578125" customWidth="1"/>
    <col min="6923" max="6923" width="17.5703125" customWidth="1"/>
    <col min="7169" max="7169" width="25.5703125" customWidth="1"/>
    <col min="7170" max="7170" width="11.42578125" customWidth="1"/>
    <col min="7171" max="7171" width="21.5703125" customWidth="1"/>
    <col min="7172" max="7172" width="25.5703125" customWidth="1"/>
    <col min="7173" max="7173" width="15" customWidth="1"/>
    <col min="7174" max="7178" width="11.42578125" customWidth="1"/>
    <col min="7179" max="7179" width="17.5703125" customWidth="1"/>
    <col min="7425" max="7425" width="25.5703125" customWidth="1"/>
    <col min="7426" max="7426" width="11.42578125" customWidth="1"/>
    <col min="7427" max="7427" width="21.5703125" customWidth="1"/>
    <col min="7428" max="7428" width="25.5703125" customWidth="1"/>
    <col min="7429" max="7429" width="15" customWidth="1"/>
    <col min="7430" max="7434" width="11.42578125" customWidth="1"/>
    <col min="7435" max="7435" width="17.5703125" customWidth="1"/>
    <col min="7681" max="7681" width="25.5703125" customWidth="1"/>
    <col min="7682" max="7682" width="11.42578125" customWidth="1"/>
    <col min="7683" max="7683" width="21.5703125" customWidth="1"/>
    <col min="7684" max="7684" width="25.5703125" customWidth="1"/>
    <col min="7685" max="7685" width="15" customWidth="1"/>
    <col min="7686" max="7690" width="11.42578125" customWidth="1"/>
    <col min="7691" max="7691" width="17.5703125" customWidth="1"/>
    <col min="7937" max="7937" width="25.5703125" customWidth="1"/>
    <col min="7938" max="7938" width="11.42578125" customWidth="1"/>
    <col min="7939" max="7939" width="21.5703125" customWidth="1"/>
    <col min="7940" max="7940" width="25.5703125" customWidth="1"/>
    <col min="7941" max="7941" width="15" customWidth="1"/>
    <col min="7942" max="7946" width="11.42578125" customWidth="1"/>
    <col min="7947" max="7947" width="17.5703125" customWidth="1"/>
    <col min="8193" max="8193" width="25.5703125" customWidth="1"/>
    <col min="8194" max="8194" width="11.42578125" customWidth="1"/>
    <col min="8195" max="8195" width="21.5703125" customWidth="1"/>
    <col min="8196" max="8196" width="25.5703125" customWidth="1"/>
    <col min="8197" max="8197" width="15" customWidth="1"/>
    <col min="8198" max="8202" width="11.42578125" customWidth="1"/>
    <col min="8203" max="8203" width="17.5703125" customWidth="1"/>
    <col min="8449" max="8449" width="25.5703125" customWidth="1"/>
    <col min="8450" max="8450" width="11.42578125" customWidth="1"/>
    <col min="8451" max="8451" width="21.5703125" customWidth="1"/>
    <col min="8452" max="8452" width="25.5703125" customWidth="1"/>
    <col min="8453" max="8453" width="15" customWidth="1"/>
    <col min="8454" max="8458" width="11.42578125" customWidth="1"/>
    <col min="8459" max="8459" width="17.5703125" customWidth="1"/>
    <col min="8705" max="8705" width="25.5703125" customWidth="1"/>
    <col min="8706" max="8706" width="11.42578125" customWidth="1"/>
    <col min="8707" max="8707" width="21.5703125" customWidth="1"/>
    <col min="8708" max="8708" width="25.5703125" customWidth="1"/>
    <col min="8709" max="8709" width="15" customWidth="1"/>
    <col min="8710" max="8714" width="11.42578125" customWidth="1"/>
    <col min="8715" max="8715" width="17.5703125" customWidth="1"/>
    <col min="8961" max="8961" width="25.5703125" customWidth="1"/>
    <col min="8962" max="8962" width="11.42578125" customWidth="1"/>
    <col min="8963" max="8963" width="21.5703125" customWidth="1"/>
    <col min="8964" max="8964" width="25.5703125" customWidth="1"/>
    <col min="8965" max="8965" width="15" customWidth="1"/>
    <col min="8966" max="8970" width="11.42578125" customWidth="1"/>
    <col min="8971" max="8971" width="17.5703125" customWidth="1"/>
    <col min="9217" max="9217" width="25.5703125" customWidth="1"/>
    <col min="9218" max="9218" width="11.42578125" customWidth="1"/>
    <col min="9219" max="9219" width="21.5703125" customWidth="1"/>
    <col min="9220" max="9220" width="25.5703125" customWidth="1"/>
    <col min="9221" max="9221" width="15" customWidth="1"/>
    <col min="9222" max="9226" width="11.42578125" customWidth="1"/>
    <col min="9227" max="9227" width="17.5703125" customWidth="1"/>
    <col min="9473" max="9473" width="25.5703125" customWidth="1"/>
    <col min="9474" max="9474" width="11.42578125" customWidth="1"/>
    <col min="9475" max="9475" width="21.5703125" customWidth="1"/>
    <col min="9476" max="9476" width="25.5703125" customWidth="1"/>
    <col min="9477" max="9477" width="15" customWidth="1"/>
    <col min="9478" max="9482" width="11.42578125" customWidth="1"/>
    <col min="9483" max="9483" width="17.5703125" customWidth="1"/>
    <col min="9729" max="9729" width="25.5703125" customWidth="1"/>
    <col min="9730" max="9730" width="11.42578125" customWidth="1"/>
    <col min="9731" max="9731" width="21.5703125" customWidth="1"/>
    <col min="9732" max="9732" width="25.5703125" customWidth="1"/>
    <col min="9733" max="9733" width="15" customWidth="1"/>
    <col min="9734" max="9738" width="11.42578125" customWidth="1"/>
    <col min="9739" max="9739" width="17.5703125" customWidth="1"/>
    <col min="9985" max="9985" width="25.5703125" customWidth="1"/>
    <col min="9986" max="9986" width="11.42578125" customWidth="1"/>
    <col min="9987" max="9987" width="21.5703125" customWidth="1"/>
    <col min="9988" max="9988" width="25.5703125" customWidth="1"/>
    <col min="9989" max="9989" width="15" customWidth="1"/>
    <col min="9990" max="9994" width="11.42578125" customWidth="1"/>
    <col min="9995" max="9995" width="17.5703125" customWidth="1"/>
    <col min="10241" max="10241" width="25.5703125" customWidth="1"/>
    <col min="10242" max="10242" width="11.42578125" customWidth="1"/>
    <col min="10243" max="10243" width="21.5703125" customWidth="1"/>
    <col min="10244" max="10244" width="25.5703125" customWidth="1"/>
    <col min="10245" max="10245" width="15" customWidth="1"/>
    <col min="10246" max="10250" width="11.42578125" customWidth="1"/>
    <col min="10251" max="10251" width="17.5703125" customWidth="1"/>
    <col min="10497" max="10497" width="25.5703125" customWidth="1"/>
    <col min="10498" max="10498" width="11.42578125" customWidth="1"/>
    <col min="10499" max="10499" width="21.5703125" customWidth="1"/>
    <col min="10500" max="10500" width="25.5703125" customWidth="1"/>
    <col min="10501" max="10501" width="15" customWidth="1"/>
    <col min="10502" max="10506" width="11.42578125" customWidth="1"/>
    <col min="10507" max="10507" width="17.5703125" customWidth="1"/>
    <col min="10753" max="10753" width="25.5703125" customWidth="1"/>
    <col min="10754" max="10754" width="11.42578125" customWidth="1"/>
    <col min="10755" max="10755" width="21.5703125" customWidth="1"/>
    <col min="10756" max="10756" width="25.5703125" customWidth="1"/>
    <col min="10757" max="10757" width="15" customWidth="1"/>
    <col min="10758" max="10762" width="11.42578125" customWidth="1"/>
    <col min="10763" max="10763" width="17.5703125" customWidth="1"/>
    <col min="11009" max="11009" width="25.5703125" customWidth="1"/>
    <col min="11010" max="11010" width="11.42578125" customWidth="1"/>
    <col min="11011" max="11011" width="21.5703125" customWidth="1"/>
    <col min="11012" max="11012" width="25.5703125" customWidth="1"/>
    <col min="11013" max="11013" width="15" customWidth="1"/>
    <col min="11014" max="11018" width="11.42578125" customWidth="1"/>
    <col min="11019" max="11019" width="17.5703125" customWidth="1"/>
    <col min="11265" max="11265" width="25.5703125" customWidth="1"/>
    <col min="11266" max="11266" width="11.42578125" customWidth="1"/>
    <col min="11267" max="11267" width="21.5703125" customWidth="1"/>
    <col min="11268" max="11268" width="25.5703125" customWidth="1"/>
    <col min="11269" max="11269" width="15" customWidth="1"/>
    <col min="11270" max="11274" width="11.42578125" customWidth="1"/>
    <col min="11275" max="11275" width="17.5703125" customWidth="1"/>
    <col min="11521" max="11521" width="25.5703125" customWidth="1"/>
    <col min="11522" max="11522" width="11.42578125" customWidth="1"/>
    <col min="11523" max="11523" width="21.5703125" customWidth="1"/>
    <col min="11524" max="11524" width="25.5703125" customWidth="1"/>
    <col min="11525" max="11525" width="15" customWidth="1"/>
    <col min="11526" max="11530" width="11.42578125" customWidth="1"/>
    <col min="11531" max="11531" width="17.5703125" customWidth="1"/>
    <col min="11777" max="11777" width="25.5703125" customWidth="1"/>
    <col min="11778" max="11778" width="11.42578125" customWidth="1"/>
    <col min="11779" max="11779" width="21.5703125" customWidth="1"/>
    <col min="11780" max="11780" width="25.5703125" customWidth="1"/>
    <col min="11781" max="11781" width="15" customWidth="1"/>
    <col min="11782" max="11786" width="11.42578125" customWidth="1"/>
    <col min="11787" max="11787" width="17.5703125" customWidth="1"/>
    <col min="12033" max="12033" width="25.5703125" customWidth="1"/>
    <col min="12034" max="12034" width="11.42578125" customWidth="1"/>
    <col min="12035" max="12035" width="21.5703125" customWidth="1"/>
    <col min="12036" max="12036" width="25.5703125" customWidth="1"/>
    <col min="12037" max="12037" width="15" customWidth="1"/>
    <col min="12038" max="12042" width="11.42578125" customWidth="1"/>
    <col min="12043" max="12043" width="17.5703125" customWidth="1"/>
    <col min="12289" max="12289" width="25.5703125" customWidth="1"/>
    <col min="12290" max="12290" width="11.42578125" customWidth="1"/>
    <col min="12291" max="12291" width="21.5703125" customWidth="1"/>
    <col min="12292" max="12292" width="25.5703125" customWidth="1"/>
    <col min="12293" max="12293" width="15" customWidth="1"/>
    <col min="12294" max="12298" width="11.42578125" customWidth="1"/>
    <col min="12299" max="12299" width="17.5703125" customWidth="1"/>
    <col min="12545" max="12545" width="25.5703125" customWidth="1"/>
    <col min="12546" max="12546" width="11.42578125" customWidth="1"/>
    <col min="12547" max="12547" width="21.5703125" customWidth="1"/>
    <col min="12548" max="12548" width="25.5703125" customWidth="1"/>
    <col min="12549" max="12549" width="15" customWidth="1"/>
    <col min="12550" max="12554" width="11.42578125" customWidth="1"/>
    <col min="12555" max="12555" width="17.5703125" customWidth="1"/>
    <col min="12801" max="12801" width="25.5703125" customWidth="1"/>
    <col min="12802" max="12802" width="11.42578125" customWidth="1"/>
    <col min="12803" max="12803" width="21.5703125" customWidth="1"/>
    <col min="12804" max="12804" width="25.5703125" customWidth="1"/>
    <col min="12805" max="12805" width="15" customWidth="1"/>
    <col min="12806" max="12810" width="11.42578125" customWidth="1"/>
    <col min="12811" max="12811" width="17.5703125" customWidth="1"/>
    <col min="13057" max="13057" width="25.5703125" customWidth="1"/>
    <col min="13058" max="13058" width="11.42578125" customWidth="1"/>
    <col min="13059" max="13059" width="21.5703125" customWidth="1"/>
    <col min="13060" max="13060" width="25.5703125" customWidth="1"/>
    <col min="13061" max="13061" width="15" customWidth="1"/>
    <col min="13062" max="13066" width="11.42578125" customWidth="1"/>
    <col min="13067" max="13067" width="17.5703125" customWidth="1"/>
    <col min="13313" max="13313" width="25.5703125" customWidth="1"/>
    <col min="13314" max="13314" width="11.42578125" customWidth="1"/>
    <col min="13315" max="13315" width="21.5703125" customWidth="1"/>
    <col min="13316" max="13316" width="25.5703125" customWidth="1"/>
    <col min="13317" max="13317" width="15" customWidth="1"/>
    <col min="13318" max="13322" width="11.42578125" customWidth="1"/>
    <col min="13323" max="13323" width="17.5703125" customWidth="1"/>
    <col min="13569" max="13569" width="25.5703125" customWidth="1"/>
    <col min="13570" max="13570" width="11.42578125" customWidth="1"/>
    <col min="13571" max="13571" width="21.5703125" customWidth="1"/>
    <col min="13572" max="13572" width="25.5703125" customWidth="1"/>
    <col min="13573" max="13573" width="15" customWidth="1"/>
    <col min="13574" max="13578" width="11.42578125" customWidth="1"/>
    <col min="13579" max="13579" width="17.5703125" customWidth="1"/>
    <col min="13825" max="13825" width="25.5703125" customWidth="1"/>
    <col min="13826" max="13826" width="11.42578125" customWidth="1"/>
    <col min="13827" max="13827" width="21.5703125" customWidth="1"/>
    <col min="13828" max="13828" width="25.5703125" customWidth="1"/>
    <col min="13829" max="13829" width="15" customWidth="1"/>
    <col min="13830" max="13834" width="11.42578125" customWidth="1"/>
    <col min="13835" max="13835" width="17.5703125" customWidth="1"/>
    <col min="14081" max="14081" width="25.5703125" customWidth="1"/>
    <col min="14082" max="14082" width="11.42578125" customWidth="1"/>
    <col min="14083" max="14083" width="21.5703125" customWidth="1"/>
    <col min="14084" max="14084" width="25.5703125" customWidth="1"/>
    <col min="14085" max="14085" width="15" customWidth="1"/>
    <col min="14086" max="14090" width="11.42578125" customWidth="1"/>
    <col min="14091" max="14091" width="17.5703125" customWidth="1"/>
    <col min="14337" max="14337" width="25.5703125" customWidth="1"/>
    <col min="14338" max="14338" width="11.42578125" customWidth="1"/>
    <col min="14339" max="14339" width="21.5703125" customWidth="1"/>
    <col min="14340" max="14340" width="25.5703125" customWidth="1"/>
    <col min="14341" max="14341" width="15" customWidth="1"/>
    <col min="14342" max="14346" width="11.42578125" customWidth="1"/>
    <col min="14347" max="14347" width="17.5703125" customWidth="1"/>
    <col min="14593" max="14593" width="25.5703125" customWidth="1"/>
    <col min="14594" max="14594" width="11.42578125" customWidth="1"/>
    <col min="14595" max="14595" width="21.5703125" customWidth="1"/>
    <col min="14596" max="14596" width="25.5703125" customWidth="1"/>
    <col min="14597" max="14597" width="15" customWidth="1"/>
    <col min="14598" max="14602" width="11.42578125" customWidth="1"/>
    <col min="14603" max="14603" width="17.5703125" customWidth="1"/>
    <col min="14849" max="14849" width="25.5703125" customWidth="1"/>
    <col min="14850" max="14850" width="11.42578125" customWidth="1"/>
    <col min="14851" max="14851" width="21.5703125" customWidth="1"/>
    <col min="14852" max="14852" width="25.5703125" customWidth="1"/>
    <col min="14853" max="14853" width="15" customWidth="1"/>
    <col min="14854" max="14858" width="11.42578125" customWidth="1"/>
    <col min="14859" max="14859" width="17.5703125" customWidth="1"/>
    <col min="15105" max="15105" width="25.5703125" customWidth="1"/>
    <col min="15106" max="15106" width="11.42578125" customWidth="1"/>
    <col min="15107" max="15107" width="21.5703125" customWidth="1"/>
    <col min="15108" max="15108" width="25.5703125" customWidth="1"/>
    <col min="15109" max="15109" width="15" customWidth="1"/>
    <col min="15110" max="15114" width="11.42578125" customWidth="1"/>
    <col min="15115" max="15115" width="17.5703125" customWidth="1"/>
    <col min="15361" max="15361" width="25.5703125" customWidth="1"/>
    <col min="15362" max="15362" width="11.42578125" customWidth="1"/>
    <col min="15363" max="15363" width="21.5703125" customWidth="1"/>
    <col min="15364" max="15364" width="25.5703125" customWidth="1"/>
    <col min="15365" max="15365" width="15" customWidth="1"/>
    <col min="15366" max="15370" width="11.42578125" customWidth="1"/>
    <col min="15371" max="15371" width="17.5703125" customWidth="1"/>
    <col min="15617" max="15617" width="25.5703125" customWidth="1"/>
    <col min="15618" max="15618" width="11.42578125" customWidth="1"/>
    <col min="15619" max="15619" width="21.5703125" customWidth="1"/>
    <col min="15620" max="15620" width="25.5703125" customWidth="1"/>
    <col min="15621" max="15621" width="15" customWidth="1"/>
    <col min="15622" max="15626" width="11.42578125" customWidth="1"/>
    <col min="15627" max="15627" width="17.5703125" customWidth="1"/>
    <col min="15873" max="15873" width="25.5703125" customWidth="1"/>
    <col min="15874" max="15874" width="11.42578125" customWidth="1"/>
    <col min="15875" max="15875" width="21.5703125" customWidth="1"/>
    <col min="15876" max="15876" width="25.5703125" customWidth="1"/>
    <col min="15877" max="15877" width="15" customWidth="1"/>
    <col min="15878" max="15882" width="11.42578125" customWidth="1"/>
    <col min="15883" max="15883" width="17.5703125" customWidth="1"/>
    <col min="16129" max="16129" width="25.5703125" customWidth="1"/>
    <col min="16130" max="16130" width="11.42578125" customWidth="1"/>
    <col min="16131" max="16131" width="21.5703125" customWidth="1"/>
    <col min="16132" max="16132" width="25.5703125" customWidth="1"/>
    <col min="16133" max="16133" width="15" customWidth="1"/>
    <col min="16134" max="16138" width="11.42578125" customWidth="1"/>
    <col min="16139" max="16139" width="17.5703125" customWidth="1"/>
  </cols>
  <sheetData>
    <row r="1" spans="1:11">
      <c r="A1" s="962" t="s">
        <v>932</v>
      </c>
      <c r="B1" s="963"/>
      <c r="C1" s="963"/>
      <c r="D1" s="963"/>
      <c r="E1" s="963"/>
      <c r="F1" s="963"/>
      <c r="G1" s="963"/>
      <c r="H1" s="963"/>
      <c r="I1" s="963"/>
      <c r="J1" s="963"/>
      <c r="K1" s="964"/>
    </row>
    <row r="2" spans="1:11">
      <c r="A2" s="915" t="s">
        <v>271</v>
      </c>
      <c r="B2" s="916"/>
      <c r="C2" s="916"/>
      <c r="D2" s="916"/>
      <c r="E2" s="916"/>
      <c r="F2" s="916"/>
      <c r="G2" s="916"/>
      <c r="H2" s="916"/>
      <c r="I2" s="916"/>
      <c r="J2" s="916"/>
      <c r="K2" s="917"/>
    </row>
    <row r="3" spans="1:11">
      <c r="A3" s="109" t="s">
        <v>272</v>
      </c>
      <c r="B3" s="923" t="s">
        <v>273</v>
      </c>
      <c r="C3" s="923"/>
      <c r="D3" s="923"/>
      <c r="E3" s="923"/>
      <c r="F3" s="923"/>
      <c r="G3" s="923"/>
      <c r="H3" s="923"/>
      <c r="I3" s="923"/>
      <c r="J3" s="923"/>
      <c r="K3" s="933"/>
    </row>
    <row r="4" spans="1:11">
      <c r="A4" s="109" t="s">
        <v>274</v>
      </c>
      <c r="B4" s="923" t="s">
        <v>275</v>
      </c>
      <c r="C4" s="923"/>
      <c r="D4" s="923"/>
      <c r="E4" s="923"/>
      <c r="F4" s="923"/>
      <c r="G4" s="923"/>
      <c r="H4" s="923"/>
      <c r="I4" s="923"/>
      <c r="J4" s="923"/>
      <c r="K4" s="933"/>
    </row>
    <row r="5" spans="1:11" ht="45">
      <c r="A5" s="110" t="s">
        <v>3</v>
      </c>
      <c r="B5" s="111" t="s">
        <v>4</v>
      </c>
      <c r="C5" s="111" t="s">
        <v>276</v>
      </c>
      <c r="D5" s="111" t="s">
        <v>12</v>
      </c>
      <c r="E5" s="112" t="s">
        <v>7</v>
      </c>
      <c r="F5" s="112" t="s">
        <v>8</v>
      </c>
      <c r="G5" s="112" t="s">
        <v>9</v>
      </c>
      <c r="H5" s="113" t="s">
        <v>10</v>
      </c>
      <c r="I5" s="113" t="s">
        <v>11</v>
      </c>
      <c r="J5" s="114" t="s">
        <v>41</v>
      </c>
      <c r="K5" s="115" t="s">
        <v>277</v>
      </c>
    </row>
    <row r="6" spans="1:11">
      <c r="A6" s="920" t="s">
        <v>278</v>
      </c>
      <c r="B6" s="921"/>
      <c r="C6" s="921"/>
      <c r="D6" s="921"/>
      <c r="E6" s="921"/>
      <c r="F6" s="921"/>
      <c r="G6" s="921"/>
      <c r="H6" s="921"/>
      <c r="I6" s="921"/>
      <c r="J6" s="921"/>
      <c r="K6" s="922"/>
    </row>
    <row r="7" spans="1:11" ht="45">
      <c r="A7" s="718" t="s">
        <v>279</v>
      </c>
      <c r="B7" s="116"/>
      <c r="C7" s="116" t="s">
        <v>280</v>
      </c>
      <c r="D7" s="117" t="s">
        <v>281</v>
      </c>
      <c r="E7" s="118">
        <v>0</v>
      </c>
      <c r="F7" s="118">
        <v>0</v>
      </c>
      <c r="G7" s="119" t="e">
        <v>#DIV/0!</v>
      </c>
      <c r="H7" s="965" t="s">
        <v>896</v>
      </c>
      <c r="I7" s="965"/>
      <c r="J7" s="120">
        <v>0</v>
      </c>
      <c r="K7" s="121"/>
    </row>
    <row r="8" spans="1:11" ht="60">
      <c r="A8" s="719" t="s">
        <v>283</v>
      </c>
      <c r="B8" s="122"/>
      <c r="C8" s="116" t="s">
        <v>284</v>
      </c>
      <c r="D8" s="122" t="s">
        <v>285</v>
      </c>
      <c r="E8" s="118">
        <v>0</v>
      </c>
      <c r="F8" s="118">
        <v>0</v>
      </c>
      <c r="G8" s="119" t="e">
        <v>#DIV/0!</v>
      </c>
      <c r="H8" s="123">
        <v>42370</v>
      </c>
      <c r="I8" s="123">
        <v>42735</v>
      </c>
      <c r="J8" s="120">
        <v>0</v>
      </c>
      <c r="K8" s="124"/>
    </row>
    <row r="9" spans="1:11" ht="45">
      <c r="A9" s="719" t="s">
        <v>286</v>
      </c>
      <c r="B9" s="122"/>
      <c r="C9" s="116" t="s">
        <v>287</v>
      </c>
      <c r="D9" s="122" t="s">
        <v>285</v>
      </c>
      <c r="E9" s="118">
        <v>0</v>
      </c>
      <c r="F9" s="118">
        <v>0</v>
      </c>
      <c r="G9" s="119" t="e">
        <v>#DIV/0!</v>
      </c>
      <c r="H9" s="123">
        <v>42370</v>
      </c>
      <c r="I9" s="123">
        <v>42735</v>
      </c>
      <c r="J9" s="120">
        <v>0</v>
      </c>
      <c r="K9" s="124"/>
    </row>
    <row r="10" spans="1:11" ht="60">
      <c r="A10" s="719" t="s">
        <v>288</v>
      </c>
      <c r="B10" s="122"/>
      <c r="C10" s="116" t="s">
        <v>289</v>
      </c>
      <c r="D10" s="117" t="s">
        <v>290</v>
      </c>
      <c r="E10" s="118">
        <v>0</v>
      </c>
      <c r="F10" s="118">
        <v>0</v>
      </c>
      <c r="G10" s="119" t="e">
        <v>#DIV/0!</v>
      </c>
      <c r="H10" s="965" t="s">
        <v>896</v>
      </c>
      <c r="I10" s="965"/>
      <c r="J10" s="120">
        <v>0</v>
      </c>
      <c r="K10" s="121"/>
    </row>
    <row r="11" spans="1:11">
      <c r="A11" s="952" t="s">
        <v>291</v>
      </c>
      <c r="B11" s="953"/>
      <c r="C11" s="953"/>
      <c r="D11" s="953"/>
      <c r="E11" s="125">
        <f>SUM(E7:E10)</f>
        <v>0</v>
      </c>
      <c r="F11" s="125">
        <f>SUM(F7:F10)</f>
        <v>0</v>
      </c>
      <c r="G11" s="126" t="e">
        <f>F11/E11</f>
        <v>#DIV/0!</v>
      </c>
      <c r="H11" s="954"/>
      <c r="I11" s="954"/>
      <c r="J11" s="954"/>
      <c r="K11" s="955"/>
    </row>
    <row r="12" spans="1:11">
      <c r="A12" s="920" t="s">
        <v>292</v>
      </c>
      <c r="B12" s="921"/>
      <c r="C12" s="921"/>
      <c r="D12" s="921"/>
      <c r="E12" s="921"/>
      <c r="F12" s="921"/>
      <c r="G12" s="921"/>
      <c r="H12" s="921"/>
      <c r="I12" s="921"/>
      <c r="J12" s="921"/>
      <c r="K12" s="922"/>
    </row>
    <row r="13" spans="1:11" ht="45">
      <c r="A13" s="718" t="s">
        <v>293</v>
      </c>
      <c r="B13" s="128"/>
      <c r="C13" s="129" t="s">
        <v>294</v>
      </c>
      <c r="D13" s="122" t="s">
        <v>285</v>
      </c>
      <c r="E13" s="118">
        <v>0</v>
      </c>
      <c r="F13" s="118">
        <v>0</v>
      </c>
      <c r="G13" s="119" t="e">
        <v>#DIV/0!</v>
      </c>
      <c r="H13" s="969" t="s">
        <v>282</v>
      </c>
      <c r="I13" s="969"/>
      <c r="J13" s="130">
        <v>0</v>
      </c>
      <c r="K13" s="131"/>
    </row>
    <row r="14" spans="1:11" ht="60">
      <c r="A14" s="718" t="s">
        <v>295</v>
      </c>
      <c r="B14" s="128"/>
      <c r="C14" s="129" t="s">
        <v>296</v>
      </c>
      <c r="D14" s="122" t="s">
        <v>285</v>
      </c>
      <c r="E14" s="118">
        <v>0</v>
      </c>
      <c r="F14" s="118">
        <v>0</v>
      </c>
      <c r="G14" s="119" t="e">
        <v>#DIV/0!</v>
      </c>
      <c r="H14" s="181">
        <v>42370</v>
      </c>
      <c r="I14" s="181">
        <v>42735</v>
      </c>
      <c r="J14" s="130">
        <v>0</v>
      </c>
      <c r="K14" s="131"/>
    </row>
    <row r="15" spans="1:11">
      <c r="A15" s="966" t="s">
        <v>291</v>
      </c>
      <c r="B15" s="967"/>
      <c r="C15" s="967"/>
      <c r="D15" s="967"/>
      <c r="E15" s="132">
        <f>SUM(E13,E14)</f>
        <v>0</v>
      </c>
      <c r="F15" s="132">
        <f>SUM(F13,F14)</f>
        <v>0</v>
      </c>
      <c r="G15" s="126" t="e">
        <f>F15/E15</f>
        <v>#DIV/0!</v>
      </c>
      <c r="H15" s="938"/>
      <c r="I15" s="938"/>
      <c r="J15" s="938"/>
      <c r="K15" s="939"/>
    </row>
    <row r="16" spans="1:11">
      <c r="A16" s="920" t="s">
        <v>297</v>
      </c>
      <c r="B16" s="921"/>
      <c r="C16" s="921"/>
      <c r="D16" s="921"/>
      <c r="E16" s="921"/>
      <c r="F16" s="921"/>
      <c r="G16" s="921"/>
      <c r="H16" s="921"/>
      <c r="I16" s="921"/>
      <c r="J16" s="921"/>
      <c r="K16" s="922"/>
    </row>
    <row r="17" spans="1:11">
      <c r="A17" s="968" t="s">
        <v>298</v>
      </c>
      <c r="B17" s="923"/>
      <c r="C17" s="923"/>
      <c r="D17" s="923"/>
      <c r="E17" s="923"/>
      <c r="F17" s="923"/>
      <c r="G17" s="923"/>
      <c r="H17" s="923"/>
      <c r="I17" s="923"/>
      <c r="J17" s="923"/>
      <c r="K17" s="933"/>
    </row>
    <row r="18" spans="1:11" ht="75">
      <c r="A18" s="718" t="s">
        <v>299</v>
      </c>
      <c r="B18" s="15"/>
      <c r="C18" s="133" t="s">
        <v>300</v>
      </c>
      <c r="D18" s="122" t="s">
        <v>285</v>
      </c>
      <c r="E18" s="118">
        <v>0</v>
      </c>
      <c r="F18" s="118">
        <v>0</v>
      </c>
      <c r="G18" s="119" t="e">
        <v>#DIV/0!</v>
      </c>
      <c r="H18" s="181">
        <v>42370</v>
      </c>
      <c r="I18" s="181">
        <v>42735</v>
      </c>
      <c r="J18" s="130">
        <v>0</v>
      </c>
      <c r="K18" s="134"/>
    </row>
    <row r="19" spans="1:11">
      <c r="A19" s="968" t="s">
        <v>301</v>
      </c>
      <c r="B19" s="923"/>
      <c r="C19" s="923"/>
      <c r="D19" s="923"/>
      <c r="E19" s="923"/>
      <c r="F19" s="923"/>
      <c r="G19" s="923"/>
      <c r="H19" s="923"/>
      <c r="I19" s="923"/>
      <c r="J19" s="923"/>
      <c r="K19" s="933"/>
    </row>
    <row r="20" spans="1:11" ht="180">
      <c r="A20" s="720" t="s">
        <v>302</v>
      </c>
      <c r="B20" s="116"/>
      <c r="C20" s="116" t="s">
        <v>303</v>
      </c>
      <c r="D20" s="122" t="s">
        <v>285</v>
      </c>
      <c r="E20" s="135">
        <v>0</v>
      </c>
      <c r="F20" s="118">
        <v>0</v>
      </c>
      <c r="G20" s="119" t="e">
        <v>#DIV/0!</v>
      </c>
      <c r="H20" s="181">
        <v>42370</v>
      </c>
      <c r="I20" s="181">
        <v>42735</v>
      </c>
      <c r="J20" s="130">
        <v>0</v>
      </c>
      <c r="K20" s="134"/>
    </row>
    <row r="21" spans="1:11">
      <c r="A21" s="911" t="s">
        <v>291</v>
      </c>
      <c r="B21" s="912"/>
      <c r="C21" s="912"/>
      <c r="D21" s="912"/>
      <c r="E21" s="136">
        <f>SUM(E18,E20)</f>
        <v>0</v>
      </c>
      <c r="F21" s="136">
        <f>SUM(F18,F20)</f>
        <v>0</v>
      </c>
      <c r="G21" s="126" t="e">
        <f>F21/E21</f>
        <v>#DIV/0!</v>
      </c>
      <c r="H21" s="913"/>
      <c r="I21" s="913"/>
      <c r="J21" s="913"/>
      <c r="K21" s="914"/>
    </row>
    <row r="22" spans="1:11">
      <c r="A22" s="959" t="s">
        <v>304</v>
      </c>
      <c r="B22" s="960"/>
      <c r="C22" s="960"/>
      <c r="D22" s="960"/>
      <c r="E22" s="960"/>
      <c r="F22" s="960"/>
      <c r="G22" s="960"/>
      <c r="H22" s="960"/>
      <c r="I22" s="960"/>
      <c r="J22" s="960"/>
      <c r="K22" s="961"/>
    </row>
    <row r="23" spans="1:11" ht="45">
      <c r="A23" s="721" t="s">
        <v>305</v>
      </c>
      <c r="B23" s="137"/>
      <c r="C23" s="138" t="s">
        <v>306</v>
      </c>
      <c r="D23" s="139" t="s">
        <v>285</v>
      </c>
      <c r="E23" s="135">
        <v>0</v>
      </c>
      <c r="F23" s="118">
        <v>0</v>
      </c>
      <c r="G23" s="140" t="e">
        <f>F23/E23</f>
        <v>#DIV/0!</v>
      </c>
      <c r="H23" s="181">
        <v>42370</v>
      </c>
      <c r="I23" s="181">
        <v>42735</v>
      </c>
      <c r="J23" s="137">
        <v>0</v>
      </c>
      <c r="K23" s="141"/>
    </row>
    <row r="24" spans="1:11">
      <c r="A24" s="915" t="s">
        <v>271</v>
      </c>
      <c r="B24" s="916"/>
      <c r="C24" s="916"/>
      <c r="D24" s="916"/>
      <c r="E24" s="916"/>
      <c r="F24" s="916"/>
      <c r="G24" s="916"/>
      <c r="H24" s="916"/>
      <c r="I24" s="916"/>
      <c r="J24" s="916"/>
      <c r="K24" s="917"/>
    </row>
    <row r="25" spans="1:11" hidden="1">
      <c r="A25" s="109" t="s">
        <v>272</v>
      </c>
      <c r="B25" s="923" t="s">
        <v>273</v>
      </c>
      <c r="C25" s="923"/>
      <c r="D25" s="923"/>
      <c r="E25" s="923"/>
      <c r="F25" s="923"/>
      <c r="G25" s="923"/>
      <c r="H25" s="923"/>
      <c r="I25" s="923"/>
      <c r="J25" s="923"/>
      <c r="K25" s="933"/>
    </row>
    <row r="26" spans="1:11" hidden="1">
      <c r="A26" s="109" t="s">
        <v>274</v>
      </c>
      <c r="B26" s="923" t="s">
        <v>275</v>
      </c>
      <c r="C26" s="923"/>
      <c r="D26" s="923"/>
      <c r="E26" s="923"/>
      <c r="F26" s="923"/>
      <c r="G26" s="923"/>
      <c r="H26" s="923"/>
      <c r="I26" s="923"/>
      <c r="J26" s="923"/>
      <c r="K26" s="933"/>
    </row>
    <row r="27" spans="1:11" ht="45" hidden="1">
      <c r="A27" s="110" t="s">
        <v>3</v>
      </c>
      <c r="B27" s="111" t="s">
        <v>4</v>
      </c>
      <c r="C27" s="111" t="s">
        <v>276</v>
      </c>
      <c r="D27" s="111" t="s">
        <v>12</v>
      </c>
      <c r="E27" s="112" t="s">
        <v>7</v>
      </c>
      <c r="F27" s="112" t="s">
        <v>8</v>
      </c>
      <c r="G27" s="112" t="s">
        <v>9</v>
      </c>
      <c r="H27" s="113" t="s">
        <v>10</v>
      </c>
      <c r="I27" s="113" t="s">
        <v>11</v>
      </c>
      <c r="J27" s="114" t="s">
        <v>41</v>
      </c>
      <c r="K27" s="115" t="s">
        <v>15</v>
      </c>
    </row>
    <row r="28" spans="1:11" hidden="1">
      <c r="A28" s="902" t="s">
        <v>307</v>
      </c>
      <c r="B28" s="903"/>
      <c r="C28" s="904"/>
      <c r="D28" s="904"/>
      <c r="E28" s="904"/>
      <c r="F28" s="904"/>
      <c r="G28" s="904"/>
      <c r="H28" s="904"/>
      <c r="I28" s="904"/>
      <c r="J28" s="904"/>
      <c r="K28" s="905"/>
    </row>
    <row r="29" spans="1:11" hidden="1">
      <c r="A29" s="424" t="s">
        <v>898</v>
      </c>
      <c r="B29" s="699"/>
      <c r="C29" s="700"/>
      <c r="D29" s="144"/>
      <c r="E29" s="701"/>
      <c r="F29" s="701"/>
      <c r="G29" s="702"/>
      <c r="H29" s="145"/>
      <c r="I29" s="145"/>
      <c r="J29" s="142">
        <v>0</v>
      </c>
      <c r="K29" s="488"/>
    </row>
    <row r="30" spans="1:11" hidden="1">
      <c r="A30" s="424"/>
      <c r="B30" s="699"/>
      <c r="C30" s="700"/>
      <c r="D30" s="144"/>
      <c r="E30" s="701"/>
      <c r="F30" s="701"/>
      <c r="G30" s="702"/>
      <c r="H30" s="145"/>
      <c r="I30" s="145"/>
      <c r="J30" s="142">
        <v>0</v>
      </c>
      <c r="K30" s="488"/>
    </row>
    <row r="31" spans="1:11" hidden="1">
      <c r="A31" s="956" t="s">
        <v>291</v>
      </c>
      <c r="B31" s="739"/>
      <c r="C31" s="736"/>
      <c r="D31" s="736"/>
      <c r="E31" s="146" t="e">
        <f>SUM(#REF!)</f>
        <v>#REF!</v>
      </c>
      <c r="F31" s="146" t="e">
        <f>SUM(#REF!)</f>
        <v>#REF!</v>
      </c>
      <c r="G31" s="147" t="e">
        <f>F31/E31</f>
        <v>#REF!</v>
      </c>
      <c r="H31" s="957"/>
      <c r="I31" s="957"/>
      <c r="J31" s="957"/>
      <c r="K31" s="958"/>
    </row>
    <row r="32" spans="1:11">
      <c r="A32" s="109" t="s">
        <v>272</v>
      </c>
      <c r="B32" s="923" t="s">
        <v>309</v>
      </c>
      <c r="C32" s="923"/>
      <c r="D32" s="923"/>
      <c r="E32" s="923"/>
      <c r="F32" s="923"/>
      <c r="G32" s="923"/>
      <c r="H32" s="923"/>
      <c r="I32" s="923"/>
      <c r="J32" s="923"/>
      <c r="K32" s="933"/>
    </row>
    <row r="33" spans="1:11">
      <c r="A33" s="109" t="s">
        <v>274</v>
      </c>
      <c r="B33" s="923" t="s">
        <v>275</v>
      </c>
      <c r="C33" s="923"/>
      <c r="D33" s="923"/>
      <c r="E33" s="923"/>
      <c r="F33" s="923"/>
      <c r="G33" s="923"/>
      <c r="H33" s="923"/>
      <c r="I33" s="923"/>
      <c r="J33" s="923"/>
      <c r="K33" s="933"/>
    </row>
    <row r="34" spans="1:11" ht="45">
      <c r="A34" s="110" t="s">
        <v>3</v>
      </c>
      <c r="B34" s="111" t="s">
        <v>4</v>
      </c>
      <c r="C34" s="111" t="s">
        <v>276</v>
      </c>
      <c r="D34" s="111" t="s">
        <v>12</v>
      </c>
      <c r="E34" s="112" t="s">
        <v>7</v>
      </c>
      <c r="F34" s="112" t="s">
        <v>8</v>
      </c>
      <c r="G34" s="112" t="s">
        <v>9</v>
      </c>
      <c r="H34" s="111" t="s">
        <v>10</v>
      </c>
      <c r="I34" s="111" t="s">
        <v>11</v>
      </c>
      <c r="J34" s="114" t="s">
        <v>41</v>
      </c>
      <c r="K34" s="115" t="s">
        <v>15</v>
      </c>
    </row>
    <row r="35" spans="1:11">
      <c r="A35" s="920" t="s">
        <v>310</v>
      </c>
      <c r="B35" s="921"/>
      <c r="C35" s="921"/>
      <c r="D35" s="921"/>
      <c r="E35" s="921"/>
      <c r="F35" s="921"/>
      <c r="G35" s="921"/>
      <c r="H35" s="921"/>
      <c r="I35" s="921"/>
      <c r="J35" s="921"/>
      <c r="K35" s="922"/>
    </row>
    <row r="36" spans="1:11" ht="90">
      <c r="A36" s="719" t="s">
        <v>311</v>
      </c>
      <c r="B36" s="122"/>
      <c r="C36" s="116" t="s">
        <v>312</v>
      </c>
      <c r="D36" s="116" t="s">
        <v>308</v>
      </c>
      <c r="E36" s="118">
        <v>0</v>
      </c>
      <c r="F36" s="118">
        <v>0</v>
      </c>
      <c r="G36" s="119">
        <v>0</v>
      </c>
      <c r="H36" s="148">
        <v>42370</v>
      </c>
      <c r="I36" s="148">
        <v>42735</v>
      </c>
      <c r="J36" s="130">
        <v>0</v>
      </c>
      <c r="K36" s="149"/>
    </row>
    <row r="37" spans="1:11" ht="60">
      <c r="A37" s="719" t="s">
        <v>313</v>
      </c>
      <c r="B37" s="15"/>
      <c r="C37" s="116" t="s">
        <v>314</v>
      </c>
      <c r="D37" s="116" t="s">
        <v>308</v>
      </c>
      <c r="E37" s="118">
        <v>0</v>
      </c>
      <c r="F37" s="118">
        <v>0</v>
      </c>
      <c r="G37" s="119">
        <v>0</v>
      </c>
      <c r="H37" s="148">
        <v>42370</v>
      </c>
      <c r="I37" s="148">
        <v>42735</v>
      </c>
      <c r="J37" s="130">
        <v>0</v>
      </c>
      <c r="K37" s="150"/>
    </row>
    <row r="38" spans="1:11">
      <c r="A38" s="952" t="s">
        <v>291</v>
      </c>
      <c r="B38" s="953"/>
      <c r="C38" s="953"/>
      <c r="D38" s="953"/>
      <c r="E38" s="132">
        <f>SUM(E36:E37)</f>
        <v>0</v>
      </c>
      <c r="F38" s="132">
        <f>SUM(F36)</f>
        <v>0</v>
      </c>
      <c r="G38" s="126" t="e">
        <f>F38/E38</f>
        <v>#DIV/0!</v>
      </c>
      <c r="H38" s="913"/>
      <c r="I38" s="913"/>
      <c r="J38" s="913"/>
      <c r="K38" s="914"/>
    </row>
    <row r="39" spans="1:11">
      <c r="A39" s="915" t="s">
        <v>271</v>
      </c>
      <c r="B39" s="916"/>
      <c r="C39" s="916"/>
      <c r="D39" s="916"/>
      <c r="E39" s="916"/>
      <c r="F39" s="916"/>
      <c r="G39" s="916"/>
      <c r="H39" s="916"/>
      <c r="I39" s="916"/>
      <c r="J39" s="916"/>
      <c r="K39" s="917"/>
    </row>
    <row r="40" spans="1:11">
      <c r="A40" s="109" t="s">
        <v>272</v>
      </c>
      <c r="B40" s="923" t="s">
        <v>273</v>
      </c>
      <c r="C40" s="923"/>
      <c r="D40" s="923"/>
      <c r="E40" s="923"/>
      <c r="F40" s="923"/>
      <c r="G40" s="923"/>
      <c r="H40" s="923"/>
      <c r="I40" s="923"/>
      <c r="J40" s="923"/>
      <c r="K40" s="933"/>
    </row>
    <row r="41" spans="1:11">
      <c r="A41" s="109" t="s">
        <v>274</v>
      </c>
      <c r="B41" s="923" t="s">
        <v>275</v>
      </c>
      <c r="C41" s="923"/>
      <c r="D41" s="923"/>
      <c r="E41" s="923"/>
      <c r="F41" s="923"/>
      <c r="G41" s="923"/>
      <c r="H41" s="923"/>
      <c r="I41" s="923"/>
      <c r="J41" s="923"/>
      <c r="K41" s="933"/>
    </row>
    <row r="42" spans="1:11" ht="45">
      <c r="A42" s="110" t="s">
        <v>3</v>
      </c>
      <c r="B42" s="111" t="s">
        <v>4</v>
      </c>
      <c r="C42" s="111" t="s">
        <v>276</v>
      </c>
      <c r="D42" s="111" t="s">
        <v>12</v>
      </c>
      <c r="E42" s="112" t="s">
        <v>7</v>
      </c>
      <c r="F42" s="112" t="s">
        <v>8</v>
      </c>
      <c r="G42" s="112" t="s">
        <v>9</v>
      </c>
      <c r="H42" s="113" t="s">
        <v>10</v>
      </c>
      <c r="I42" s="113" t="s">
        <v>11</v>
      </c>
      <c r="J42" s="114" t="s">
        <v>41</v>
      </c>
      <c r="K42" s="115" t="s">
        <v>15</v>
      </c>
    </row>
    <row r="43" spans="1:11">
      <c r="A43" s="920" t="s">
        <v>315</v>
      </c>
      <c r="B43" s="921"/>
      <c r="C43" s="921"/>
      <c r="D43" s="921"/>
      <c r="E43" s="921"/>
      <c r="F43" s="921"/>
      <c r="G43" s="921"/>
      <c r="H43" s="921"/>
      <c r="I43" s="921"/>
      <c r="J43" s="921"/>
      <c r="K43" s="922"/>
    </row>
    <row r="44" spans="1:11" ht="150">
      <c r="A44" s="719" t="s">
        <v>316</v>
      </c>
      <c r="B44" s="122"/>
      <c r="C44" s="116" t="s">
        <v>897</v>
      </c>
      <c r="D44" s="116" t="s">
        <v>64</v>
      </c>
      <c r="E44" s="151">
        <v>0</v>
      </c>
      <c r="F44" s="118">
        <v>0</v>
      </c>
      <c r="G44" s="119" t="e">
        <f>F44/E44</f>
        <v>#DIV/0!</v>
      </c>
      <c r="H44" s="148">
        <v>42370</v>
      </c>
      <c r="I44" s="148">
        <v>42459</v>
      </c>
      <c r="J44" s="152">
        <v>0</v>
      </c>
      <c r="K44" s="152"/>
    </row>
    <row r="45" spans="1:11" ht="46.5" customHeight="1">
      <c r="A45" s="719" t="s">
        <v>317</v>
      </c>
      <c r="B45" s="122"/>
      <c r="C45" s="116" t="s">
        <v>312</v>
      </c>
      <c r="D45" s="116" t="s">
        <v>64</v>
      </c>
      <c r="E45" s="118">
        <v>0</v>
      </c>
      <c r="F45" s="118">
        <v>0</v>
      </c>
      <c r="G45" s="119" t="e">
        <f>F45/E45</f>
        <v>#DIV/0!</v>
      </c>
      <c r="H45" s="148">
        <v>42370</v>
      </c>
      <c r="I45" s="148">
        <v>42520</v>
      </c>
      <c r="J45" s="149">
        <v>0</v>
      </c>
      <c r="K45" s="149"/>
    </row>
    <row r="46" spans="1:11" ht="15.75" thickBot="1">
      <c r="A46" s="952" t="s">
        <v>291</v>
      </c>
      <c r="B46" s="953"/>
      <c r="C46" s="953"/>
      <c r="D46" s="953"/>
      <c r="E46" s="125">
        <f>SUM(E44:E45)</f>
        <v>0</v>
      </c>
      <c r="F46" s="125">
        <f>SUM(F44:F45)</f>
        <v>0</v>
      </c>
      <c r="G46" s="126" t="e">
        <f>F46/E46</f>
        <v>#DIV/0!</v>
      </c>
      <c r="H46" s="954"/>
      <c r="I46" s="954"/>
      <c r="J46" s="954"/>
      <c r="K46" s="955"/>
    </row>
    <row r="47" spans="1:11" ht="15" customHeight="1">
      <c r="A47" s="948" t="s">
        <v>318</v>
      </c>
      <c r="B47" s="949"/>
      <c r="C47" s="950"/>
      <c r="D47" s="950"/>
      <c r="E47" s="950"/>
      <c r="F47" s="950"/>
      <c r="G47" s="950"/>
      <c r="H47" s="950"/>
      <c r="I47" s="950"/>
      <c r="J47" s="950"/>
      <c r="K47" s="951"/>
    </row>
    <row r="48" spans="1:11" ht="15" customHeight="1">
      <c r="A48" s="153" t="s">
        <v>272</v>
      </c>
      <c r="B48" s="940" t="s">
        <v>899</v>
      </c>
      <c r="C48" s="941"/>
      <c r="D48" s="941"/>
      <c r="E48" s="941"/>
      <c r="F48" s="941"/>
      <c r="G48" s="941"/>
      <c r="H48" s="941"/>
      <c r="I48" s="941"/>
      <c r="J48" s="941"/>
      <c r="K48" s="942"/>
    </row>
    <row r="49" spans="1:11" ht="15" customHeight="1">
      <c r="A49" s="153" t="s">
        <v>274</v>
      </c>
      <c r="B49" s="940" t="s">
        <v>320</v>
      </c>
      <c r="C49" s="941"/>
      <c r="D49" s="941"/>
      <c r="E49" s="941"/>
      <c r="F49" s="941"/>
      <c r="G49" s="941"/>
      <c r="H49" s="941"/>
      <c r="I49" s="941"/>
      <c r="J49" s="941"/>
      <c r="K49" s="942"/>
    </row>
    <row r="50" spans="1:11" ht="38.25">
      <c r="A50" s="340" t="s">
        <v>321</v>
      </c>
      <c r="B50" s="341" t="s">
        <v>4</v>
      </c>
      <c r="C50" s="342" t="s">
        <v>276</v>
      </c>
      <c r="D50" s="342" t="s">
        <v>12</v>
      </c>
      <c r="E50" s="154" t="s">
        <v>7</v>
      </c>
      <c r="F50" s="154" t="s">
        <v>8</v>
      </c>
      <c r="G50" s="154" t="s">
        <v>9</v>
      </c>
      <c r="H50" s="155" t="s">
        <v>10</v>
      </c>
      <c r="I50" s="155" t="s">
        <v>11</v>
      </c>
      <c r="J50" s="342" t="s">
        <v>41</v>
      </c>
      <c r="K50" s="156" t="s">
        <v>15</v>
      </c>
    </row>
    <row r="51" spans="1:11" ht="15" customHeight="1">
      <c r="A51" s="902" t="s">
        <v>322</v>
      </c>
      <c r="B51" s="903"/>
      <c r="C51" s="904"/>
      <c r="D51" s="904"/>
      <c r="E51" s="904"/>
      <c r="F51" s="904"/>
      <c r="G51" s="904"/>
      <c r="H51" s="904"/>
      <c r="I51" s="904"/>
      <c r="J51" s="904"/>
      <c r="K51" s="905"/>
    </row>
    <row r="52" spans="1:11" ht="75">
      <c r="A52" s="722" t="s">
        <v>900</v>
      </c>
      <c r="B52" s="157"/>
      <c r="C52" s="158" t="s">
        <v>323</v>
      </c>
      <c r="D52" s="144" t="s">
        <v>901</v>
      </c>
      <c r="E52" s="159">
        <v>0</v>
      </c>
      <c r="F52" s="160">
        <v>0</v>
      </c>
      <c r="G52" s="161">
        <f>IFERROR(F52/E52,0)</f>
        <v>0</v>
      </c>
      <c r="H52" s="162">
        <v>42370</v>
      </c>
      <c r="I52" s="163">
        <v>42400</v>
      </c>
      <c r="J52" s="142">
        <v>0</v>
      </c>
      <c r="K52" s="170"/>
    </row>
    <row r="53" spans="1:11" ht="60">
      <c r="A53" s="722" t="s">
        <v>902</v>
      </c>
      <c r="B53" s="164"/>
      <c r="C53" s="158" t="s">
        <v>324</v>
      </c>
      <c r="D53" s="144" t="s">
        <v>901</v>
      </c>
      <c r="E53" s="159">
        <v>0</v>
      </c>
      <c r="F53" s="160">
        <v>0</v>
      </c>
      <c r="G53" s="161">
        <f>IFERROR(F53/E53,0)</f>
        <v>0</v>
      </c>
      <c r="H53" s="162">
        <v>42370</v>
      </c>
      <c r="I53" s="163">
        <v>42415</v>
      </c>
      <c r="J53" s="142">
        <v>0</v>
      </c>
      <c r="K53" s="170"/>
    </row>
    <row r="54" spans="1:11" ht="60">
      <c r="A54" s="722" t="s">
        <v>325</v>
      </c>
      <c r="B54" s="164"/>
      <c r="C54" s="158" t="s">
        <v>326</v>
      </c>
      <c r="D54" s="144" t="s">
        <v>901</v>
      </c>
      <c r="E54" s="159">
        <v>0</v>
      </c>
      <c r="F54" s="160">
        <v>0</v>
      </c>
      <c r="G54" s="161">
        <f>IFERROR(F54/E54,0)</f>
        <v>0</v>
      </c>
      <c r="H54" s="162">
        <v>42401</v>
      </c>
      <c r="I54" s="162">
        <v>42410</v>
      </c>
      <c r="J54" s="142">
        <v>0</v>
      </c>
      <c r="K54" s="170"/>
    </row>
    <row r="55" spans="1:11" ht="105">
      <c r="A55" s="722" t="s">
        <v>903</v>
      </c>
      <c r="B55" s="157"/>
      <c r="C55" s="158" t="s">
        <v>327</v>
      </c>
      <c r="D55" s="144" t="s">
        <v>901</v>
      </c>
      <c r="E55" s="159">
        <v>0</v>
      </c>
      <c r="F55" s="160">
        <v>0</v>
      </c>
      <c r="G55" s="161">
        <f>IFERROR(F55/E55,0)</f>
        <v>0</v>
      </c>
      <c r="H55" s="162">
        <v>42370</v>
      </c>
      <c r="I55" s="162">
        <v>42735</v>
      </c>
      <c r="J55" s="142">
        <v>0</v>
      </c>
      <c r="K55" s="170"/>
    </row>
    <row r="56" spans="1:11">
      <c r="A56" s="943" t="s">
        <v>291</v>
      </c>
      <c r="B56" s="944"/>
      <c r="C56" s="945"/>
      <c r="D56" s="945"/>
      <c r="E56" s="165">
        <f>SUM(E52:E53)</f>
        <v>0</v>
      </c>
      <c r="F56" s="165">
        <f>SUM(F52:F53)</f>
        <v>0</v>
      </c>
      <c r="G56" s="147">
        <f>IFERROR(F56/E56,0)</f>
        <v>0</v>
      </c>
      <c r="H56" s="946"/>
      <c r="I56" s="946"/>
      <c r="J56" s="946"/>
      <c r="K56" s="947"/>
    </row>
    <row r="57" spans="1:11" ht="15" customHeight="1">
      <c r="A57" s="153" t="s">
        <v>272</v>
      </c>
      <c r="B57" s="940" t="s">
        <v>328</v>
      </c>
      <c r="C57" s="941"/>
      <c r="D57" s="941"/>
      <c r="E57" s="941"/>
      <c r="F57" s="941"/>
      <c r="G57" s="941"/>
      <c r="H57" s="941"/>
      <c r="I57" s="941"/>
      <c r="J57" s="941"/>
      <c r="K57" s="942"/>
    </row>
    <row r="58" spans="1:11" ht="15" customHeight="1">
      <c r="A58" s="153" t="s">
        <v>274</v>
      </c>
      <c r="B58" s="940" t="s">
        <v>320</v>
      </c>
      <c r="C58" s="941"/>
      <c r="D58" s="941"/>
      <c r="E58" s="941"/>
      <c r="F58" s="941"/>
      <c r="G58" s="941"/>
      <c r="H58" s="941"/>
      <c r="I58" s="941"/>
      <c r="J58" s="941"/>
      <c r="K58" s="942"/>
    </row>
    <row r="59" spans="1:11" ht="38.25">
      <c r="A59" s="340" t="s">
        <v>321</v>
      </c>
      <c r="B59" s="341" t="s">
        <v>4</v>
      </c>
      <c r="C59" s="342" t="s">
        <v>276</v>
      </c>
      <c r="D59" s="342" t="s">
        <v>12</v>
      </c>
      <c r="E59" s="154" t="s">
        <v>7</v>
      </c>
      <c r="F59" s="154" t="s">
        <v>8</v>
      </c>
      <c r="G59" s="154" t="s">
        <v>9</v>
      </c>
      <c r="H59" s="155" t="s">
        <v>10</v>
      </c>
      <c r="I59" s="155" t="s">
        <v>11</v>
      </c>
      <c r="J59" s="342" t="s">
        <v>41</v>
      </c>
      <c r="K59" s="156" t="s">
        <v>15</v>
      </c>
    </row>
    <row r="60" spans="1:11" ht="15" customHeight="1">
      <c r="A60" s="902" t="s">
        <v>329</v>
      </c>
      <c r="B60" s="903"/>
      <c r="C60" s="904"/>
      <c r="D60" s="904"/>
      <c r="E60" s="904"/>
      <c r="F60" s="904"/>
      <c r="G60" s="904"/>
      <c r="H60" s="904"/>
      <c r="I60" s="904"/>
      <c r="J60" s="904"/>
      <c r="K60" s="905"/>
    </row>
    <row r="61" spans="1:11" ht="38.25">
      <c r="A61" s="654" t="s">
        <v>330</v>
      </c>
      <c r="B61" s="166"/>
      <c r="C61" s="144" t="s">
        <v>904</v>
      </c>
      <c r="D61" s="144" t="s">
        <v>901</v>
      </c>
      <c r="E61" s="159">
        <v>0</v>
      </c>
      <c r="F61" s="160">
        <v>0</v>
      </c>
      <c r="G61" s="161">
        <f>IFERROR(F61/E61,0)</f>
        <v>0</v>
      </c>
      <c r="H61" s="168">
        <v>42370</v>
      </c>
      <c r="I61" s="168">
        <v>42400</v>
      </c>
      <c r="J61" s="142">
        <v>0</v>
      </c>
      <c r="K61" s="170"/>
    </row>
    <row r="62" spans="1:11" ht="90">
      <c r="A62" s="722" t="s">
        <v>905</v>
      </c>
      <c r="B62" s="169"/>
      <c r="C62" s="144" t="s">
        <v>906</v>
      </c>
      <c r="D62" s="144" t="s">
        <v>901</v>
      </c>
      <c r="E62" s="160">
        <v>0</v>
      </c>
      <c r="F62" s="160">
        <v>0</v>
      </c>
      <c r="G62" s="161">
        <f>IFERROR(F62/E62,0)</f>
        <v>0</v>
      </c>
      <c r="H62" s="168">
        <v>42370</v>
      </c>
      <c r="I62" s="162">
        <v>42735</v>
      </c>
      <c r="J62" s="142">
        <v>0</v>
      </c>
      <c r="K62" s="170"/>
    </row>
    <row r="63" spans="1:11" ht="51">
      <c r="A63" s="722" t="s">
        <v>331</v>
      </c>
      <c r="B63" s="166"/>
      <c r="C63" s="144" t="s">
        <v>332</v>
      </c>
      <c r="D63" s="144" t="s">
        <v>901</v>
      </c>
      <c r="E63" s="160">
        <v>0</v>
      </c>
      <c r="F63" s="160">
        <v>0</v>
      </c>
      <c r="G63" s="161">
        <f>IFERROR(F63/E63,0)</f>
        <v>0</v>
      </c>
      <c r="H63" s="168">
        <v>42370</v>
      </c>
      <c r="I63" s="167">
        <v>42735</v>
      </c>
      <c r="J63" s="142">
        <v>0</v>
      </c>
      <c r="K63" s="170"/>
    </row>
    <row r="64" spans="1:11">
      <c r="A64" s="943" t="s">
        <v>291</v>
      </c>
      <c r="B64" s="944"/>
      <c r="C64" s="945"/>
      <c r="D64" s="945"/>
      <c r="E64" s="165">
        <f>SUM(E61:E63)</f>
        <v>0</v>
      </c>
      <c r="F64" s="165">
        <f>SUM(F61:F63)</f>
        <v>0</v>
      </c>
      <c r="G64" s="147">
        <f>IFERROR(F64/E64,0)</f>
        <v>0</v>
      </c>
      <c r="H64" s="946"/>
      <c r="I64" s="946"/>
      <c r="J64" s="946"/>
      <c r="K64" s="947"/>
    </row>
    <row r="65" spans="1:11">
      <c r="A65" s="153" t="s">
        <v>272</v>
      </c>
      <c r="B65" s="940" t="s">
        <v>333</v>
      </c>
      <c r="C65" s="941"/>
      <c r="D65" s="941"/>
      <c r="E65" s="941"/>
      <c r="F65" s="941"/>
      <c r="G65" s="941"/>
      <c r="H65" s="941"/>
      <c r="I65" s="941"/>
      <c r="J65" s="941"/>
      <c r="K65" s="942"/>
    </row>
    <row r="66" spans="1:11" ht="15" customHeight="1">
      <c r="A66" s="153" t="s">
        <v>274</v>
      </c>
      <c r="B66" s="940" t="s">
        <v>320</v>
      </c>
      <c r="C66" s="941"/>
      <c r="D66" s="941"/>
      <c r="E66" s="941"/>
      <c r="F66" s="941"/>
      <c r="G66" s="941"/>
      <c r="H66" s="941"/>
      <c r="I66" s="941"/>
      <c r="J66" s="941"/>
      <c r="K66" s="942"/>
    </row>
    <row r="67" spans="1:11" ht="15" customHeight="1">
      <c r="A67" s="340" t="s">
        <v>321</v>
      </c>
      <c r="B67" s="341" t="s">
        <v>4</v>
      </c>
      <c r="C67" s="342" t="s">
        <v>276</v>
      </c>
      <c r="D67" s="342" t="s">
        <v>12</v>
      </c>
      <c r="E67" s="154" t="s">
        <v>7</v>
      </c>
      <c r="F67" s="154" t="s">
        <v>8</v>
      </c>
      <c r="G67" s="154" t="s">
        <v>9</v>
      </c>
      <c r="H67" s="155" t="s">
        <v>10</v>
      </c>
      <c r="I67" s="155" t="s">
        <v>11</v>
      </c>
      <c r="J67" s="342" t="s">
        <v>41</v>
      </c>
      <c r="K67" s="156" t="s">
        <v>15</v>
      </c>
    </row>
    <row r="68" spans="1:11">
      <c r="A68" s="902" t="s">
        <v>907</v>
      </c>
      <c r="B68" s="903"/>
      <c r="C68" s="904"/>
      <c r="D68" s="904"/>
      <c r="E68" s="904"/>
      <c r="F68" s="904"/>
      <c r="G68" s="904"/>
      <c r="H68" s="904"/>
      <c r="I68" s="904"/>
      <c r="J68" s="904"/>
      <c r="K68" s="905"/>
    </row>
    <row r="69" spans="1:11" ht="51">
      <c r="A69" s="654" t="s">
        <v>334</v>
      </c>
      <c r="B69" s="166"/>
      <c r="C69" s="144" t="s">
        <v>335</v>
      </c>
      <c r="D69" s="144" t="s">
        <v>901</v>
      </c>
      <c r="E69" s="159">
        <v>0</v>
      </c>
      <c r="F69" s="160">
        <v>0</v>
      </c>
      <c r="G69" s="161">
        <f t="shared" ref="G69:G74" si="0">IFERROR(F69/E69,0)</f>
        <v>0</v>
      </c>
      <c r="H69" s="167">
        <v>42370</v>
      </c>
      <c r="I69" s="168">
        <v>42398</v>
      </c>
      <c r="J69" s="142">
        <v>0</v>
      </c>
      <c r="K69" s="170"/>
    </row>
    <row r="70" spans="1:11" ht="51">
      <c r="A70" s="654" t="s">
        <v>908</v>
      </c>
      <c r="B70" s="166"/>
      <c r="C70" s="144" t="s">
        <v>909</v>
      </c>
      <c r="D70" s="144" t="s">
        <v>901</v>
      </c>
      <c r="E70" s="159">
        <v>0</v>
      </c>
      <c r="F70" s="160">
        <v>0</v>
      </c>
      <c r="G70" s="161">
        <f t="shared" si="0"/>
        <v>0</v>
      </c>
      <c r="H70" s="167">
        <v>42464</v>
      </c>
      <c r="I70" s="168">
        <v>42490</v>
      </c>
      <c r="J70" s="142">
        <v>0</v>
      </c>
      <c r="K70" s="170"/>
    </row>
    <row r="71" spans="1:11" ht="38.25">
      <c r="A71" s="654" t="s">
        <v>336</v>
      </c>
      <c r="B71" s="169"/>
      <c r="C71" s="158" t="s">
        <v>335</v>
      </c>
      <c r="D71" s="144" t="s">
        <v>901</v>
      </c>
      <c r="E71" s="159">
        <v>0</v>
      </c>
      <c r="F71" s="160">
        <v>0</v>
      </c>
      <c r="G71" s="161">
        <f t="shared" si="0"/>
        <v>0</v>
      </c>
      <c r="H71" s="167">
        <v>42370</v>
      </c>
      <c r="I71" s="168">
        <v>42415</v>
      </c>
      <c r="J71" s="142">
        <v>0</v>
      </c>
      <c r="K71" s="170"/>
    </row>
    <row r="72" spans="1:11" ht="63.75">
      <c r="A72" s="654" t="s">
        <v>910</v>
      </c>
      <c r="B72" s="169"/>
      <c r="C72" s="158" t="s">
        <v>337</v>
      </c>
      <c r="D72" s="144" t="s">
        <v>901</v>
      </c>
      <c r="E72" s="159">
        <v>0</v>
      </c>
      <c r="F72" s="160">
        <v>0</v>
      </c>
      <c r="G72" s="161">
        <f t="shared" si="0"/>
        <v>0</v>
      </c>
      <c r="H72" s="167">
        <v>42370</v>
      </c>
      <c r="I72" s="168">
        <v>42415</v>
      </c>
      <c r="J72" s="142">
        <v>0</v>
      </c>
      <c r="K72" s="170"/>
    </row>
    <row r="73" spans="1:11" ht="60">
      <c r="A73" s="654" t="s">
        <v>338</v>
      </c>
      <c r="B73" s="169"/>
      <c r="C73" s="158" t="s">
        <v>339</v>
      </c>
      <c r="D73" s="144" t="s">
        <v>901</v>
      </c>
      <c r="E73" s="159">
        <v>0</v>
      </c>
      <c r="F73" s="160">
        <v>0</v>
      </c>
      <c r="G73" s="161">
        <f t="shared" si="0"/>
        <v>0</v>
      </c>
      <c r="H73" s="167">
        <v>42370</v>
      </c>
      <c r="I73" s="168" t="s">
        <v>911</v>
      </c>
      <c r="J73" s="142">
        <v>0</v>
      </c>
      <c r="K73" s="170"/>
    </row>
    <row r="74" spans="1:11" ht="51">
      <c r="A74" s="722" t="s">
        <v>340</v>
      </c>
      <c r="B74" s="166"/>
      <c r="C74" s="144" t="s">
        <v>341</v>
      </c>
      <c r="D74" s="144" t="s">
        <v>901</v>
      </c>
      <c r="E74" s="159">
        <v>0</v>
      </c>
      <c r="F74" s="160">
        <v>0</v>
      </c>
      <c r="G74" s="161">
        <f t="shared" si="0"/>
        <v>0</v>
      </c>
      <c r="H74" s="167">
        <v>42370</v>
      </c>
      <c r="I74" s="167">
        <v>42735</v>
      </c>
      <c r="J74" s="142">
        <v>0</v>
      </c>
      <c r="K74" s="170"/>
    </row>
    <row r="75" spans="1:11">
      <c r="A75" s="943" t="s">
        <v>291</v>
      </c>
      <c r="B75" s="944"/>
      <c r="C75" s="945"/>
      <c r="D75" s="945"/>
      <c r="E75" s="165">
        <f>SUM(E69:E70)</f>
        <v>0</v>
      </c>
      <c r="F75" s="165">
        <f>SUM(F68:F70)</f>
        <v>0</v>
      </c>
      <c r="G75" s="147">
        <f>IFERROR(F75/E75,0)</f>
        <v>0</v>
      </c>
      <c r="H75" s="946"/>
      <c r="I75" s="946"/>
      <c r="J75" s="946"/>
      <c r="K75" s="947"/>
    </row>
    <row r="76" spans="1:11">
      <c r="A76" s="153" t="s">
        <v>272</v>
      </c>
      <c r="B76" s="940" t="s">
        <v>342</v>
      </c>
      <c r="C76" s="941"/>
      <c r="D76" s="941"/>
      <c r="E76" s="941"/>
      <c r="F76" s="941"/>
      <c r="G76" s="941"/>
      <c r="H76" s="941"/>
      <c r="I76" s="941"/>
      <c r="J76" s="941"/>
      <c r="K76" s="942"/>
    </row>
    <row r="77" spans="1:11" ht="15" customHeight="1">
      <c r="A77" s="153" t="s">
        <v>274</v>
      </c>
      <c r="B77" s="940" t="s">
        <v>320</v>
      </c>
      <c r="C77" s="941"/>
      <c r="D77" s="941"/>
      <c r="E77" s="941"/>
      <c r="F77" s="941"/>
      <c r="G77" s="941"/>
      <c r="H77" s="941"/>
      <c r="I77" s="941"/>
      <c r="J77" s="941"/>
      <c r="K77" s="942"/>
    </row>
    <row r="78" spans="1:11" ht="15" customHeight="1">
      <c r="A78" s="340" t="s">
        <v>321</v>
      </c>
      <c r="B78" s="341" t="s">
        <v>4</v>
      </c>
      <c r="C78" s="342" t="s">
        <v>276</v>
      </c>
      <c r="D78" s="342" t="s">
        <v>12</v>
      </c>
      <c r="E78" s="154" t="s">
        <v>7</v>
      </c>
      <c r="F78" s="154" t="s">
        <v>8</v>
      </c>
      <c r="G78" s="154" t="s">
        <v>9</v>
      </c>
      <c r="H78" s="155" t="s">
        <v>10</v>
      </c>
      <c r="I78" s="155" t="s">
        <v>11</v>
      </c>
      <c r="J78" s="342" t="s">
        <v>41</v>
      </c>
      <c r="K78" s="156" t="s">
        <v>15</v>
      </c>
    </row>
    <row r="79" spans="1:11">
      <c r="A79" s="902" t="s">
        <v>343</v>
      </c>
      <c r="B79" s="903"/>
      <c r="C79" s="904"/>
      <c r="D79" s="904"/>
      <c r="E79" s="904"/>
      <c r="F79" s="904"/>
      <c r="G79" s="904"/>
      <c r="H79" s="904"/>
      <c r="I79" s="904"/>
      <c r="J79" s="904"/>
      <c r="K79" s="905"/>
    </row>
    <row r="80" spans="1:11" ht="51">
      <c r="A80" s="654" t="s">
        <v>912</v>
      </c>
      <c r="B80" s="166"/>
      <c r="C80" s="144" t="s">
        <v>344</v>
      </c>
      <c r="D80" s="144" t="s">
        <v>913</v>
      </c>
      <c r="E80" s="159">
        <v>0</v>
      </c>
      <c r="F80" s="160">
        <v>0</v>
      </c>
      <c r="G80" s="161">
        <f>IFERROR(F80/E80,0)</f>
        <v>0</v>
      </c>
      <c r="H80" s="167">
        <v>42370</v>
      </c>
      <c r="I80" s="168">
        <v>42400</v>
      </c>
      <c r="J80" s="142">
        <v>0</v>
      </c>
      <c r="K80" s="170"/>
    </row>
    <row r="81" spans="1:11" ht="120">
      <c r="A81" s="723" t="s">
        <v>345</v>
      </c>
      <c r="B81" s="157"/>
      <c r="C81" s="158" t="s">
        <v>914</v>
      </c>
      <c r="D81" s="144" t="s">
        <v>913</v>
      </c>
      <c r="E81" s="159">
        <v>0</v>
      </c>
      <c r="F81" s="160">
        <v>0</v>
      </c>
      <c r="G81" s="161">
        <f>IFERROR(F81/E81,0)</f>
        <v>0</v>
      </c>
      <c r="H81" s="167">
        <v>42370</v>
      </c>
      <c r="I81" s="168">
        <v>42428</v>
      </c>
      <c r="J81" s="142">
        <v>0</v>
      </c>
      <c r="K81" s="170"/>
    </row>
    <row r="82" spans="1:11" ht="63.75">
      <c r="A82" s="722" t="s">
        <v>346</v>
      </c>
      <c r="B82" s="166"/>
      <c r="C82" s="144" t="s">
        <v>915</v>
      </c>
      <c r="D82" s="144" t="s">
        <v>916</v>
      </c>
      <c r="E82" s="159">
        <v>0</v>
      </c>
      <c r="F82" s="160">
        <v>0</v>
      </c>
      <c r="G82" s="161">
        <f>IFERROR(F82/E82,0)</f>
        <v>0</v>
      </c>
      <c r="H82" s="167">
        <v>42370</v>
      </c>
      <c r="I82" s="167">
        <v>42735</v>
      </c>
      <c r="J82" s="142">
        <v>0</v>
      </c>
      <c r="K82" s="170"/>
    </row>
    <row r="83" spans="1:11" ht="15.75" thickBot="1">
      <c r="A83" s="906" t="s">
        <v>291</v>
      </c>
      <c r="B83" s="907"/>
      <c r="C83" s="908"/>
      <c r="D83" s="908"/>
      <c r="E83" s="171">
        <f>SUM(E80:E82)</f>
        <v>0</v>
      </c>
      <c r="F83" s="171">
        <f>SUM(F61:F82)</f>
        <v>0</v>
      </c>
      <c r="G83" s="147">
        <f>IFERROR(F83/E83,0)</f>
        <v>0</v>
      </c>
      <c r="H83" s="909"/>
      <c r="I83" s="909"/>
      <c r="J83" s="909"/>
      <c r="K83" s="910"/>
    </row>
    <row r="84" spans="1:11" ht="15.75" thickBot="1">
      <c r="A84" s="906" t="s">
        <v>291</v>
      </c>
      <c r="B84" s="907"/>
      <c r="C84" s="908"/>
      <c r="D84" s="908"/>
      <c r="E84" s="171">
        <f>SUM(E81:E83)</f>
        <v>0</v>
      </c>
      <c r="F84" s="171">
        <f>SUM(F61:F83)</f>
        <v>0</v>
      </c>
      <c r="G84" s="172" t="e">
        <f>F84/E84</f>
        <v>#DIV/0!</v>
      </c>
      <c r="H84" s="909"/>
      <c r="I84" s="909"/>
      <c r="J84" s="909"/>
      <c r="K84" s="910"/>
    </row>
    <row r="85" spans="1:11">
      <c r="A85" s="915" t="s">
        <v>347</v>
      </c>
      <c r="B85" s="916"/>
      <c r="C85" s="916"/>
      <c r="D85" s="916"/>
      <c r="E85" s="916"/>
      <c r="F85" s="916"/>
      <c r="G85" s="916"/>
      <c r="H85" s="916"/>
      <c r="I85" s="916"/>
      <c r="J85" s="916"/>
      <c r="K85" s="917"/>
    </row>
    <row r="86" spans="1:11">
      <c r="A86" s="109" t="s">
        <v>272</v>
      </c>
      <c r="B86" s="923" t="s">
        <v>348</v>
      </c>
      <c r="C86" s="923"/>
      <c r="D86" s="923"/>
      <c r="E86" s="923"/>
      <c r="F86" s="923"/>
      <c r="G86" s="923"/>
      <c r="H86" s="923"/>
      <c r="I86" s="923"/>
      <c r="J86" s="923"/>
      <c r="K86" s="933"/>
    </row>
    <row r="87" spans="1:11">
      <c r="A87" s="109" t="s">
        <v>274</v>
      </c>
      <c r="B87" s="923" t="s">
        <v>349</v>
      </c>
      <c r="C87" s="923"/>
      <c r="D87" s="923"/>
      <c r="E87" s="923"/>
      <c r="F87" s="923"/>
      <c r="G87" s="923"/>
      <c r="H87" s="923"/>
      <c r="I87" s="923"/>
      <c r="J87" s="923"/>
      <c r="K87" s="933"/>
    </row>
    <row r="88" spans="1:11" ht="45">
      <c r="A88" s="110" t="s">
        <v>3</v>
      </c>
      <c r="B88" s="111" t="s">
        <v>4</v>
      </c>
      <c r="C88" s="111" t="s">
        <v>276</v>
      </c>
      <c r="D88" s="111" t="s">
        <v>12</v>
      </c>
      <c r="E88" s="112" t="s">
        <v>7</v>
      </c>
      <c r="F88" s="112" t="s">
        <v>8</v>
      </c>
      <c r="G88" s="112" t="s">
        <v>9</v>
      </c>
      <c r="H88" s="173" t="s">
        <v>10</v>
      </c>
      <c r="I88" s="173" t="s">
        <v>11</v>
      </c>
      <c r="J88" s="111" t="s">
        <v>41</v>
      </c>
      <c r="K88" s="115" t="s">
        <v>15</v>
      </c>
    </row>
    <row r="89" spans="1:11">
      <c r="A89" s="920" t="s">
        <v>350</v>
      </c>
      <c r="B89" s="921"/>
      <c r="C89" s="921"/>
      <c r="D89" s="921"/>
      <c r="E89" s="921"/>
      <c r="F89" s="921"/>
      <c r="G89" s="921"/>
      <c r="H89" s="921"/>
      <c r="I89" s="921"/>
      <c r="J89" s="921"/>
      <c r="K89" s="922"/>
    </row>
    <row r="90" spans="1:11" ht="120">
      <c r="A90" s="127" t="s">
        <v>351</v>
      </c>
      <c r="B90" s="128"/>
      <c r="C90" s="128" t="s">
        <v>352</v>
      </c>
      <c r="D90" s="128" t="s">
        <v>353</v>
      </c>
      <c r="E90" s="135">
        <v>0</v>
      </c>
      <c r="F90" s="118">
        <v>0</v>
      </c>
      <c r="G90" s="119" t="e">
        <f>F90/E90</f>
        <v>#DIV/0!</v>
      </c>
      <c r="H90" s="148">
        <v>42370</v>
      </c>
      <c r="I90" s="148">
        <v>42735</v>
      </c>
      <c r="J90" s="175">
        <v>0</v>
      </c>
      <c r="K90" s="176"/>
    </row>
    <row r="91" spans="1:11">
      <c r="A91" s="911" t="s">
        <v>291</v>
      </c>
      <c r="B91" s="912"/>
      <c r="C91" s="912"/>
      <c r="D91" s="912"/>
      <c r="E91" s="136">
        <f>SUM(E85:E88)</f>
        <v>0</v>
      </c>
      <c r="F91" s="136">
        <f>SUM(F85:F88)</f>
        <v>0</v>
      </c>
      <c r="G91" s="126" t="e">
        <f>F91/E91</f>
        <v>#DIV/0!</v>
      </c>
      <c r="H91" s="934"/>
      <c r="I91" s="934"/>
      <c r="J91" s="934"/>
      <c r="K91" s="935"/>
    </row>
    <row r="92" spans="1:11">
      <c r="A92" s="915" t="s">
        <v>347</v>
      </c>
      <c r="B92" s="916"/>
      <c r="C92" s="916"/>
      <c r="D92" s="916"/>
      <c r="E92" s="916"/>
      <c r="F92" s="916"/>
      <c r="G92" s="916"/>
      <c r="H92" s="916"/>
      <c r="I92" s="916"/>
      <c r="J92" s="916"/>
      <c r="K92" s="917"/>
    </row>
    <row r="93" spans="1:11">
      <c r="A93" s="109" t="s">
        <v>272</v>
      </c>
      <c r="B93" s="923" t="s">
        <v>354</v>
      </c>
      <c r="C93" s="923"/>
      <c r="D93" s="923"/>
      <c r="E93" s="923"/>
      <c r="F93" s="923"/>
      <c r="G93" s="923"/>
      <c r="H93" s="923"/>
      <c r="I93" s="923"/>
      <c r="J93" s="923"/>
      <c r="K93" s="933"/>
    </row>
    <row r="94" spans="1:11">
      <c r="A94" s="109" t="s">
        <v>274</v>
      </c>
      <c r="B94" s="923" t="s">
        <v>355</v>
      </c>
      <c r="C94" s="923"/>
      <c r="D94" s="923"/>
      <c r="E94" s="923"/>
      <c r="F94" s="923"/>
      <c r="G94" s="923"/>
      <c r="H94" s="923"/>
      <c r="I94" s="923"/>
      <c r="J94" s="923"/>
      <c r="K94" s="933"/>
    </row>
    <row r="95" spans="1:11" ht="45">
      <c r="A95" s="110" t="s">
        <v>3</v>
      </c>
      <c r="B95" s="111" t="s">
        <v>4</v>
      </c>
      <c r="C95" s="111" t="s">
        <v>276</v>
      </c>
      <c r="D95" s="111" t="s">
        <v>12</v>
      </c>
      <c r="E95" s="112" t="s">
        <v>7</v>
      </c>
      <c r="F95" s="112" t="s">
        <v>8</v>
      </c>
      <c r="G95" s="112" t="s">
        <v>9</v>
      </c>
      <c r="H95" s="173" t="s">
        <v>10</v>
      </c>
      <c r="I95" s="173" t="s">
        <v>11</v>
      </c>
      <c r="J95" s="111" t="s">
        <v>41</v>
      </c>
      <c r="K95" s="115" t="s">
        <v>15</v>
      </c>
    </row>
    <row r="96" spans="1:11">
      <c r="A96" s="920" t="s">
        <v>356</v>
      </c>
      <c r="B96" s="921"/>
      <c r="C96" s="921"/>
      <c r="D96" s="921"/>
      <c r="E96" s="921"/>
      <c r="F96" s="921"/>
      <c r="G96" s="921"/>
      <c r="H96" s="921"/>
      <c r="I96" s="921"/>
      <c r="J96" s="921"/>
      <c r="K96" s="922"/>
    </row>
    <row r="97" spans="1:11" ht="60">
      <c r="A97" s="718" t="s">
        <v>192</v>
      </c>
      <c r="B97" s="199"/>
      <c r="C97" s="199" t="s">
        <v>357</v>
      </c>
      <c r="D97" s="199" t="s">
        <v>353</v>
      </c>
      <c r="E97" s="135">
        <v>0</v>
      </c>
      <c r="F97" s="118">
        <v>0</v>
      </c>
      <c r="G97" s="119" t="e">
        <f t="shared" ref="G97:G102" si="1">F97/E97</f>
        <v>#DIV/0!</v>
      </c>
      <c r="H97" s="148">
        <v>42370</v>
      </c>
      <c r="I97" s="148">
        <v>42735</v>
      </c>
      <c r="J97" s="130">
        <v>0</v>
      </c>
      <c r="K97" s="152"/>
    </row>
    <row r="98" spans="1:11" ht="75">
      <c r="A98" s="718" t="s">
        <v>196</v>
      </c>
      <c r="B98" s="199"/>
      <c r="C98" s="199" t="s">
        <v>358</v>
      </c>
      <c r="D98" s="199" t="s">
        <v>353</v>
      </c>
      <c r="E98" s="135">
        <v>0</v>
      </c>
      <c r="F98" s="118">
        <v>0</v>
      </c>
      <c r="G98" s="119" t="e">
        <f t="shared" si="1"/>
        <v>#DIV/0!</v>
      </c>
      <c r="H98" s="148">
        <v>42370</v>
      </c>
      <c r="I98" s="148">
        <v>42735</v>
      </c>
      <c r="J98" s="130">
        <v>0</v>
      </c>
      <c r="K98" s="152"/>
    </row>
    <row r="99" spans="1:11" ht="75">
      <c r="A99" s="718" t="s">
        <v>359</v>
      </c>
      <c r="B99" s="199"/>
      <c r="C99" s="199" t="s">
        <v>360</v>
      </c>
      <c r="D99" s="199" t="s">
        <v>353</v>
      </c>
      <c r="E99" s="177">
        <v>0</v>
      </c>
      <c r="F99" s="118">
        <v>0</v>
      </c>
      <c r="G99" s="119" t="e">
        <f t="shared" si="1"/>
        <v>#DIV/0!</v>
      </c>
      <c r="H99" s="148">
        <v>42370</v>
      </c>
      <c r="I99" s="148">
        <v>42735</v>
      </c>
      <c r="J99" s="130">
        <v>0</v>
      </c>
      <c r="K99" s="152"/>
    </row>
    <row r="100" spans="1:11" ht="45">
      <c r="A100" s="718" t="s">
        <v>361</v>
      </c>
      <c r="B100" s="199"/>
      <c r="C100" s="199" t="s">
        <v>362</v>
      </c>
      <c r="D100" s="199" t="s">
        <v>353</v>
      </c>
      <c r="E100" s="135">
        <v>0</v>
      </c>
      <c r="F100" s="118">
        <v>0</v>
      </c>
      <c r="G100" s="119" t="e">
        <f t="shared" si="1"/>
        <v>#DIV/0!</v>
      </c>
      <c r="H100" s="148">
        <v>42370</v>
      </c>
      <c r="I100" s="148">
        <v>42735</v>
      </c>
      <c r="J100" s="130">
        <v>0</v>
      </c>
      <c r="K100" s="152"/>
    </row>
    <row r="101" spans="1:11" ht="30">
      <c r="A101" s="718" t="s">
        <v>206</v>
      </c>
      <c r="B101" s="199"/>
      <c r="C101" s="199" t="s">
        <v>363</v>
      </c>
      <c r="D101" s="199" t="s">
        <v>353</v>
      </c>
      <c r="E101" s="135">
        <v>0</v>
      </c>
      <c r="F101" s="118">
        <v>0</v>
      </c>
      <c r="G101" s="119" t="e">
        <f t="shared" si="1"/>
        <v>#DIV/0!</v>
      </c>
      <c r="H101" s="148">
        <v>42370</v>
      </c>
      <c r="I101" s="148">
        <v>42735</v>
      </c>
      <c r="J101" s="130">
        <v>0</v>
      </c>
      <c r="K101" s="178"/>
    </row>
    <row r="102" spans="1:11">
      <c r="A102" s="936" t="s">
        <v>291</v>
      </c>
      <c r="B102" s="937"/>
      <c r="C102" s="937"/>
      <c r="D102" s="937"/>
      <c r="E102" s="136">
        <f>SUM(E97:E101)</f>
        <v>0</v>
      </c>
      <c r="F102" s="136">
        <f>SUM(F97:F101)</f>
        <v>0</v>
      </c>
      <c r="G102" s="126" t="e">
        <f t="shared" si="1"/>
        <v>#DIV/0!</v>
      </c>
      <c r="H102" s="938"/>
      <c r="I102" s="938"/>
      <c r="J102" s="938"/>
      <c r="K102" s="939"/>
    </row>
    <row r="103" spans="1:11">
      <c r="A103" s="915" t="s">
        <v>271</v>
      </c>
      <c r="B103" s="916"/>
      <c r="C103" s="916"/>
      <c r="D103" s="916"/>
      <c r="E103" s="916"/>
      <c r="F103" s="916"/>
      <c r="G103" s="916"/>
      <c r="H103" s="916"/>
      <c r="I103" s="916"/>
      <c r="J103" s="916"/>
      <c r="K103" s="917"/>
    </row>
    <row r="104" spans="1:11">
      <c r="A104" s="109" t="s">
        <v>272</v>
      </c>
      <c r="B104" s="923" t="s">
        <v>364</v>
      </c>
      <c r="C104" s="923"/>
      <c r="D104" s="923"/>
      <c r="E104" s="923"/>
      <c r="F104" s="923"/>
      <c r="G104" s="923"/>
      <c r="H104" s="923"/>
      <c r="I104" s="923"/>
      <c r="J104" s="923"/>
      <c r="K104" s="933"/>
    </row>
    <row r="105" spans="1:11">
      <c r="A105" s="109" t="s">
        <v>274</v>
      </c>
      <c r="B105" s="923" t="s">
        <v>275</v>
      </c>
      <c r="C105" s="923"/>
      <c r="D105" s="923"/>
      <c r="E105" s="923"/>
      <c r="F105" s="923"/>
      <c r="G105" s="923"/>
      <c r="H105" s="923"/>
      <c r="I105" s="923"/>
      <c r="J105" s="923"/>
      <c r="K105" s="933"/>
    </row>
    <row r="106" spans="1:11" ht="45">
      <c r="A106" s="110" t="s">
        <v>3</v>
      </c>
      <c r="B106" s="111" t="s">
        <v>4</v>
      </c>
      <c r="C106" s="111" t="s">
        <v>276</v>
      </c>
      <c r="D106" s="111" t="s">
        <v>12</v>
      </c>
      <c r="E106" s="112" t="s">
        <v>7</v>
      </c>
      <c r="F106" s="112" t="s">
        <v>8</v>
      </c>
      <c r="G106" s="112" t="s">
        <v>9</v>
      </c>
      <c r="H106" s="113" t="s">
        <v>10</v>
      </c>
      <c r="I106" s="113" t="s">
        <v>11</v>
      </c>
      <c r="J106" s="111" t="s">
        <v>365</v>
      </c>
      <c r="K106" s="115" t="s">
        <v>15</v>
      </c>
    </row>
    <row r="107" spans="1:11">
      <c r="A107" s="920" t="s">
        <v>366</v>
      </c>
      <c r="B107" s="921"/>
      <c r="C107" s="921"/>
      <c r="D107" s="921"/>
      <c r="E107" s="921"/>
      <c r="F107" s="921"/>
      <c r="G107" s="921"/>
      <c r="H107" s="921"/>
      <c r="I107" s="921"/>
      <c r="J107" s="921"/>
      <c r="K107" s="922"/>
    </row>
    <row r="108" spans="1:11">
      <c r="A108" s="718" t="s">
        <v>367</v>
      </c>
      <c r="B108" s="179"/>
      <c r="C108" s="116">
        <v>6</v>
      </c>
      <c r="D108" s="116" t="s">
        <v>368</v>
      </c>
      <c r="E108" s="180">
        <v>0</v>
      </c>
      <c r="F108" s="180">
        <v>0</v>
      </c>
      <c r="G108" s="119" t="e">
        <f>F108/E108</f>
        <v>#DIV/0!</v>
      </c>
      <c r="H108" s="181">
        <v>42370</v>
      </c>
      <c r="I108" s="181">
        <v>42735</v>
      </c>
      <c r="J108" s="182">
        <v>0</v>
      </c>
      <c r="K108" s="183"/>
    </row>
    <row r="109" spans="1:11" ht="30">
      <c r="A109" s="718" t="s">
        <v>369</v>
      </c>
      <c r="B109" s="116"/>
      <c r="C109" s="116">
        <v>2</v>
      </c>
      <c r="D109" s="116" t="s">
        <v>368</v>
      </c>
      <c r="E109" s="180">
        <v>0</v>
      </c>
      <c r="F109" s="180">
        <v>0</v>
      </c>
      <c r="G109" s="119" t="e">
        <f>F109/E109</f>
        <v>#DIV/0!</v>
      </c>
      <c r="H109" s="181">
        <v>42370</v>
      </c>
      <c r="I109" s="181">
        <v>42735</v>
      </c>
      <c r="J109" s="182">
        <v>0</v>
      </c>
      <c r="K109" s="178"/>
    </row>
    <row r="110" spans="1:11">
      <c r="A110" s="911" t="s">
        <v>291</v>
      </c>
      <c r="B110" s="912"/>
      <c r="C110" s="912"/>
      <c r="D110" s="912"/>
      <c r="E110" s="136">
        <f>SUM(E108:E109)</f>
        <v>0</v>
      </c>
      <c r="F110" s="136">
        <f>SUM(F108:F109)</f>
        <v>0</v>
      </c>
      <c r="G110" s="126" t="e">
        <f>F110/E110</f>
        <v>#DIV/0!</v>
      </c>
      <c r="H110" s="913"/>
      <c r="I110" s="913"/>
      <c r="J110" s="913"/>
      <c r="K110" s="914"/>
    </row>
    <row r="111" spans="1:11">
      <c r="A111" s="915" t="s">
        <v>370</v>
      </c>
      <c r="B111" s="916"/>
      <c r="C111" s="916"/>
      <c r="D111" s="916"/>
      <c r="E111" s="916"/>
      <c r="F111" s="916"/>
      <c r="G111" s="916"/>
      <c r="H111" s="916"/>
      <c r="I111" s="916"/>
      <c r="J111" s="916"/>
      <c r="K111" s="917"/>
    </row>
    <row r="112" spans="1:11">
      <c r="A112" s="109" t="s">
        <v>272</v>
      </c>
      <c r="B112" s="923" t="s">
        <v>371</v>
      </c>
      <c r="C112" s="923"/>
      <c r="D112" s="923"/>
      <c r="E112" s="923"/>
      <c r="F112" s="923"/>
      <c r="G112" s="923"/>
      <c r="H112" s="923"/>
      <c r="I112" s="923"/>
      <c r="J112" s="923"/>
      <c r="K112" s="933"/>
    </row>
    <row r="113" spans="1:11">
      <c r="A113" s="109" t="s">
        <v>274</v>
      </c>
      <c r="B113" s="923" t="s">
        <v>372</v>
      </c>
      <c r="C113" s="923"/>
      <c r="D113" s="923"/>
      <c r="E113" s="923"/>
      <c r="F113" s="923"/>
      <c r="G113" s="923"/>
      <c r="H113" s="923"/>
      <c r="I113" s="923"/>
      <c r="J113" s="923"/>
      <c r="K113" s="933"/>
    </row>
    <row r="114" spans="1:11" ht="45">
      <c r="A114" s="110" t="s">
        <v>3</v>
      </c>
      <c r="B114" s="111" t="s">
        <v>4</v>
      </c>
      <c r="C114" s="111" t="s">
        <v>276</v>
      </c>
      <c r="D114" s="111" t="s">
        <v>12</v>
      </c>
      <c r="E114" s="112" t="s">
        <v>7</v>
      </c>
      <c r="F114" s="112" t="s">
        <v>8</v>
      </c>
      <c r="G114" s="112" t="s">
        <v>9</v>
      </c>
      <c r="H114" s="173" t="s">
        <v>10</v>
      </c>
      <c r="I114" s="173" t="s">
        <v>11</v>
      </c>
      <c r="J114" s="111" t="s">
        <v>41</v>
      </c>
      <c r="K114" s="115" t="s">
        <v>15</v>
      </c>
    </row>
    <row r="115" spans="1:11">
      <c r="A115" s="920" t="s">
        <v>373</v>
      </c>
      <c r="B115" s="921"/>
      <c r="C115" s="921"/>
      <c r="D115" s="921"/>
      <c r="E115" s="921"/>
      <c r="F115" s="921"/>
      <c r="G115" s="921"/>
      <c r="H115" s="921"/>
      <c r="I115" s="921"/>
      <c r="J115" s="921"/>
      <c r="K115" s="922"/>
    </row>
    <row r="116" spans="1:11" ht="105">
      <c r="A116" s="184" t="s">
        <v>934</v>
      </c>
      <c r="B116" s="185"/>
      <c r="C116" s="117" t="s">
        <v>935</v>
      </c>
      <c r="D116" s="117" t="s">
        <v>936</v>
      </c>
      <c r="E116" s="186">
        <v>0</v>
      </c>
      <c r="F116" s="118">
        <v>0</v>
      </c>
      <c r="G116" s="119">
        <v>0</v>
      </c>
      <c r="H116" s="187">
        <v>42522</v>
      </c>
      <c r="I116" s="187">
        <v>42735</v>
      </c>
      <c r="J116" s="188"/>
      <c r="K116" s="141"/>
    </row>
    <row r="117" spans="1:11" ht="150">
      <c r="A117" s="189" t="s">
        <v>937</v>
      </c>
      <c r="B117" s="185"/>
      <c r="C117" s="117" t="s">
        <v>938</v>
      </c>
      <c r="D117" s="117" t="s">
        <v>939</v>
      </c>
      <c r="E117" s="118">
        <v>0</v>
      </c>
      <c r="F117" s="118">
        <v>0</v>
      </c>
      <c r="G117" s="119">
        <v>0</v>
      </c>
      <c r="H117" s="187">
        <v>42370</v>
      </c>
      <c r="I117" s="187">
        <v>42735</v>
      </c>
      <c r="J117" s="188"/>
      <c r="K117" s="141"/>
    </row>
    <row r="118" spans="1:11">
      <c r="A118" s="713"/>
      <c r="B118" s="714"/>
      <c r="C118" s="714"/>
      <c r="D118" s="714"/>
      <c r="E118" s="191"/>
      <c r="F118" s="191"/>
      <c r="G118" s="126"/>
      <c r="H118" s="192"/>
      <c r="I118" s="192"/>
      <c r="J118" s="188"/>
      <c r="K118" s="141"/>
    </row>
    <row r="119" spans="1:11" hidden="1">
      <c r="A119" s="916" t="s">
        <v>370</v>
      </c>
      <c r="B119" s="916"/>
      <c r="C119" s="916"/>
      <c r="D119" s="916"/>
      <c r="E119" s="916"/>
      <c r="F119" s="916"/>
      <c r="G119" s="916"/>
      <c r="H119" s="916"/>
      <c r="I119" s="916"/>
      <c r="J119" s="916"/>
      <c r="K119" s="916"/>
    </row>
    <row r="120" spans="1:11" hidden="1">
      <c r="A120" s="193" t="s">
        <v>272</v>
      </c>
      <c r="B120" s="923" t="s">
        <v>371</v>
      </c>
      <c r="C120" s="923"/>
      <c r="D120" s="923"/>
      <c r="E120" s="923"/>
      <c r="F120" s="923"/>
      <c r="G120" s="923"/>
      <c r="H120" s="923"/>
      <c r="I120" s="923"/>
      <c r="J120" s="923"/>
      <c r="K120" s="923"/>
    </row>
    <row r="121" spans="1:11" hidden="1">
      <c r="A121" s="193" t="s">
        <v>274</v>
      </c>
      <c r="B121" s="923" t="s">
        <v>372</v>
      </c>
      <c r="C121" s="923"/>
      <c r="D121" s="923"/>
      <c r="E121" s="923"/>
      <c r="F121" s="923"/>
      <c r="G121" s="923"/>
      <c r="H121" s="923"/>
      <c r="I121" s="923"/>
      <c r="J121" s="923"/>
      <c r="K121" s="923"/>
    </row>
    <row r="122" spans="1:11" ht="45" hidden="1">
      <c r="A122" s="111" t="s">
        <v>3</v>
      </c>
      <c r="B122" s="111" t="s">
        <v>4</v>
      </c>
      <c r="C122" s="111" t="s">
        <v>276</v>
      </c>
      <c r="D122" s="111" t="s">
        <v>12</v>
      </c>
      <c r="E122" s="112" t="s">
        <v>7</v>
      </c>
      <c r="F122" s="112" t="s">
        <v>8</v>
      </c>
      <c r="G122" s="112" t="s">
        <v>9</v>
      </c>
      <c r="H122" s="173" t="s">
        <v>10</v>
      </c>
      <c r="I122" s="173" t="s">
        <v>11</v>
      </c>
      <c r="J122" s="111" t="s">
        <v>41</v>
      </c>
      <c r="K122" s="111" t="s">
        <v>15</v>
      </c>
    </row>
    <row r="123" spans="1:11" hidden="1">
      <c r="A123" s="921" t="s">
        <v>373</v>
      </c>
      <c r="B123" s="921"/>
      <c r="C123" s="921"/>
      <c r="D123" s="921"/>
      <c r="E123" s="921"/>
      <c r="F123" s="921"/>
      <c r="G123" s="921"/>
      <c r="H123" s="921"/>
      <c r="I123" s="921"/>
      <c r="J123" s="921"/>
      <c r="K123" s="921"/>
    </row>
    <row r="124" spans="1:11" hidden="1">
      <c r="A124" s="195"/>
      <c r="B124" s="116"/>
      <c r="C124" s="116"/>
      <c r="D124" s="116"/>
      <c r="E124" s="118"/>
      <c r="F124" s="118"/>
      <c r="G124" s="119"/>
      <c r="H124" s="174"/>
      <c r="I124" s="190"/>
      <c r="J124" s="188"/>
      <c r="K124" s="194"/>
    </row>
    <row r="125" spans="1:11" hidden="1">
      <c r="A125" s="195"/>
      <c r="B125" s="116"/>
      <c r="C125" s="116"/>
      <c r="D125" s="116"/>
      <c r="E125" s="118"/>
      <c r="F125" s="118"/>
      <c r="G125" s="119"/>
      <c r="H125" s="174"/>
      <c r="I125" s="190"/>
      <c r="J125" s="188"/>
      <c r="K125" s="194"/>
    </row>
    <row r="126" spans="1:11">
      <c r="A126" s="915" t="s">
        <v>347</v>
      </c>
      <c r="B126" s="916"/>
      <c r="C126" s="916"/>
      <c r="D126" s="916"/>
      <c r="E126" s="916"/>
      <c r="F126" s="916"/>
      <c r="G126" s="916"/>
      <c r="H126" s="916"/>
      <c r="I126" s="916"/>
      <c r="J126" s="916"/>
      <c r="K126" s="917"/>
    </row>
    <row r="127" spans="1:11">
      <c r="A127" s="196" t="s">
        <v>272</v>
      </c>
      <c r="B127" s="918" t="s">
        <v>374</v>
      </c>
      <c r="C127" s="918"/>
      <c r="D127" s="918"/>
      <c r="E127" s="918"/>
      <c r="F127" s="918"/>
      <c r="G127" s="918"/>
      <c r="H127" s="918"/>
      <c r="I127" s="918"/>
      <c r="J127" s="918"/>
      <c r="K127" s="919"/>
    </row>
    <row r="128" spans="1:11">
      <c r="A128" s="196" t="s">
        <v>274</v>
      </c>
      <c r="B128" s="918" t="s">
        <v>355</v>
      </c>
      <c r="C128" s="918"/>
      <c r="D128" s="918"/>
      <c r="E128" s="918"/>
      <c r="F128" s="918"/>
      <c r="G128" s="918"/>
      <c r="H128" s="918"/>
      <c r="I128" s="918"/>
      <c r="J128" s="918"/>
      <c r="K128" s="919"/>
    </row>
    <row r="129" spans="1:11" ht="45">
      <c r="A129" s="110" t="s">
        <v>3</v>
      </c>
      <c r="B129" s="111" t="s">
        <v>4</v>
      </c>
      <c r="C129" s="111" t="s">
        <v>276</v>
      </c>
      <c r="D129" s="111" t="s">
        <v>12</v>
      </c>
      <c r="E129" s="112" t="s">
        <v>7</v>
      </c>
      <c r="F129" s="112" t="s">
        <v>8</v>
      </c>
      <c r="G129" s="112" t="s">
        <v>9</v>
      </c>
      <c r="H129" s="173" t="s">
        <v>10</v>
      </c>
      <c r="I129" s="173" t="s">
        <v>11</v>
      </c>
      <c r="J129" s="111" t="s">
        <v>41</v>
      </c>
      <c r="K129" s="115" t="s">
        <v>15</v>
      </c>
    </row>
    <row r="130" spans="1:11" ht="15" customHeight="1">
      <c r="A130" s="920" t="s">
        <v>375</v>
      </c>
      <c r="B130" s="921"/>
      <c r="C130" s="921"/>
      <c r="D130" s="921"/>
      <c r="E130" s="921"/>
      <c r="F130" s="921"/>
      <c r="G130" s="921"/>
      <c r="H130" s="921"/>
      <c r="I130" s="921"/>
      <c r="J130" s="921"/>
      <c r="K130" s="922"/>
    </row>
    <row r="131" spans="1:11" ht="45">
      <c r="A131" s="339" t="s">
        <v>3</v>
      </c>
      <c r="B131" s="339" t="s">
        <v>4</v>
      </c>
      <c r="C131" s="339" t="s">
        <v>276</v>
      </c>
      <c r="D131" s="339" t="s">
        <v>12</v>
      </c>
      <c r="E131" s="112" t="s">
        <v>7</v>
      </c>
      <c r="F131" s="112" t="s">
        <v>8</v>
      </c>
      <c r="G131" s="112" t="s">
        <v>9</v>
      </c>
      <c r="H131" s="173" t="s">
        <v>10</v>
      </c>
      <c r="I131" s="173" t="s">
        <v>11</v>
      </c>
      <c r="J131" s="339" t="s">
        <v>41</v>
      </c>
      <c r="K131" s="339" t="s">
        <v>15</v>
      </c>
    </row>
    <row r="132" spans="1:11" ht="345">
      <c r="A132" s="724" t="s">
        <v>940</v>
      </c>
      <c r="B132" s="157"/>
      <c r="C132" s="706" t="s">
        <v>917</v>
      </c>
      <c r="D132" s="199" t="s">
        <v>378</v>
      </c>
      <c r="E132" s="177">
        <v>0</v>
      </c>
      <c r="F132" s="205">
        <v>0</v>
      </c>
      <c r="G132" s="206" t="e">
        <f t="shared" ref="G132" si="2">F132/E132</f>
        <v>#DIV/0!</v>
      </c>
      <c r="H132" s="703">
        <v>42430</v>
      </c>
      <c r="I132" s="703">
        <v>42459</v>
      </c>
      <c r="J132" s="188">
        <v>0</v>
      </c>
      <c r="K132" s="157"/>
    </row>
    <row r="133" spans="1:11" ht="255">
      <c r="A133" s="718" t="s">
        <v>376</v>
      </c>
      <c r="B133" s="197"/>
      <c r="C133" s="198" t="s">
        <v>377</v>
      </c>
      <c r="D133" s="199" t="s">
        <v>378</v>
      </c>
      <c r="E133" s="200">
        <v>0</v>
      </c>
      <c r="F133" s="200">
        <v>0</v>
      </c>
      <c r="G133" s="119" t="e">
        <f>F133/E133</f>
        <v>#DIV/0!</v>
      </c>
      <c r="H133" s="148">
        <v>42370</v>
      </c>
      <c r="I133" s="704">
        <v>42734</v>
      </c>
      <c r="J133" s="188">
        <v>0</v>
      </c>
      <c r="K133" s="176"/>
    </row>
    <row r="134" spans="1:11" ht="45">
      <c r="A134" s="718" t="s">
        <v>379</v>
      </c>
      <c r="B134" s="198"/>
      <c r="C134" s="198" t="s">
        <v>380</v>
      </c>
      <c r="D134" s="199" t="s">
        <v>378</v>
      </c>
      <c r="E134" s="200">
        <v>0</v>
      </c>
      <c r="F134" s="200">
        <v>0</v>
      </c>
      <c r="G134" s="119" t="e">
        <f t="shared" ref="G134:G142" si="3">F134/E134</f>
        <v>#DIV/0!</v>
      </c>
      <c r="H134" s="148">
        <v>42370</v>
      </c>
      <c r="I134" s="704">
        <v>42689</v>
      </c>
      <c r="J134" s="188">
        <v>0</v>
      </c>
      <c r="K134" s="176"/>
    </row>
    <row r="135" spans="1:11" ht="195">
      <c r="A135" s="718" t="s">
        <v>381</v>
      </c>
      <c r="B135" s="198"/>
      <c r="C135" s="198" t="s">
        <v>382</v>
      </c>
      <c r="D135" s="199" t="s">
        <v>378</v>
      </c>
      <c r="E135" s="200">
        <v>0</v>
      </c>
      <c r="F135" s="200">
        <v>0</v>
      </c>
      <c r="G135" s="119" t="e">
        <f t="shared" si="3"/>
        <v>#DIV/0!</v>
      </c>
      <c r="H135" s="148">
        <v>42370</v>
      </c>
      <c r="I135" s="704">
        <v>42689</v>
      </c>
      <c r="J135" s="188">
        <v>0</v>
      </c>
      <c r="K135" s="176"/>
    </row>
    <row r="136" spans="1:11" ht="180">
      <c r="A136" s="718" t="s">
        <v>383</v>
      </c>
      <c r="B136" s="198"/>
      <c r="C136" s="198" t="s">
        <v>918</v>
      </c>
      <c r="D136" s="199" t="s">
        <v>378</v>
      </c>
      <c r="E136" s="201">
        <v>0</v>
      </c>
      <c r="F136" s="201">
        <v>0</v>
      </c>
      <c r="G136" s="119" t="e">
        <f t="shared" si="3"/>
        <v>#DIV/0!</v>
      </c>
      <c r="H136" s="148">
        <v>42370</v>
      </c>
      <c r="I136" s="704">
        <v>42522</v>
      </c>
      <c r="J136" s="188">
        <v>0</v>
      </c>
      <c r="K136" s="176"/>
    </row>
    <row r="137" spans="1:11" ht="105">
      <c r="A137" s="718" t="s">
        <v>919</v>
      </c>
      <c r="B137" s="198"/>
      <c r="C137" s="198" t="s">
        <v>920</v>
      </c>
      <c r="D137" s="199" t="s">
        <v>378</v>
      </c>
      <c r="E137" s="200">
        <v>0</v>
      </c>
      <c r="F137" s="200">
        <v>0</v>
      </c>
      <c r="G137" s="119" t="e">
        <f t="shared" si="3"/>
        <v>#DIV/0!</v>
      </c>
      <c r="H137" s="148">
        <v>42370</v>
      </c>
      <c r="I137" s="704">
        <v>42689</v>
      </c>
      <c r="J137" s="188">
        <v>0</v>
      </c>
      <c r="K137" s="176"/>
    </row>
    <row r="138" spans="1:11" ht="225">
      <c r="A138" s="718" t="s">
        <v>384</v>
      </c>
      <c r="B138" s="198"/>
      <c r="C138" s="198" t="s">
        <v>385</v>
      </c>
      <c r="D138" s="199" t="s">
        <v>378</v>
      </c>
      <c r="E138" s="200">
        <v>0</v>
      </c>
      <c r="F138" s="200">
        <v>0</v>
      </c>
      <c r="G138" s="119" t="e">
        <f t="shared" si="3"/>
        <v>#DIV/0!</v>
      </c>
      <c r="H138" s="148">
        <v>42370</v>
      </c>
      <c r="I138" s="704">
        <v>42689</v>
      </c>
      <c r="J138" s="188">
        <v>0</v>
      </c>
      <c r="K138" s="176"/>
    </row>
    <row r="139" spans="1:11" ht="165">
      <c r="A139" s="725" t="s">
        <v>921</v>
      </c>
      <c r="B139" s="202"/>
      <c r="C139" s="203" t="s">
        <v>922</v>
      </c>
      <c r="D139" s="199" t="s">
        <v>378</v>
      </c>
      <c r="E139" s="200">
        <v>0</v>
      </c>
      <c r="F139" s="200">
        <v>0</v>
      </c>
      <c r="G139" s="119" t="e">
        <f t="shared" si="3"/>
        <v>#DIV/0!</v>
      </c>
      <c r="H139" s="148">
        <v>42430</v>
      </c>
      <c r="I139" s="704">
        <v>42521</v>
      </c>
      <c r="J139" s="188">
        <v>0</v>
      </c>
      <c r="K139" s="204"/>
    </row>
    <row r="140" spans="1:11" ht="135">
      <c r="A140" s="726" t="s">
        <v>923</v>
      </c>
      <c r="B140" s="202"/>
      <c r="C140" s="203" t="s">
        <v>924</v>
      </c>
      <c r="D140" s="199" t="s">
        <v>378</v>
      </c>
      <c r="E140" s="200">
        <v>0</v>
      </c>
      <c r="F140" s="200">
        <v>0</v>
      </c>
      <c r="G140" s="119" t="e">
        <f t="shared" si="3"/>
        <v>#DIV/0!</v>
      </c>
      <c r="H140" s="148">
        <v>42430</v>
      </c>
      <c r="I140" s="704">
        <v>42735</v>
      </c>
      <c r="J140" s="188">
        <v>0</v>
      </c>
      <c r="K140" s="705"/>
    </row>
    <row r="141" spans="1:11" ht="165">
      <c r="A141" s="726" t="s">
        <v>925</v>
      </c>
      <c r="B141" s="202"/>
      <c r="C141" s="203" t="s">
        <v>926</v>
      </c>
      <c r="D141" s="203" t="s">
        <v>386</v>
      </c>
      <c r="E141" s="200">
        <v>0</v>
      </c>
      <c r="F141" s="200">
        <v>0</v>
      </c>
      <c r="G141" s="119" t="e">
        <f t="shared" si="3"/>
        <v>#DIV/0!</v>
      </c>
      <c r="H141" s="123">
        <v>42370</v>
      </c>
      <c r="I141" s="123">
        <v>42735</v>
      </c>
      <c r="J141" s="188">
        <v>0</v>
      </c>
      <c r="K141" s="204"/>
    </row>
    <row r="142" spans="1:11" ht="195">
      <c r="A142" s="726" t="s">
        <v>927</v>
      </c>
      <c r="B142" s="202"/>
      <c r="C142" s="203" t="s">
        <v>928</v>
      </c>
      <c r="D142" s="203" t="s">
        <v>386</v>
      </c>
      <c r="E142" s="200">
        <v>0</v>
      </c>
      <c r="F142" s="200">
        <v>0</v>
      </c>
      <c r="G142" s="119" t="e">
        <f t="shared" si="3"/>
        <v>#DIV/0!</v>
      </c>
      <c r="H142" s="123">
        <v>42370</v>
      </c>
      <c r="I142" s="123">
        <v>42735</v>
      </c>
      <c r="J142" s="188">
        <v>0</v>
      </c>
      <c r="K142" s="204"/>
    </row>
    <row r="143" spans="1:11" ht="15" customHeight="1">
      <c r="A143" s="911" t="s">
        <v>291</v>
      </c>
      <c r="B143" s="912"/>
      <c r="C143" s="912"/>
      <c r="D143" s="912"/>
      <c r="E143" s="136">
        <f>SUM(E133:E138)</f>
        <v>0</v>
      </c>
      <c r="F143" s="136">
        <f>SUM(F133:F138)</f>
        <v>0</v>
      </c>
      <c r="G143" s="126" t="e">
        <f>#REF!/#REF!</f>
        <v>#REF!</v>
      </c>
      <c r="H143" s="913"/>
      <c r="I143" s="913"/>
      <c r="J143" s="913"/>
      <c r="K143" s="914"/>
    </row>
    <row r="144" spans="1:11">
      <c r="A144" s="920" t="s">
        <v>941</v>
      </c>
      <c r="B144" s="921"/>
      <c r="C144" s="921"/>
      <c r="D144" s="921"/>
      <c r="E144" s="921"/>
      <c r="F144" s="921"/>
      <c r="G144" s="921"/>
      <c r="H144" s="921"/>
      <c r="I144" s="921"/>
      <c r="J144" s="921"/>
      <c r="K144" s="922"/>
    </row>
    <row r="145" spans="1:11" ht="30">
      <c r="A145" s="718" t="s">
        <v>387</v>
      </c>
      <c r="B145" s="116"/>
      <c r="C145" s="116" t="s">
        <v>388</v>
      </c>
      <c r="D145" s="116" t="s">
        <v>389</v>
      </c>
      <c r="E145" s="177">
        <v>0</v>
      </c>
      <c r="F145" s="205">
        <v>0</v>
      </c>
      <c r="G145" s="206" t="e">
        <f>F145/E145</f>
        <v>#DIV/0!</v>
      </c>
      <c r="H145" s="123">
        <v>42370</v>
      </c>
      <c r="I145" s="123">
        <v>42735</v>
      </c>
      <c r="J145" s="130">
        <v>0</v>
      </c>
      <c r="K145" s="176"/>
    </row>
    <row r="146" spans="1:11" ht="105">
      <c r="A146" s="718" t="s">
        <v>930</v>
      </c>
      <c r="B146" s="15"/>
      <c r="C146" s="116" t="s">
        <v>388</v>
      </c>
      <c r="D146" s="116" t="s">
        <v>389</v>
      </c>
      <c r="E146" s="177">
        <v>0</v>
      </c>
      <c r="F146" s="205">
        <v>0</v>
      </c>
      <c r="G146" s="206" t="e">
        <f t="shared" ref="G146:G147" si="4">F146/E146</f>
        <v>#DIV/0!</v>
      </c>
      <c r="H146" s="123">
        <v>42370</v>
      </c>
      <c r="I146" s="123">
        <v>42735</v>
      </c>
      <c r="J146" s="130">
        <v>0</v>
      </c>
      <c r="K146" s="176"/>
    </row>
    <row r="147" spans="1:11" ht="108" customHeight="1">
      <c r="A147" s="718" t="s">
        <v>929</v>
      </c>
      <c r="B147" s="15"/>
      <c r="C147" s="116" t="s">
        <v>390</v>
      </c>
      <c r="D147" s="116" t="s">
        <v>389</v>
      </c>
      <c r="E147" s="177">
        <v>0</v>
      </c>
      <c r="F147" s="205">
        <v>0</v>
      </c>
      <c r="G147" s="206" t="e">
        <f t="shared" si="4"/>
        <v>#DIV/0!</v>
      </c>
      <c r="H147" s="123">
        <v>42370</v>
      </c>
      <c r="I147" s="123">
        <v>42735</v>
      </c>
      <c r="J147" s="130">
        <v>0</v>
      </c>
      <c r="K147" s="176"/>
    </row>
    <row r="148" spans="1:11" ht="60">
      <c r="A148" s="718" t="s">
        <v>931</v>
      </c>
      <c r="B148" s="15"/>
      <c r="C148" s="116" t="s">
        <v>407</v>
      </c>
      <c r="D148" s="116" t="s">
        <v>389</v>
      </c>
      <c r="E148" s="177">
        <v>0</v>
      </c>
      <c r="F148" s="205">
        <v>0</v>
      </c>
      <c r="G148" s="206" t="e">
        <f>F148/E148</f>
        <v>#DIV/0!</v>
      </c>
      <c r="H148" s="123">
        <v>42370</v>
      </c>
      <c r="I148" s="123">
        <v>42735</v>
      </c>
      <c r="J148" s="130">
        <v>0</v>
      </c>
      <c r="K148" s="176"/>
    </row>
    <row r="149" spans="1:11" ht="15" customHeight="1">
      <c r="A149" s="924" t="s">
        <v>291</v>
      </c>
      <c r="B149" s="925"/>
      <c r="C149" s="925"/>
      <c r="D149" s="926"/>
      <c r="E149" s="136">
        <f>SUM(E145:E148)</f>
        <v>0</v>
      </c>
      <c r="F149" s="136">
        <f>SUM(F145:F148)</f>
        <v>0</v>
      </c>
      <c r="G149" s="126" t="e">
        <f>F149/E149</f>
        <v>#DIV/0!</v>
      </c>
      <c r="H149" s="927"/>
      <c r="I149" s="928"/>
      <c r="J149" s="928"/>
      <c r="K149" s="929"/>
    </row>
    <row r="150" spans="1:11">
      <c r="A150" s="930" t="s">
        <v>391</v>
      </c>
      <c r="B150" s="931"/>
      <c r="C150" s="931"/>
      <c r="D150" s="931"/>
      <c r="E150" s="931"/>
      <c r="F150" s="931"/>
      <c r="G150" s="931"/>
      <c r="H150" s="931"/>
      <c r="I150" s="931"/>
      <c r="J150" s="931"/>
      <c r="K150" s="932"/>
    </row>
    <row r="151" spans="1:11" ht="30">
      <c r="A151" s="718" t="s">
        <v>392</v>
      </c>
      <c r="B151" s="116"/>
      <c r="C151" s="116" t="s">
        <v>393</v>
      </c>
      <c r="D151" s="116" t="s">
        <v>389</v>
      </c>
      <c r="E151" s="177">
        <v>0</v>
      </c>
      <c r="F151" s="205">
        <v>0</v>
      </c>
      <c r="G151" s="206" t="e">
        <f>F151/E151</f>
        <v>#DIV/0!</v>
      </c>
      <c r="H151" s="123">
        <v>42370</v>
      </c>
      <c r="I151" s="123">
        <v>42735</v>
      </c>
      <c r="J151" s="130">
        <v>0</v>
      </c>
      <c r="K151" s="176"/>
    </row>
    <row r="152" spans="1:11" ht="45">
      <c r="A152" s="718" t="s">
        <v>394</v>
      </c>
      <c r="B152" s="116"/>
      <c r="C152" s="116" t="s">
        <v>395</v>
      </c>
      <c r="D152" s="116" t="s">
        <v>389</v>
      </c>
      <c r="E152" s="177">
        <v>0</v>
      </c>
      <c r="F152" s="205">
        <v>0</v>
      </c>
      <c r="G152" s="206" t="e">
        <f>F152/E152</f>
        <v>#DIV/0!</v>
      </c>
      <c r="H152" s="123">
        <v>42370</v>
      </c>
      <c r="I152" s="123">
        <v>42735</v>
      </c>
      <c r="J152" s="130">
        <v>0</v>
      </c>
      <c r="K152" s="176"/>
    </row>
    <row r="153" spans="1:11" ht="30">
      <c r="A153" s="718" t="s">
        <v>396</v>
      </c>
      <c r="B153" s="116"/>
      <c r="C153" s="116" t="s">
        <v>395</v>
      </c>
      <c r="D153" s="116" t="s">
        <v>389</v>
      </c>
      <c r="E153" s="177">
        <v>0</v>
      </c>
      <c r="F153" s="205">
        <v>0</v>
      </c>
      <c r="G153" s="206" t="e">
        <f>F153/E153</f>
        <v>#DIV/0!</v>
      </c>
      <c r="H153" s="123">
        <v>42370</v>
      </c>
      <c r="I153" s="123">
        <v>42735</v>
      </c>
      <c r="J153" s="130">
        <v>0</v>
      </c>
      <c r="K153" s="176"/>
    </row>
    <row r="154" spans="1:11" ht="45">
      <c r="A154" s="718" t="s">
        <v>397</v>
      </c>
      <c r="B154" s="116"/>
      <c r="C154" s="116" t="s">
        <v>398</v>
      </c>
      <c r="D154" s="116" t="s">
        <v>389</v>
      </c>
      <c r="E154" s="177">
        <v>0</v>
      </c>
      <c r="F154" s="205">
        <v>0</v>
      </c>
      <c r="G154" s="206" t="e">
        <f>F154/E154</f>
        <v>#DIV/0!</v>
      </c>
      <c r="H154" s="123">
        <v>42370</v>
      </c>
      <c r="I154" s="123">
        <v>42735</v>
      </c>
      <c r="J154" s="130">
        <v>0</v>
      </c>
      <c r="K154" s="176"/>
    </row>
    <row r="155" spans="1:11">
      <c r="A155" s="911" t="s">
        <v>291</v>
      </c>
      <c r="B155" s="912"/>
      <c r="C155" s="912"/>
      <c r="D155" s="912"/>
      <c r="E155" s="136">
        <f>SUM(E150:E154)</f>
        <v>0</v>
      </c>
      <c r="F155" s="136">
        <f>SUM(F150:F154)</f>
        <v>0</v>
      </c>
      <c r="G155" s="126" t="e">
        <f>F155/E155</f>
        <v>#DIV/0!</v>
      </c>
      <c r="H155" s="913"/>
      <c r="I155" s="913"/>
      <c r="J155" s="913"/>
      <c r="K155" s="914"/>
    </row>
    <row r="156" spans="1:11">
      <c r="A156" s="920" t="s">
        <v>399</v>
      </c>
      <c r="B156" s="921"/>
      <c r="C156" s="921"/>
      <c r="D156" s="921"/>
      <c r="E156" s="921"/>
      <c r="F156" s="921"/>
      <c r="G156" s="921"/>
      <c r="H156" s="921"/>
      <c r="I156" s="921"/>
      <c r="J156" s="921"/>
      <c r="K156" s="922"/>
    </row>
    <row r="157" spans="1:11" ht="45">
      <c r="A157" s="726" t="s">
        <v>400</v>
      </c>
      <c r="B157" s="116"/>
      <c r="C157" s="207" t="s">
        <v>401</v>
      </c>
      <c r="D157" s="116" t="s">
        <v>389</v>
      </c>
      <c r="E157" s="177">
        <v>0</v>
      </c>
      <c r="F157" s="205">
        <v>0</v>
      </c>
      <c r="G157" s="206" t="e">
        <f t="shared" ref="G157:G162" si="5">F157/E157</f>
        <v>#DIV/0!</v>
      </c>
      <c r="H157" s="123">
        <v>42370</v>
      </c>
      <c r="I157" s="123">
        <v>42735</v>
      </c>
      <c r="J157" s="130">
        <v>0</v>
      </c>
      <c r="K157" s="208"/>
    </row>
    <row r="158" spans="1:11" ht="45">
      <c r="A158" s="719" t="s">
        <v>402</v>
      </c>
      <c r="B158" s="122"/>
      <c r="C158" s="207" t="s">
        <v>403</v>
      </c>
      <c r="D158" s="116" t="s">
        <v>389</v>
      </c>
      <c r="E158" s="177">
        <v>0</v>
      </c>
      <c r="F158" s="205">
        <v>0</v>
      </c>
      <c r="G158" s="206" t="e">
        <f t="shared" si="5"/>
        <v>#DIV/0!</v>
      </c>
      <c r="H158" s="123">
        <v>42370</v>
      </c>
      <c r="I158" s="123">
        <v>42735</v>
      </c>
      <c r="J158" s="130">
        <v>0</v>
      </c>
      <c r="K158" s="176"/>
    </row>
    <row r="159" spans="1:11" ht="45">
      <c r="A159" s="719" t="s">
        <v>404</v>
      </c>
      <c r="B159" s="122"/>
      <c r="C159" s="207" t="s">
        <v>405</v>
      </c>
      <c r="D159" s="116" t="s">
        <v>389</v>
      </c>
      <c r="E159" s="177">
        <v>0</v>
      </c>
      <c r="F159" s="205">
        <v>0</v>
      </c>
      <c r="G159" s="206" t="e">
        <f t="shared" si="5"/>
        <v>#DIV/0!</v>
      </c>
      <c r="H159" s="123">
        <v>42370</v>
      </c>
      <c r="I159" s="123">
        <v>42735</v>
      </c>
      <c r="J159" s="130">
        <v>0</v>
      </c>
      <c r="K159" s="176"/>
    </row>
    <row r="160" spans="1:11" ht="30">
      <c r="A160" s="718" t="s">
        <v>406</v>
      </c>
      <c r="B160" s="116"/>
      <c r="C160" s="209" t="s">
        <v>407</v>
      </c>
      <c r="D160" s="116" t="s">
        <v>389</v>
      </c>
      <c r="E160" s="177">
        <v>0</v>
      </c>
      <c r="F160" s="205">
        <v>0</v>
      </c>
      <c r="G160" s="206" t="e">
        <f t="shared" si="5"/>
        <v>#DIV/0!</v>
      </c>
      <c r="H160" s="123">
        <v>42370</v>
      </c>
      <c r="I160" s="123">
        <v>42735</v>
      </c>
      <c r="J160" s="130">
        <v>0</v>
      </c>
      <c r="K160" s="176"/>
    </row>
    <row r="161" spans="1:11" ht="75">
      <c r="A161" s="718" t="s">
        <v>408</v>
      </c>
      <c r="B161" s="116"/>
      <c r="C161" s="209" t="s">
        <v>409</v>
      </c>
      <c r="D161" s="116" t="s">
        <v>389</v>
      </c>
      <c r="E161" s="177">
        <v>0</v>
      </c>
      <c r="F161" s="205">
        <v>0</v>
      </c>
      <c r="G161" s="206" t="e">
        <f t="shared" si="5"/>
        <v>#DIV/0!</v>
      </c>
      <c r="H161" s="123">
        <v>42370</v>
      </c>
      <c r="I161" s="123">
        <v>42735</v>
      </c>
      <c r="J161" s="130">
        <v>0</v>
      </c>
      <c r="K161" s="176"/>
    </row>
    <row r="162" spans="1:11">
      <c r="A162" s="911" t="s">
        <v>291</v>
      </c>
      <c r="B162" s="912"/>
      <c r="C162" s="912"/>
      <c r="D162" s="912"/>
      <c r="E162" s="136">
        <f>SUM(E157:E161)</f>
        <v>0</v>
      </c>
      <c r="F162" s="136">
        <f>SUM(F157:F161)</f>
        <v>0</v>
      </c>
      <c r="G162" s="126" t="e">
        <f t="shared" si="5"/>
        <v>#DIV/0!</v>
      </c>
      <c r="H162" s="913"/>
      <c r="I162" s="913"/>
      <c r="J162" s="913"/>
      <c r="K162" s="914"/>
    </row>
  </sheetData>
  <mergeCells count="100">
    <mergeCell ref="A144:K144"/>
    <mergeCell ref="H7:I7"/>
    <mergeCell ref="A15:D15"/>
    <mergeCell ref="H15:K15"/>
    <mergeCell ref="A16:K16"/>
    <mergeCell ref="A17:K17"/>
    <mergeCell ref="A19:K19"/>
    <mergeCell ref="A21:D21"/>
    <mergeCell ref="H21:K21"/>
    <mergeCell ref="H10:I10"/>
    <mergeCell ref="A11:D11"/>
    <mergeCell ref="H11:K11"/>
    <mergeCell ref="A12:K12"/>
    <mergeCell ref="H13:I13"/>
    <mergeCell ref="A38:D38"/>
    <mergeCell ref="H38:K38"/>
    <mergeCell ref="A1:K1"/>
    <mergeCell ref="A2:K2"/>
    <mergeCell ref="B3:K3"/>
    <mergeCell ref="B4:K4"/>
    <mergeCell ref="A6:K6"/>
    <mergeCell ref="A22:K22"/>
    <mergeCell ref="A24:K24"/>
    <mergeCell ref="B25:K25"/>
    <mergeCell ref="B26:K26"/>
    <mergeCell ref="A28:K28"/>
    <mergeCell ref="A31:D31"/>
    <mergeCell ref="H31:K31"/>
    <mergeCell ref="B32:K32"/>
    <mergeCell ref="B33:K33"/>
    <mergeCell ref="A35:K35"/>
    <mergeCell ref="A39:K39"/>
    <mergeCell ref="B40:K40"/>
    <mergeCell ref="B41:K41"/>
    <mergeCell ref="A43:K43"/>
    <mergeCell ref="A46:D46"/>
    <mergeCell ref="H46:K46"/>
    <mergeCell ref="A47:K47"/>
    <mergeCell ref="B48:K48"/>
    <mergeCell ref="B49:K49"/>
    <mergeCell ref="A51:K51"/>
    <mergeCell ref="A56:D56"/>
    <mergeCell ref="H56:K56"/>
    <mergeCell ref="B77:K77"/>
    <mergeCell ref="B57:K57"/>
    <mergeCell ref="B58:K58"/>
    <mergeCell ref="A60:K60"/>
    <mergeCell ref="B66:K66"/>
    <mergeCell ref="A64:D64"/>
    <mergeCell ref="H64:K64"/>
    <mergeCell ref="B65:K65"/>
    <mergeCell ref="A68:K68"/>
    <mergeCell ref="A75:D75"/>
    <mergeCell ref="H75:K75"/>
    <mergeCell ref="B76:K76"/>
    <mergeCell ref="B104:K104"/>
    <mergeCell ref="A84:D84"/>
    <mergeCell ref="H84:K84"/>
    <mergeCell ref="A85:K85"/>
    <mergeCell ref="B86:K86"/>
    <mergeCell ref="B87:K87"/>
    <mergeCell ref="B94:K94"/>
    <mergeCell ref="A96:K96"/>
    <mergeCell ref="A102:D102"/>
    <mergeCell ref="H102:K102"/>
    <mergeCell ref="A103:K103"/>
    <mergeCell ref="A89:K89"/>
    <mergeCell ref="A91:D91"/>
    <mergeCell ref="H91:K91"/>
    <mergeCell ref="A92:K92"/>
    <mergeCell ref="B93:K93"/>
    <mergeCell ref="H110:K110"/>
    <mergeCell ref="A111:K111"/>
    <mergeCell ref="B112:K112"/>
    <mergeCell ref="B113:K113"/>
    <mergeCell ref="B105:K105"/>
    <mergeCell ref="A156:K156"/>
    <mergeCell ref="A162:D162"/>
    <mergeCell ref="H162:K162"/>
    <mergeCell ref="A149:D149"/>
    <mergeCell ref="H149:K149"/>
    <mergeCell ref="A150:K150"/>
    <mergeCell ref="A155:D155"/>
    <mergeCell ref="H155:K155"/>
    <mergeCell ref="A79:K79"/>
    <mergeCell ref="A83:D83"/>
    <mergeCell ref="H83:K83"/>
    <mergeCell ref="A143:D143"/>
    <mergeCell ref="H143:K143"/>
    <mergeCell ref="A126:K126"/>
    <mergeCell ref="B127:K127"/>
    <mergeCell ref="B128:K128"/>
    <mergeCell ref="A130:K130"/>
    <mergeCell ref="A115:K115"/>
    <mergeCell ref="A119:K119"/>
    <mergeCell ref="B120:K120"/>
    <mergeCell ref="B121:K121"/>
    <mergeCell ref="A123:K123"/>
    <mergeCell ref="A107:K107"/>
    <mergeCell ref="A110:D110"/>
  </mergeCells>
  <conditionalFormatting sqref="J7:J10">
    <cfRule type="cellIs" dxfId="7" priority="13" stopIfTrue="1" operator="greaterThanOrEqual">
      <formula>100%</formula>
    </cfRule>
    <cfRule type="cellIs" dxfId="6" priority="14" operator="lessThan">
      <formula>100%</formula>
    </cfRule>
  </conditionalFormatting>
  <conditionalFormatting sqref="J151:J154 J157:J161 J52:J83 J124:J125 J36:J37 J44:J45 J97:J101 J90 J108:J109 J116:J118 J13:J14 J23 J18 J20 J29:J30 J131:J143 J145:J148">
    <cfRule type="cellIs" dxfId="5" priority="11" stopIfTrue="1" operator="greaterThanOrEqual">
      <formula>1</formula>
    </cfRule>
    <cfRule type="cellIs" dxfId="4" priority="12" stopIfTrue="1" operator="lessThan">
      <formula>1</formula>
    </cfRule>
  </conditionalFormatting>
  <pageMargins left="0.23622047244094491" right="0.23622047244094491" top="0.74803149606299213" bottom="0.74803149606299213" header="0.31496062992125984" footer="0.31496062992125984"/>
  <pageSetup scale="75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7"/>
  <sheetViews>
    <sheetView workbookViewId="0">
      <selection activeCell="A8" sqref="A8"/>
    </sheetView>
  </sheetViews>
  <sheetFormatPr baseColWidth="10" defaultRowHeight="12.75"/>
  <cols>
    <col min="1" max="1" width="62.5703125" style="210" customWidth="1"/>
    <col min="2" max="2" width="13.140625" style="210" customWidth="1"/>
    <col min="3" max="3" width="16.42578125" style="210" customWidth="1"/>
    <col min="4" max="4" width="15.140625" style="210" customWidth="1"/>
    <col min="5" max="5" width="14.85546875" style="210" customWidth="1"/>
    <col min="6" max="6" width="14.5703125" style="210" customWidth="1"/>
    <col min="7" max="7" width="14.42578125" style="210" customWidth="1"/>
    <col min="8" max="10" width="14.7109375" style="210" bestFit="1" customWidth="1"/>
    <col min="11" max="256" width="11.42578125" style="210"/>
    <col min="257" max="257" width="62.5703125" style="210" customWidth="1"/>
    <col min="258" max="258" width="13.140625" style="210" customWidth="1"/>
    <col min="259" max="259" width="16.42578125" style="210" customWidth="1"/>
    <col min="260" max="260" width="15.140625" style="210" customWidth="1"/>
    <col min="261" max="261" width="14.85546875" style="210" customWidth="1"/>
    <col min="262" max="262" width="14.5703125" style="210" customWidth="1"/>
    <col min="263" max="263" width="14.42578125" style="210" customWidth="1"/>
    <col min="264" max="266" width="14.7109375" style="210" bestFit="1" customWidth="1"/>
    <col min="267" max="512" width="11.42578125" style="210"/>
    <col min="513" max="513" width="62.5703125" style="210" customWidth="1"/>
    <col min="514" max="514" width="13.140625" style="210" customWidth="1"/>
    <col min="515" max="515" width="16.42578125" style="210" customWidth="1"/>
    <col min="516" max="516" width="15.140625" style="210" customWidth="1"/>
    <col min="517" max="517" width="14.85546875" style="210" customWidth="1"/>
    <col min="518" max="518" width="14.5703125" style="210" customWidth="1"/>
    <col min="519" max="519" width="14.42578125" style="210" customWidth="1"/>
    <col min="520" max="522" width="14.7109375" style="210" bestFit="1" customWidth="1"/>
    <col min="523" max="768" width="11.42578125" style="210"/>
    <col min="769" max="769" width="62.5703125" style="210" customWidth="1"/>
    <col min="770" max="770" width="13.140625" style="210" customWidth="1"/>
    <col min="771" max="771" width="16.42578125" style="210" customWidth="1"/>
    <col min="772" max="772" width="15.140625" style="210" customWidth="1"/>
    <col min="773" max="773" width="14.85546875" style="210" customWidth="1"/>
    <col min="774" max="774" width="14.5703125" style="210" customWidth="1"/>
    <col min="775" max="775" width="14.42578125" style="210" customWidth="1"/>
    <col min="776" max="778" width="14.7109375" style="210" bestFit="1" customWidth="1"/>
    <col min="779" max="1024" width="11.42578125" style="210"/>
    <col min="1025" max="1025" width="62.5703125" style="210" customWidth="1"/>
    <col min="1026" max="1026" width="13.140625" style="210" customWidth="1"/>
    <col min="1027" max="1027" width="16.42578125" style="210" customWidth="1"/>
    <col min="1028" max="1028" width="15.140625" style="210" customWidth="1"/>
    <col min="1029" max="1029" width="14.85546875" style="210" customWidth="1"/>
    <col min="1030" max="1030" width="14.5703125" style="210" customWidth="1"/>
    <col min="1031" max="1031" width="14.42578125" style="210" customWidth="1"/>
    <col min="1032" max="1034" width="14.7109375" style="210" bestFit="1" customWidth="1"/>
    <col min="1035" max="1280" width="11.42578125" style="210"/>
    <col min="1281" max="1281" width="62.5703125" style="210" customWidth="1"/>
    <col min="1282" max="1282" width="13.140625" style="210" customWidth="1"/>
    <col min="1283" max="1283" width="16.42578125" style="210" customWidth="1"/>
    <col min="1284" max="1284" width="15.140625" style="210" customWidth="1"/>
    <col min="1285" max="1285" width="14.85546875" style="210" customWidth="1"/>
    <col min="1286" max="1286" width="14.5703125" style="210" customWidth="1"/>
    <col min="1287" max="1287" width="14.42578125" style="210" customWidth="1"/>
    <col min="1288" max="1290" width="14.7109375" style="210" bestFit="1" customWidth="1"/>
    <col min="1291" max="1536" width="11.42578125" style="210"/>
    <col min="1537" max="1537" width="62.5703125" style="210" customWidth="1"/>
    <col min="1538" max="1538" width="13.140625" style="210" customWidth="1"/>
    <col min="1539" max="1539" width="16.42578125" style="210" customWidth="1"/>
    <col min="1540" max="1540" width="15.140625" style="210" customWidth="1"/>
    <col min="1541" max="1541" width="14.85546875" style="210" customWidth="1"/>
    <col min="1542" max="1542" width="14.5703125" style="210" customWidth="1"/>
    <col min="1543" max="1543" width="14.42578125" style="210" customWidth="1"/>
    <col min="1544" max="1546" width="14.7109375" style="210" bestFit="1" customWidth="1"/>
    <col min="1547" max="1792" width="11.42578125" style="210"/>
    <col min="1793" max="1793" width="62.5703125" style="210" customWidth="1"/>
    <col min="1794" max="1794" width="13.140625" style="210" customWidth="1"/>
    <col min="1795" max="1795" width="16.42578125" style="210" customWidth="1"/>
    <col min="1796" max="1796" width="15.140625" style="210" customWidth="1"/>
    <col min="1797" max="1797" width="14.85546875" style="210" customWidth="1"/>
    <col min="1798" max="1798" width="14.5703125" style="210" customWidth="1"/>
    <col min="1799" max="1799" width="14.42578125" style="210" customWidth="1"/>
    <col min="1800" max="1802" width="14.7109375" style="210" bestFit="1" customWidth="1"/>
    <col min="1803" max="2048" width="11.42578125" style="210"/>
    <col min="2049" max="2049" width="62.5703125" style="210" customWidth="1"/>
    <col min="2050" max="2050" width="13.140625" style="210" customWidth="1"/>
    <col min="2051" max="2051" width="16.42578125" style="210" customWidth="1"/>
    <col min="2052" max="2052" width="15.140625" style="210" customWidth="1"/>
    <col min="2053" max="2053" width="14.85546875" style="210" customWidth="1"/>
    <col min="2054" max="2054" width="14.5703125" style="210" customWidth="1"/>
    <col min="2055" max="2055" width="14.42578125" style="210" customWidth="1"/>
    <col min="2056" max="2058" width="14.7109375" style="210" bestFit="1" customWidth="1"/>
    <col min="2059" max="2304" width="11.42578125" style="210"/>
    <col min="2305" max="2305" width="62.5703125" style="210" customWidth="1"/>
    <col min="2306" max="2306" width="13.140625" style="210" customWidth="1"/>
    <col min="2307" max="2307" width="16.42578125" style="210" customWidth="1"/>
    <col min="2308" max="2308" width="15.140625" style="210" customWidth="1"/>
    <col min="2309" max="2309" width="14.85546875" style="210" customWidth="1"/>
    <col min="2310" max="2310" width="14.5703125" style="210" customWidth="1"/>
    <col min="2311" max="2311" width="14.42578125" style="210" customWidth="1"/>
    <col min="2312" max="2314" width="14.7109375" style="210" bestFit="1" customWidth="1"/>
    <col min="2315" max="2560" width="11.42578125" style="210"/>
    <col min="2561" max="2561" width="62.5703125" style="210" customWidth="1"/>
    <col min="2562" max="2562" width="13.140625" style="210" customWidth="1"/>
    <col min="2563" max="2563" width="16.42578125" style="210" customWidth="1"/>
    <col min="2564" max="2564" width="15.140625" style="210" customWidth="1"/>
    <col min="2565" max="2565" width="14.85546875" style="210" customWidth="1"/>
    <col min="2566" max="2566" width="14.5703125" style="210" customWidth="1"/>
    <col min="2567" max="2567" width="14.42578125" style="210" customWidth="1"/>
    <col min="2568" max="2570" width="14.7109375" style="210" bestFit="1" customWidth="1"/>
    <col min="2571" max="2816" width="11.42578125" style="210"/>
    <col min="2817" max="2817" width="62.5703125" style="210" customWidth="1"/>
    <col min="2818" max="2818" width="13.140625" style="210" customWidth="1"/>
    <col min="2819" max="2819" width="16.42578125" style="210" customWidth="1"/>
    <col min="2820" max="2820" width="15.140625" style="210" customWidth="1"/>
    <col min="2821" max="2821" width="14.85546875" style="210" customWidth="1"/>
    <col min="2822" max="2822" width="14.5703125" style="210" customWidth="1"/>
    <col min="2823" max="2823" width="14.42578125" style="210" customWidth="1"/>
    <col min="2824" max="2826" width="14.7109375" style="210" bestFit="1" customWidth="1"/>
    <col min="2827" max="3072" width="11.42578125" style="210"/>
    <col min="3073" max="3073" width="62.5703125" style="210" customWidth="1"/>
    <col min="3074" max="3074" width="13.140625" style="210" customWidth="1"/>
    <col min="3075" max="3075" width="16.42578125" style="210" customWidth="1"/>
    <col min="3076" max="3076" width="15.140625" style="210" customWidth="1"/>
    <col min="3077" max="3077" width="14.85546875" style="210" customWidth="1"/>
    <col min="3078" max="3078" width="14.5703125" style="210" customWidth="1"/>
    <col min="3079" max="3079" width="14.42578125" style="210" customWidth="1"/>
    <col min="3080" max="3082" width="14.7109375" style="210" bestFit="1" customWidth="1"/>
    <col min="3083" max="3328" width="11.42578125" style="210"/>
    <col min="3329" max="3329" width="62.5703125" style="210" customWidth="1"/>
    <col min="3330" max="3330" width="13.140625" style="210" customWidth="1"/>
    <col min="3331" max="3331" width="16.42578125" style="210" customWidth="1"/>
    <col min="3332" max="3332" width="15.140625" style="210" customWidth="1"/>
    <col min="3333" max="3333" width="14.85546875" style="210" customWidth="1"/>
    <col min="3334" max="3334" width="14.5703125" style="210" customWidth="1"/>
    <col min="3335" max="3335" width="14.42578125" style="210" customWidth="1"/>
    <col min="3336" max="3338" width="14.7109375" style="210" bestFit="1" customWidth="1"/>
    <col min="3339" max="3584" width="11.42578125" style="210"/>
    <col min="3585" max="3585" width="62.5703125" style="210" customWidth="1"/>
    <col min="3586" max="3586" width="13.140625" style="210" customWidth="1"/>
    <col min="3587" max="3587" width="16.42578125" style="210" customWidth="1"/>
    <col min="3588" max="3588" width="15.140625" style="210" customWidth="1"/>
    <col min="3589" max="3589" width="14.85546875" style="210" customWidth="1"/>
    <col min="3590" max="3590" width="14.5703125" style="210" customWidth="1"/>
    <col min="3591" max="3591" width="14.42578125" style="210" customWidth="1"/>
    <col min="3592" max="3594" width="14.7109375" style="210" bestFit="1" customWidth="1"/>
    <col min="3595" max="3840" width="11.42578125" style="210"/>
    <col min="3841" max="3841" width="62.5703125" style="210" customWidth="1"/>
    <col min="3842" max="3842" width="13.140625" style="210" customWidth="1"/>
    <col min="3843" max="3843" width="16.42578125" style="210" customWidth="1"/>
    <col min="3844" max="3844" width="15.140625" style="210" customWidth="1"/>
    <col min="3845" max="3845" width="14.85546875" style="210" customWidth="1"/>
    <col min="3846" max="3846" width="14.5703125" style="210" customWidth="1"/>
    <col min="3847" max="3847" width="14.42578125" style="210" customWidth="1"/>
    <col min="3848" max="3850" width="14.7109375" style="210" bestFit="1" customWidth="1"/>
    <col min="3851" max="4096" width="11.42578125" style="210"/>
    <col min="4097" max="4097" width="62.5703125" style="210" customWidth="1"/>
    <col min="4098" max="4098" width="13.140625" style="210" customWidth="1"/>
    <col min="4099" max="4099" width="16.42578125" style="210" customWidth="1"/>
    <col min="4100" max="4100" width="15.140625" style="210" customWidth="1"/>
    <col min="4101" max="4101" width="14.85546875" style="210" customWidth="1"/>
    <col min="4102" max="4102" width="14.5703125" style="210" customWidth="1"/>
    <col min="4103" max="4103" width="14.42578125" style="210" customWidth="1"/>
    <col min="4104" max="4106" width="14.7109375" style="210" bestFit="1" customWidth="1"/>
    <col min="4107" max="4352" width="11.42578125" style="210"/>
    <col min="4353" max="4353" width="62.5703125" style="210" customWidth="1"/>
    <col min="4354" max="4354" width="13.140625" style="210" customWidth="1"/>
    <col min="4355" max="4355" width="16.42578125" style="210" customWidth="1"/>
    <col min="4356" max="4356" width="15.140625" style="210" customWidth="1"/>
    <col min="4357" max="4357" width="14.85546875" style="210" customWidth="1"/>
    <col min="4358" max="4358" width="14.5703125" style="210" customWidth="1"/>
    <col min="4359" max="4359" width="14.42578125" style="210" customWidth="1"/>
    <col min="4360" max="4362" width="14.7109375" style="210" bestFit="1" customWidth="1"/>
    <col min="4363" max="4608" width="11.42578125" style="210"/>
    <col min="4609" max="4609" width="62.5703125" style="210" customWidth="1"/>
    <col min="4610" max="4610" width="13.140625" style="210" customWidth="1"/>
    <col min="4611" max="4611" width="16.42578125" style="210" customWidth="1"/>
    <col min="4612" max="4612" width="15.140625" style="210" customWidth="1"/>
    <col min="4613" max="4613" width="14.85546875" style="210" customWidth="1"/>
    <col min="4614" max="4614" width="14.5703125" style="210" customWidth="1"/>
    <col min="4615" max="4615" width="14.42578125" style="210" customWidth="1"/>
    <col min="4616" max="4618" width="14.7109375" style="210" bestFit="1" customWidth="1"/>
    <col min="4619" max="4864" width="11.42578125" style="210"/>
    <col min="4865" max="4865" width="62.5703125" style="210" customWidth="1"/>
    <col min="4866" max="4866" width="13.140625" style="210" customWidth="1"/>
    <col min="4867" max="4867" width="16.42578125" style="210" customWidth="1"/>
    <col min="4868" max="4868" width="15.140625" style="210" customWidth="1"/>
    <col min="4869" max="4869" width="14.85546875" style="210" customWidth="1"/>
    <col min="4870" max="4870" width="14.5703125" style="210" customWidth="1"/>
    <col min="4871" max="4871" width="14.42578125" style="210" customWidth="1"/>
    <col min="4872" max="4874" width="14.7109375" style="210" bestFit="1" customWidth="1"/>
    <col min="4875" max="5120" width="11.42578125" style="210"/>
    <col min="5121" max="5121" width="62.5703125" style="210" customWidth="1"/>
    <col min="5122" max="5122" width="13.140625" style="210" customWidth="1"/>
    <col min="5123" max="5123" width="16.42578125" style="210" customWidth="1"/>
    <col min="5124" max="5124" width="15.140625" style="210" customWidth="1"/>
    <col min="5125" max="5125" width="14.85546875" style="210" customWidth="1"/>
    <col min="5126" max="5126" width="14.5703125" style="210" customWidth="1"/>
    <col min="5127" max="5127" width="14.42578125" style="210" customWidth="1"/>
    <col min="5128" max="5130" width="14.7109375" style="210" bestFit="1" customWidth="1"/>
    <col min="5131" max="5376" width="11.42578125" style="210"/>
    <col min="5377" max="5377" width="62.5703125" style="210" customWidth="1"/>
    <col min="5378" max="5378" width="13.140625" style="210" customWidth="1"/>
    <col min="5379" max="5379" width="16.42578125" style="210" customWidth="1"/>
    <col min="5380" max="5380" width="15.140625" style="210" customWidth="1"/>
    <col min="5381" max="5381" width="14.85546875" style="210" customWidth="1"/>
    <col min="5382" max="5382" width="14.5703125" style="210" customWidth="1"/>
    <col min="5383" max="5383" width="14.42578125" style="210" customWidth="1"/>
    <col min="5384" max="5386" width="14.7109375" style="210" bestFit="1" customWidth="1"/>
    <col min="5387" max="5632" width="11.42578125" style="210"/>
    <col min="5633" max="5633" width="62.5703125" style="210" customWidth="1"/>
    <col min="5634" max="5634" width="13.140625" style="210" customWidth="1"/>
    <col min="5635" max="5635" width="16.42578125" style="210" customWidth="1"/>
    <col min="5636" max="5636" width="15.140625" style="210" customWidth="1"/>
    <col min="5637" max="5637" width="14.85546875" style="210" customWidth="1"/>
    <col min="5638" max="5638" width="14.5703125" style="210" customWidth="1"/>
    <col min="5639" max="5639" width="14.42578125" style="210" customWidth="1"/>
    <col min="5640" max="5642" width="14.7109375" style="210" bestFit="1" customWidth="1"/>
    <col min="5643" max="5888" width="11.42578125" style="210"/>
    <col min="5889" max="5889" width="62.5703125" style="210" customWidth="1"/>
    <col min="5890" max="5890" width="13.140625" style="210" customWidth="1"/>
    <col min="5891" max="5891" width="16.42578125" style="210" customWidth="1"/>
    <col min="5892" max="5892" width="15.140625" style="210" customWidth="1"/>
    <col min="5893" max="5893" width="14.85546875" style="210" customWidth="1"/>
    <col min="5894" max="5894" width="14.5703125" style="210" customWidth="1"/>
    <col min="5895" max="5895" width="14.42578125" style="210" customWidth="1"/>
    <col min="5896" max="5898" width="14.7109375" style="210" bestFit="1" customWidth="1"/>
    <col min="5899" max="6144" width="11.42578125" style="210"/>
    <col min="6145" max="6145" width="62.5703125" style="210" customWidth="1"/>
    <col min="6146" max="6146" width="13.140625" style="210" customWidth="1"/>
    <col min="6147" max="6147" width="16.42578125" style="210" customWidth="1"/>
    <col min="6148" max="6148" width="15.140625" style="210" customWidth="1"/>
    <col min="6149" max="6149" width="14.85546875" style="210" customWidth="1"/>
    <col min="6150" max="6150" width="14.5703125" style="210" customWidth="1"/>
    <col min="6151" max="6151" width="14.42578125" style="210" customWidth="1"/>
    <col min="6152" max="6154" width="14.7109375" style="210" bestFit="1" customWidth="1"/>
    <col min="6155" max="6400" width="11.42578125" style="210"/>
    <col min="6401" max="6401" width="62.5703125" style="210" customWidth="1"/>
    <col min="6402" max="6402" width="13.140625" style="210" customWidth="1"/>
    <col min="6403" max="6403" width="16.42578125" style="210" customWidth="1"/>
    <col min="6404" max="6404" width="15.140625" style="210" customWidth="1"/>
    <col min="6405" max="6405" width="14.85546875" style="210" customWidth="1"/>
    <col min="6406" max="6406" width="14.5703125" style="210" customWidth="1"/>
    <col min="6407" max="6407" width="14.42578125" style="210" customWidth="1"/>
    <col min="6408" max="6410" width="14.7109375" style="210" bestFit="1" customWidth="1"/>
    <col min="6411" max="6656" width="11.42578125" style="210"/>
    <col min="6657" max="6657" width="62.5703125" style="210" customWidth="1"/>
    <col min="6658" max="6658" width="13.140625" style="210" customWidth="1"/>
    <col min="6659" max="6659" width="16.42578125" style="210" customWidth="1"/>
    <col min="6660" max="6660" width="15.140625" style="210" customWidth="1"/>
    <col min="6661" max="6661" width="14.85546875" style="210" customWidth="1"/>
    <col min="6662" max="6662" width="14.5703125" style="210" customWidth="1"/>
    <col min="6663" max="6663" width="14.42578125" style="210" customWidth="1"/>
    <col min="6664" max="6666" width="14.7109375" style="210" bestFit="1" customWidth="1"/>
    <col min="6667" max="6912" width="11.42578125" style="210"/>
    <col min="6913" max="6913" width="62.5703125" style="210" customWidth="1"/>
    <col min="6914" max="6914" width="13.140625" style="210" customWidth="1"/>
    <col min="6915" max="6915" width="16.42578125" style="210" customWidth="1"/>
    <col min="6916" max="6916" width="15.140625" style="210" customWidth="1"/>
    <col min="6917" max="6917" width="14.85546875" style="210" customWidth="1"/>
    <col min="6918" max="6918" width="14.5703125" style="210" customWidth="1"/>
    <col min="6919" max="6919" width="14.42578125" style="210" customWidth="1"/>
    <col min="6920" max="6922" width="14.7109375" style="210" bestFit="1" customWidth="1"/>
    <col min="6923" max="7168" width="11.42578125" style="210"/>
    <col min="7169" max="7169" width="62.5703125" style="210" customWidth="1"/>
    <col min="7170" max="7170" width="13.140625" style="210" customWidth="1"/>
    <col min="7171" max="7171" width="16.42578125" style="210" customWidth="1"/>
    <col min="7172" max="7172" width="15.140625" style="210" customWidth="1"/>
    <col min="7173" max="7173" width="14.85546875" style="210" customWidth="1"/>
    <col min="7174" max="7174" width="14.5703125" style="210" customWidth="1"/>
    <col min="7175" max="7175" width="14.42578125" style="210" customWidth="1"/>
    <col min="7176" max="7178" width="14.7109375" style="210" bestFit="1" customWidth="1"/>
    <col min="7179" max="7424" width="11.42578125" style="210"/>
    <col min="7425" max="7425" width="62.5703125" style="210" customWidth="1"/>
    <col min="7426" max="7426" width="13.140625" style="210" customWidth="1"/>
    <col min="7427" max="7427" width="16.42578125" style="210" customWidth="1"/>
    <col min="7428" max="7428" width="15.140625" style="210" customWidth="1"/>
    <col min="7429" max="7429" width="14.85546875" style="210" customWidth="1"/>
    <col min="7430" max="7430" width="14.5703125" style="210" customWidth="1"/>
    <col min="7431" max="7431" width="14.42578125" style="210" customWidth="1"/>
    <col min="7432" max="7434" width="14.7109375" style="210" bestFit="1" customWidth="1"/>
    <col min="7435" max="7680" width="11.42578125" style="210"/>
    <col min="7681" max="7681" width="62.5703125" style="210" customWidth="1"/>
    <col min="7682" max="7682" width="13.140625" style="210" customWidth="1"/>
    <col min="7683" max="7683" width="16.42578125" style="210" customWidth="1"/>
    <col min="7684" max="7684" width="15.140625" style="210" customWidth="1"/>
    <col min="7685" max="7685" width="14.85546875" style="210" customWidth="1"/>
    <col min="7686" max="7686" width="14.5703125" style="210" customWidth="1"/>
    <col min="7687" max="7687" width="14.42578125" style="210" customWidth="1"/>
    <col min="7688" max="7690" width="14.7109375" style="210" bestFit="1" customWidth="1"/>
    <col min="7691" max="7936" width="11.42578125" style="210"/>
    <col min="7937" max="7937" width="62.5703125" style="210" customWidth="1"/>
    <col min="7938" max="7938" width="13.140625" style="210" customWidth="1"/>
    <col min="7939" max="7939" width="16.42578125" style="210" customWidth="1"/>
    <col min="7940" max="7940" width="15.140625" style="210" customWidth="1"/>
    <col min="7941" max="7941" width="14.85546875" style="210" customWidth="1"/>
    <col min="7942" max="7942" width="14.5703125" style="210" customWidth="1"/>
    <col min="7943" max="7943" width="14.42578125" style="210" customWidth="1"/>
    <col min="7944" max="7946" width="14.7109375" style="210" bestFit="1" customWidth="1"/>
    <col min="7947" max="8192" width="11.42578125" style="210"/>
    <col min="8193" max="8193" width="62.5703125" style="210" customWidth="1"/>
    <col min="8194" max="8194" width="13.140625" style="210" customWidth="1"/>
    <col min="8195" max="8195" width="16.42578125" style="210" customWidth="1"/>
    <col min="8196" max="8196" width="15.140625" style="210" customWidth="1"/>
    <col min="8197" max="8197" width="14.85546875" style="210" customWidth="1"/>
    <col min="8198" max="8198" width="14.5703125" style="210" customWidth="1"/>
    <col min="8199" max="8199" width="14.42578125" style="210" customWidth="1"/>
    <col min="8200" max="8202" width="14.7109375" style="210" bestFit="1" customWidth="1"/>
    <col min="8203" max="8448" width="11.42578125" style="210"/>
    <col min="8449" max="8449" width="62.5703125" style="210" customWidth="1"/>
    <col min="8450" max="8450" width="13.140625" style="210" customWidth="1"/>
    <col min="8451" max="8451" width="16.42578125" style="210" customWidth="1"/>
    <col min="8452" max="8452" width="15.140625" style="210" customWidth="1"/>
    <col min="8453" max="8453" width="14.85546875" style="210" customWidth="1"/>
    <col min="8454" max="8454" width="14.5703125" style="210" customWidth="1"/>
    <col min="8455" max="8455" width="14.42578125" style="210" customWidth="1"/>
    <col min="8456" max="8458" width="14.7109375" style="210" bestFit="1" customWidth="1"/>
    <col min="8459" max="8704" width="11.42578125" style="210"/>
    <col min="8705" max="8705" width="62.5703125" style="210" customWidth="1"/>
    <col min="8706" max="8706" width="13.140625" style="210" customWidth="1"/>
    <col min="8707" max="8707" width="16.42578125" style="210" customWidth="1"/>
    <col min="8708" max="8708" width="15.140625" style="210" customWidth="1"/>
    <col min="8709" max="8709" width="14.85546875" style="210" customWidth="1"/>
    <col min="8710" max="8710" width="14.5703125" style="210" customWidth="1"/>
    <col min="8711" max="8711" width="14.42578125" style="210" customWidth="1"/>
    <col min="8712" max="8714" width="14.7109375" style="210" bestFit="1" customWidth="1"/>
    <col min="8715" max="8960" width="11.42578125" style="210"/>
    <col min="8961" max="8961" width="62.5703125" style="210" customWidth="1"/>
    <col min="8962" max="8962" width="13.140625" style="210" customWidth="1"/>
    <col min="8963" max="8963" width="16.42578125" style="210" customWidth="1"/>
    <col min="8964" max="8964" width="15.140625" style="210" customWidth="1"/>
    <col min="8965" max="8965" width="14.85546875" style="210" customWidth="1"/>
    <col min="8966" max="8966" width="14.5703125" style="210" customWidth="1"/>
    <col min="8967" max="8967" width="14.42578125" style="210" customWidth="1"/>
    <col min="8968" max="8970" width="14.7109375" style="210" bestFit="1" customWidth="1"/>
    <col min="8971" max="9216" width="11.42578125" style="210"/>
    <col min="9217" max="9217" width="62.5703125" style="210" customWidth="1"/>
    <col min="9218" max="9218" width="13.140625" style="210" customWidth="1"/>
    <col min="9219" max="9219" width="16.42578125" style="210" customWidth="1"/>
    <col min="9220" max="9220" width="15.140625" style="210" customWidth="1"/>
    <col min="9221" max="9221" width="14.85546875" style="210" customWidth="1"/>
    <col min="9222" max="9222" width="14.5703125" style="210" customWidth="1"/>
    <col min="9223" max="9223" width="14.42578125" style="210" customWidth="1"/>
    <col min="9224" max="9226" width="14.7109375" style="210" bestFit="1" customWidth="1"/>
    <col min="9227" max="9472" width="11.42578125" style="210"/>
    <col min="9473" max="9473" width="62.5703125" style="210" customWidth="1"/>
    <col min="9474" max="9474" width="13.140625" style="210" customWidth="1"/>
    <col min="9475" max="9475" width="16.42578125" style="210" customWidth="1"/>
    <col min="9476" max="9476" width="15.140625" style="210" customWidth="1"/>
    <col min="9477" max="9477" width="14.85546875" style="210" customWidth="1"/>
    <col min="9478" max="9478" width="14.5703125" style="210" customWidth="1"/>
    <col min="9479" max="9479" width="14.42578125" style="210" customWidth="1"/>
    <col min="9480" max="9482" width="14.7109375" style="210" bestFit="1" customWidth="1"/>
    <col min="9483" max="9728" width="11.42578125" style="210"/>
    <col min="9729" max="9729" width="62.5703125" style="210" customWidth="1"/>
    <col min="9730" max="9730" width="13.140625" style="210" customWidth="1"/>
    <col min="9731" max="9731" width="16.42578125" style="210" customWidth="1"/>
    <col min="9732" max="9732" width="15.140625" style="210" customWidth="1"/>
    <col min="9733" max="9733" width="14.85546875" style="210" customWidth="1"/>
    <col min="9734" max="9734" width="14.5703125" style="210" customWidth="1"/>
    <col min="9735" max="9735" width="14.42578125" style="210" customWidth="1"/>
    <col min="9736" max="9738" width="14.7109375" style="210" bestFit="1" customWidth="1"/>
    <col min="9739" max="9984" width="11.42578125" style="210"/>
    <col min="9985" max="9985" width="62.5703125" style="210" customWidth="1"/>
    <col min="9986" max="9986" width="13.140625" style="210" customWidth="1"/>
    <col min="9987" max="9987" width="16.42578125" style="210" customWidth="1"/>
    <col min="9988" max="9988" width="15.140625" style="210" customWidth="1"/>
    <col min="9989" max="9989" width="14.85546875" style="210" customWidth="1"/>
    <col min="9990" max="9990" width="14.5703125" style="210" customWidth="1"/>
    <col min="9991" max="9991" width="14.42578125" style="210" customWidth="1"/>
    <col min="9992" max="9994" width="14.7109375" style="210" bestFit="1" customWidth="1"/>
    <col min="9995" max="10240" width="11.42578125" style="210"/>
    <col min="10241" max="10241" width="62.5703125" style="210" customWidth="1"/>
    <col min="10242" max="10242" width="13.140625" style="210" customWidth="1"/>
    <col min="10243" max="10243" width="16.42578125" style="210" customWidth="1"/>
    <col min="10244" max="10244" width="15.140625" style="210" customWidth="1"/>
    <col min="10245" max="10245" width="14.85546875" style="210" customWidth="1"/>
    <col min="10246" max="10246" width="14.5703125" style="210" customWidth="1"/>
    <col min="10247" max="10247" width="14.42578125" style="210" customWidth="1"/>
    <col min="10248" max="10250" width="14.7109375" style="210" bestFit="1" customWidth="1"/>
    <col min="10251" max="10496" width="11.42578125" style="210"/>
    <col min="10497" max="10497" width="62.5703125" style="210" customWidth="1"/>
    <col min="10498" max="10498" width="13.140625" style="210" customWidth="1"/>
    <col min="10499" max="10499" width="16.42578125" style="210" customWidth="1"/>
    <col min="10500" max="10500" width="15.140625" style="210" customWidth="1"/>
    <col min="10501" max="10501" width="14.85546875" style="210" customWidth="1"/>
    <col min="10502" max="10502" width="14.5703125" style="210" customWidth="1"/>
    <col min="10503" max="10503" width="14.42578125" style="210" customWidth="1"/>
    <col min="10504" max="10506" width="14.7109375" style="210" bestFit="1" customWidth="1"/>
    <col min="10507" max="10752" width="11.42578125" style="210"/>
    <col min="10753" max="10753" width="62.5703125" style="210" customWidth="1"/>
    <col min="10754" max="10754" width="13.140625" style="210" customWidth="1"/>
    <col min="10755" max="10755" width="16.42578125" style="210" customWidth="1"/>
    <col min="10756" max="10756" width="15.140625" style="210" customWidth="1"/>
    <col min="10757" max="10757" width="14.85546875" style="210" customWidth="1"/>
    <col min="10758" max="10758" width="14.5703125" style="210" customWidth="1"/>
    <col min="10759" max="10759" width="14.42578125" style="210" customWidth="1"/>
    <col min="10760" max="10762" width="14.7109375" style="210" bestFit="1" customWidth="1"/>
    <col min="10763" max="11008" width="11.42578125" style="210"/>
    <col min="11009" max="11009" width="62.5703125" style="210" customWidth="1"/>
    <col min="11010" max="11010" width="13.140625" style="210" customWidth="1"/>
    <col min="11011" max="11011" width="16.42578125" style="210" customWidth="1"/>
    <col min="11012" max="11012" width="15.140625" style="210" customWidth="1"/>
    <col min="11013" max="11013" width="14.85546875" style="210" customWidth="1"/>
    <col min="11014" max="11014" width="14.5703125" style="210" customWidth="1"/>
    <col min="11015" max="11015" width="14.42578125" style="210" customWidth="1"/>
    <col min="11016" max="11018" width="14.7109375" style="210" bestFit="1" customWidth="1"/>
    <col min="11019" max="11264" width="11.42578125" style="210"/>
    <col min="11265" max="11265" width="62.5703125" style="210" customWidth="1"/>
    <col min="11266" max="11266" width="13.140625" style="210" customWidth="1"/>
    <col min="11267" max="11267" width="16.42578125" style="210" customWidth="1"/>
    <col min="11268" max="11268" width="15.140625" style="210" customWidth="1"/>
    <col min="11269" max="11269" width="14.85546875" style="210" customWidth="1"/>
    <col min="11270" max="11270" width="14.5703125" style="210" customWidth="1"/>
    <col min="11271" max="11271" width="14.42578125" style="210" customWidth="1"/>
    <col min="11272" max="11274" width="14.7109375" style="210" bestFit="1" customWidth="1"/>
    <col min="11275" max="11520" width="11.42578125" style="210"/>
    <col min="11521" max="11521" width="62.5703125" style="210" customWidth="1"/>
    <col min="11522" max="11522" width="13.140625" style="210" customWidth="1"/>
    <col min="11523" max="11523" width="16.42578125" style="210" customWidth="1"/>
    <col min="11524" max="11524" width="15.140625" style="210" customWidth="1"/>
    <col min="11525" max="11525" width="14.85546875" style="210" customWidth="1"/>
    <col min="11526" max="11526" width="14.5703125" style="210" customWidth="1"/>
    <col min="11527" max="11527" width="14.42578125" style="210" customWidth="1"/>
    <col min="11528" max="11530" width="14.7109375" style="210" bestFit="1" customWidth="1"/>
    <col min="11531" max="11776" width="11.42578125" style="210"/>
    <col min="11777" max="11777" width="62.5703125" style="210" customWidth="1"/>
    <col min="11778" max="11778" width="13.140625" style="210" customWidth="1"/>
    <col min="11779" max="11779" width="16.42578125" style="210" customWidth="1"/>
    <col min="11780" max="11780" width="15.140625" style="210" customWidth="1"/>
    <col min="11781" max="11781" width="14.85546875" style="210" customWidth="1"/>
    <col min="11782" max="11782" width="14.5703125" style="210" customWidth="1"/>
    <col min="11783" max="11783" width="14.42578125" style="210" customWidth="1"/>
    <col min="11784" max="11786" width="14.7109375" style="210" bestFit="1" customWidth="1"/>
    <col min="11787" max="12032" width="11.42578125" style="210"/>
    <col min="12033" max="12033" width="62.5703125" style="210" customWidth="1"/>
    <col min="12034" max="12034" width="13.140625" style="210" customWidth="1"/>
    <col min="12035" max="12035" width="16.42578125" style="210" customWidth="1"/>
    <col min="12036" max="12036" width="15.140625" style="210" customWidth="1"/>
    <col min="12037" max="12037" width="14.85546875" style="210" customWidth="1"/>
    <col min="12038" max="12038" width="14.5703125" style="210" customWidth="1"/>
    <col min="12039" max="12039" width="14.42578125" style="210" customWidth="1"/>
    <col min="12040" max="12042" width="14.7109375" style="210" bestFit="1" customWidth="1"/>
    <col min="12043" max="12288" width="11.42578125" style="210"/>
    <col min="12289" max="12289" width="62.5703125" style="210" customWidth="1"/>
    <col min="12290" max="12290" width="13.140625" style="210" customWidth="1"/>
    <col min="12291" max="12291" width="16.42578125" style="210" customWidth="1"/>
    <col min="12292" max="12292" width="15.140625" style="210" customWidth="1"/>
    <col min="12293" max="12293" width="14.85546875" style="210" customWidth="1"/>
    <col min="12294" max="12294" width="14.5703125" style="210" customWidth="1"/>
    <col min="12295" max="12295" width="14.42578125" style="210" customWidth="1"/>
    <col min="12296" max="12298" width="14.7109375" style="210" bestFit="1" customWidth="1"/>
    <col min="12299" max="12544" width="11.42578125" style="210"/>
    <col min="12545" max="12545" width="62.5703125" style="210" customWidth="1"/>
    <col min="12546" max="12546" width="13.140625" style="210" customWidth="1"/>
    <col min="12547" max="12547" width="16.42578125" style="210" customWidth="1"/>
    <col min="12548" max="12548" width="15.140625" style="210" customWidth="1"/>
    <col min="12549" max="12549" width="14.85546875" style="210" customWidth="1"/>
    <col min="12550" max="12550" width="14.5703125" style="210" customWidth="1"/>
    <col min="12551" max="12551" width="14.42578125" style="210" customWidth="1"/>
    <col min="12552" max="12554" width="14.7109375" style="210" bestFit="1" customWidth="1"/>
    <col min="12555" max="12800" width="11.42578125" style="210"/>
    <col min="12801" max="12801" width="62.5703125" style="210" customWidth="1"/>
    <col min="12802" max="12802" width="13.140625" style="210" customWidth="1"/>
    <col min="12803" max="12803" width="16.42578125" style="210" customWidth="1"/>
    <col min="12804" max="12804" width="15.140625" style="210" customWidth="1"/>
    <col min="12805" max="12805" width="14.85546875" style="210" customWidth="1"/>
    <col min="12806" max="12806" width="14.5703125" style="210" customWidth="1"/>
    <col min="12807" max="12807" width="14.42578125" style="210" customWidth="1"/>
    <col min="12808" max="12810" width="14.7109375" style="210" bestFit="1" customWidth="1"/>
    <col min="12811" max="13056" width="11.42578125" style="210"/>
    <col min="13057" max="13057" width="62.5703125" style="210" customWidth="1"/>
    <col min="13058" max="13058" width="13.140625" style="210" customWidth="1"/>
    <col min="13059" max="13059" width="16.42578125" style="210" customWidth="1"/>
    <col min="13060" max="13060" width="15.140625" style="210" customWidth="1"/>
    <col min="13061" max="13061" width="14.85546875" style="210" customWidth="1"/>
    <col min="13062" max="13062" width="14.5703125" style="210" customWidth="1"/>
    <col min="13063" max="13063" width="14.42578125" style="210" customWidth="1"/>
    <col min="13064" max="13066" width="14.7109375" style="210" bestFit="1" customWidth="1"/>
    <col min="13067" max="13312" width="11.42578125" style="210"/>
    <col min="13313" max="13313" width="62.5703125" style="210" customWidth="1"/>
    <col min="13314" max="13314" width="13.140625" style="210" customWidth="1"/>
    <col min="13315" max="13315" width="16.42578125" style="210" customWidth="1"/>
    <col min="13316" max="13316" width="15.140625" style="210" customWidth="1"/>
    <col min="13317" max="13317" width="14.85546875" style="210" customWidth="1"/>
    <col min="13318" max="13318" width="14.5703125" style="210" customWidth="1"/>
    <col min="13319" max="13319" width="14.42578125" style="210" customWidth="1"/>
    <col min="13320" max="13322" width="14.7109375" style="210" bestFit="1" customWidth="1"/>
    <col min="13323" max="13568" width="11.42578125" style="210"/>
    <col min="13569" max="13569" width="62.5703125" style="210" customWidth="1"/>
    <col min="13570" max="13570" width="13.140625" style="210" customWidth="1"/>
    <col min="13571" max="13571" width="16.42578125" style="210" customWidth="1"/>
    <col min="13572" max="13572" width="15.140625" style="210" customWidth="1"/>
    <col min="13573" max="13573" width="14.85546875" style="210" customWidth="1"/>
    <col min="13574" max="13574" width="14.5703125" style="210" customWidth="1"/>
    <col min="13575" max="13575" width="14.42578125" style="210" customWidth="1"/>
    <col min="13576" max="13578" width="14.7109375" style="210" bestFit="1" customWidth="1"/>
    <col min="13579" max="13824" width="11.42578125" style="210"/>
    <col min="13825" max="13825" width="62.5703125" style="210" customWidth="1"/>
    <col min="13826" max="13826" width="13.140625" style="210" customWidth="1"/>
    <col min="13827" max="13827" width="16.42578125" style="210" customWidth="1"/>
    <col min="13828" max="13828" width="15.140625" style="210" customWidth="1"/>
    <col min="13829" max="13829" width="14.85546875" style="210" customWidth="1"/>
    <col min="13830" max="13830" width="14.5703125" style="210" customWidth="1"/>
    <col min="13831" max="13831" width="14.42578125" style="210" customWidth="1"/>
    <col min="13832" max="13834" width="14.7109375" style="210" bestFit="1" customWidth="1"/>
    <col min="13835" max="14080" width="11.42578125" style="210"/>
    <col min="14081" max="14081" width="62.5703125" style="210" customWidth="1"/>
    <col min="14082" max="14082" width="13.140625" style="210" customWidth="1"/>
    <col min="14083" max="14083" width="16.42578125" style="210" customWidth="1"/>
    <col min="14084" max="14084" width="15.140625" style="210" customWidth="1"/>
    <col min="14085" max="14085" width="14.85546875" style="210" customWidth="1"/>
    <col min="14086" max="14086" width="14.5703125" style="210" customWidth="1"/>
    <col min="14087" max="14087" width="14.42578125" style="210" customWidth="1"/>
    <col min="14088" max="14090" width="14.7109375" style="210" bestFit="1" customWidth="1"/>
    <col min="14091" max="14336" width="11.42578125" style="210"/>
    <col min="14337" max="14337" width="62.5703125" style="210" customWidth="1"/>
    <col min="14338" max="14338" width="13.140625" style="210" customWidth="1"/>
    <col min="14339" max="14339" width="16.42578125" style="210" customWidth="1"/>
    <col min="14340" max="14340" width="15.140625" style="210" customWidth="1"/>
    <col min="14341" max="14341" width="14.85546875" style="210" customWidth="1"/>
    <col min="14342" max="14342" width="14.5703125" style="210" customWidth="1"/>
    <col min="14343" max="14343" width="14.42578125" style="210" customWidth="1"/>
    <col min="14344" max="14346" width="14.7109375" style="210" bestFit="1" customWidth="1"/>
    <col min="14347" max="14592" width="11.42578125" style="210"/>
    <col min="14593" max="14593" width="62.5703125" style="210" customWidth="1"/>
    <col min="14594" max="14594" width="13.140625" style="210" customWidth="1"/>
    <col min="14595" max="14595" width="16.42578125" style="210" customWidth="1"/>
    <col min="14596" max="14596" width="15.140625" style="210" customWidth="1"/>
    <col min="14597" max="14597" width="14.85546875" style="210" customWidth="1"/>
    <col min="14598" max="14598" width="14.5703125" style="210" customWidth="1"/>
    <col min="14599" max="14599" width="14.42578125" style="210" customWidth="1"/>
    <col min="14600" max="14602" width="14.7109375" style="210" bestFit="1" customWidth="1"/>
    <col min="14603" max="14848" width="11.42578125" style="210"/>
    <col min="14849" max="14849" width="62.5703125" style="210" customWidth="1"/>
    <col min="14850" max="14850" width="13.140625" style="210" customWidth="1"/>
    <col min="14851" max="14851" width="16.42578125" style="210" customWidth="1"/>
    <col min="14852" max="14852" width="15.140625" style="210" customWidth="1"/>
    <col min="14853" max="14853" width="14.85546875" style="210" customWidth="1"/>
    <col min="14854" max="14854" width="14.5703125" style="210" customWidth="1"/>
    <col min="14855" max="14855" width="14.42578125" style="210" customWidth="1"/>
    <col min="14856" max="14858" width="14.7109375" style="210" bestFit="1" customWidth="1"/>
    <col min="14859" max="15104" width="11.42578125" style="210"/>
    <col min="15105" max="15105" width="62.5703125" style="210" customWidth="1"/>
    <col min="15106" max="15106" width="13.140625" style="210" customWidth="1"/>
    <col min="15107" max="15107" width="16.42578125" style="210" customWidth="1"/>
    <col min="15108" max="15108" width="15.140625" style="210" customWidth="1"/>
    <col min="15109" max="15109" width="14.85546875" style="210" customWidth="1"/>
    <col min="15110" max="15110" width="14.5703125" style="210" customWidth="1"/>
    <col min="15111" max="15111" width="14.42578125" style="210" customWidth="1"/>
    <col min="15112" max="15114" width="14.7109375" style="210" bestFit="1" customWidth="1"/>
    <col min="15115" max="15360" width="11.42578125" style="210"/>
    <col min="15361" max="15361" width="62.5703125" style="210" customWidth="1"/>
    <col min="15362" max="15362" width="13.140625" style="210" customWidth="1"/>
    <col min="15363" max="15363" width="16.42578125" style="210" customWidth="1"/>
    <col min="15364" max="15364" width="15.140625" style="210" customWidth="1"/>
    <col min="15365" max="15365" width="14.85546875" style="210" customWidth="1"/>
    <col min="15366" max="15366" width="14.5703125" style="210" customWidth="1"/>
    <col min="15367" max="15367" width="14.42578125" style="210" customWidth="1"/>
    <col min="15368" max="15370" width="14.7109375" style="210" bestFit="1" customWidth="1"/>
    <col min="15371" max="15616" width="11.42578125" style="210"/>
    <col min="15617" max="15617" width="62.5703125" style="210" customWidth="1"/>
    <col min="15618" max="15618" width="13.140625" style="210" customWidth="1"/>
    <col min="15619" max="15619" width="16.42578125" style="210" customWidth="1"/>
    <col min="15620" max="15620" width="15.140625" style="210" customWidth="1"/>
    <col min="15621" max="15621" width="14.85546875" style="210" customWidth="1"/>
    <col min="15622" max="15622" width="14.5703125" style="210" customWidth="1"/>
    <col min="15623" max="15623" width="14.42578125" style="210" customWidth="1"/>
    <col min="15624" max="15626" width="14.7109375" style="210" bestFit="1" customWidth="1"/>
    <col min="15627" max="15872" width="11.42578125" style="210"/>
    <col min="15873" max="15873" width="62.5703125" style="210" customWidth="1"/>
    <col min="15874" max="15874" width="13.140625" style="210" customWidth="1"/>
    <col min="15875" max="15875" width="16.42578125" style="210" customWidth="1"/>
    <col min="15876" max="15876" width="15.140625" style="210" customWidth="1"/>
    <col min="15877" max="15877" width="14.85546875" style="210" customWidth="1"/>
    <col min="15878" max="15878" width="14.5703125" style="210" customWidth="1"/>
    <col min="15879" max="15879" width="14.42578125" style="210" customWidth="1"/>
    <col min="15880" max="15882" width="14.7109375" style="210" bestFit="1" customWidth="1"/>
    <col min="15883" max="16128" width="11.42578125" style="210"/>
    <col min="16129" max="16129" width="62.5703125" style="210" customWidth="1"/>
    <col min="16130" max="16130" width="13.140625" style="210" customWidth="1"/>
    <col min="16131" max="16131" width="16.42578125" style="210" customWidth="1"/>
    <col min="16132" max="16132" width="15.140625" style="210" customWidth="1"/>
    <col min="16133" max="16133" width="14.85546875" style="210" customWidth="1"/>
    <col min="16134" max="16134" width="14.5703125" style="210" customWidth="1"/>
    <col min="16135" max="16135" width="14.42578125" style="210" customWidth="1"/>
    <col min="16136" max="16138" width="14.7109375" style="210" bestFit="1" customWidth="1"/>
    <col min="16139" max="16384" width="11.42578125" style="210"/>
  </cols>
  <sheetData>
    <row r="1" spans="1:10" ht="39.75" customHeight="1">
      <c r="A1" s="1006" t="s">
        <v>410</v>
      </c>
      <c r="B1" s="1006"/>
      <c r="C1" s="1006"/>
      <c r="D1" s="1006"/>
      <c r="E1" s="1006"/>
      <c r="F1" s="1006"/>
      <c r="G1" s="1006"/>
      <c r="H1" s="1006"/>
      <c r="I1" s="1006"/>
      <c r="J1" s="1006"/>
    </row>
    <row r="2" spans="1:10" ht="20.25" customHeight="1">
      <c r="A2" s="1007" t="s">
        <v>411</v>
      </c>
      <c r="B2" s="1007"/>
      <c r="C2" s="1007"/>
      <c r="D2" s="1007"/>
      <c r="E2" s="1007"/>
      <c r="F2" s="1007"/>
      <c r="G2" s="1007"/>
      <c r="H2" s="1007"/>
      <c r="I2" s="1007"/>
      <c r="J2" s="1007"/>
    </row>
    <row r="3" spans="1:10" ht="22.5" customHeight="1">
      <c r="A3" s="211" t="s">
        <v>412</v>
      </c>
      <c r="B3" s="998" t="s">
        <v>273</v>
      </c>
      <c r="C3" s="999"/>
      <c r="D3" s="999"/>
      <c r="E3" s="999"/>
      <c r="F3" s="999"/>
      <c r="G3" s="999"/>
      <c r="H3" s="999"/>
      <c r="I3" s="999"/>
      <c r="J3" s="1000"/>
    </row>
    <row r="4" spans="1:10" ht="15.75" customHeight="1">
      <c r="A4" s="212" t="s">
        <v>413</v>
      </c>
      <c r="B4" s="998" t="s">
        <v>275</v>
      </c>
      <c r="C4" s="999"/>
      <c r="D4" s="999"/>
      <c r="E4" s="999"/>
      <c r="F4" s="999"/>
      <c r="G4" s="999"/>
      <c r="H4" s="999"/>
      <c r="I4" s="999"/>
      <c r="J4" s="1000"/>
    </row>
    <row r="5" spans="1:10" ht="54" customHeight="1">
      <c r="A5" s="213" t="s">
        <v>414</v>
      </c>
      <c r="B5" s="214" t="s">
        <v>415</v>
      </c>
      <c r="C5" s="214" t="s">
        <v>416</v>
      </c>
      <c r="D5" s="215" t="s">
        <v>417</v>
      </c>
      <c r="E5" s="215" t="s">
        <v>418</v>
      </c>
      <c r="F5" s="215" t="s">
        <v>419</v>
      </c>
      <c r="G5" s="215" t="s">
        <v>420</v>
      </c>
      <c r="H5" s="215" t="s">
        <v>421</v>
      </c>
      <c r="I5" s="215" t="s">
        <v>422</v>
      </c>
      <c r="J5" s="215" t="s">
        <v>423</v>
      </c>
    </row>
    <row r="6" spans="1:10" ht="25.5">
      <c r="A6" s="216" t="s">
        <v>424</v>
      </c>
      <c r="B6" s="217">
        <v>4</v>
      </c>
      <c r="C6" s="218">
        <v>0.12</v>
      </c>
      <c r="D6" s="219">
        <f>3*0.6%</f>
        <v>1.8000000000000002E-2</v>
      </c>
      <c r="E6" s="219">
        <f>3*1%</f>
        <v>0.03</v>
      </c>
      <c r="F6" s="219">
        <f>3*1%</f>
        <v>0.03</v>
      </c>
      <c r="G6" s="219">
        <f>3*0%</f>
        <v>0</v>
      </c>
      <c r="H6" s="219">
        <f>SUM(D6:G6)</f>
        <v>7.8E-2</v>
      </c>
      <c r="I6" s="983">
        <f>(H6+H7+H8+H9)</f>
        <v>0.3679</v>
      </c>
      <c r="J6" s="983">
        <f>(I6+I14+I19)</f>
        <v>0.60565000000000002</v>
      </c>
    </row>
    <row r="7" spans="1:10" ht="38.25">
      <c r="A7" s="216" t="s">
        <v>307</v>
      </c>
      <c r="B7" s="217">
        <v>3</v>
      </c>
      <c r="C7" s="218">
        <v>0.12</v>
      </c>
      <c r="D7" s="219">
        <f>4*1%</f>
        <v>0.04</v>
      </c>
      <c r="E7" s="219">
        <f>4*1%</f>
        <v>0.04</v>
      </c>
      <c r="F7" s="219">
        <f>4*0.5%</f>
        <v>0.02</v>
      </c>
      <c r="G7" s="220"/>
      <c r="H7" s="219">
        <f>SUM(D7:G7)</f>
        <v>0.1</v>
      </c>
      <c r="I7" s="984"/>
      <c r="J7" s="984"/>
    </row>
    <row r="8" spans="1:10" ht="41.25" customHeight="1">
      <c r="A8" s="216" t="s">
        <v>315</v>
      </c>
      <c r="B8" s="217">
        <v>4</v>
      </c>
      <c r="C8" s="218">
        <v>0.12</v>
      </c>
      <c r="D8" s="219">
        <f>3*1%</f>
        <v>0.03</v>
      </c>
      <c r="E8" s="219">
        <f>3*0.33%</f>
        <v>9.8999999999999991E-3</v>
      </c>
      <c r="F8" s="219">
        <f>3*1%</f>
        <v>0.03</v>
      </c>
      <c r="G8" s="219">
        <f>3*0%</f>
        <v>0</v>
      </c>
      <c r="H8" s="219">
        <f>SUM(D8:G8)</f>
        <v>6.989999999999999E-2</v>
      </c>
      <c r="I8" s="984"/>
      <c r="J8" s="984"/>
    </row>
    <row r="9" spans="1:10" ht="33" customHeight="1">
      <c r="A9" s="216" t="s">
        <v>292</v>
      </c>
      <c r="B9" s="217">
        <v>3</v>
      </c>
      <c r="C9" s="218">
        <v>0.12</v>
      </c>
      <c r="D9" s="219">
        <f>4*1%</f>
        <v>0.04</v>
      </c>
      <c r="E9" s="219">
        <f>4*1%</f>
        <v>0.04</v>
      </c>
      <c r="F9" s="219">
        <f>4*1%</f>
        <v>0.04</v>
      </c>
      <c r="G9" s="221"/>
      <c r="H9" s="219">
        <f>SUM(D9:G9)</f>
        <v>0.12</v>
      </c>
      <c r="I9" s="984"/>
      <c r="J9" s="984"/>
    </row>
    <row r="10" spans="1:10" ht="21.75" customHeight="1">
      <c r="A10" s="975" t="s">
        <v>425</v>
      </c>
      <c r="B10" s="1008"/>
      <c r="C10" s="222">
        <f t="shared" ref="C10:H10" si="0">SUM(C6:C9)</f>
        <v>0.48</v>
      </c>
      <c r="D10" s="222">
        <f t="shared" si="0"/>
        <v>0.128</v>
      </c>
      <c r="E10" s="222">
        <f t="shared" si="0"/>
        <v>0.11990000000000001</v>
      </c>
      <c r="F10" s="222">
        <f t="shared" si="0"/>
        <v>0.12</v>
      </c>
      <c r="G10" s="222">
        <f t="shared" si="0"/>
        <v>0</v>
      </c>
      <c r="H10" s="222">
        <f t="shared" si="0"/>
        <v>0.3679</v>
      </c>
      <c r="I10" s="985"/>
      <c r="J10" s="984"/>
    </row>
    <row r="11" spans="1:10" ht="36.75" customHeight="1">
      <c r="A11" s="211" t="s">
        <v>426</v>
      </c>
      <c r="B11" s="1009" t="s">
        <v>309</v>
      </c>
      <c r="C11" s="1009"/>
      <c r="D11" s="1009"/>
      <c r="E11" s="1009"/>
      <c r="F11" s="1009"/>
      <c r="G11" s="1009"/>
      <c r="H11" s="1009"/>
      <c r="I11" s="1009"/>
      <c r="J11" s="984"/>
    </row>
    <row r="12" spans="1:10" ht="18" customHeight="1">
      <c r="A12" s="211" t="s">
        <v>413</v>
      </c>
      <c r="B12" s="1010" t="s">
        <v>275</v>
      </c>
      <c r="C12" s="1010"/>
      <c r="D12" s="1010"/>
      <c r="E12" s="1010"/>
      <c r="F12" s="1010"/>
      <c r="G12" s="1010"/>
      <c r="H12" s="1010"/>
      <c r="I12" s="1010"/>
      <c r="J12" s="984"/>
    </row>
    <row r="13" spans="1:10" ht="51">
      <c r="A13" s="223" t="s">
        <v>414</v>
      </c>
      <c r="B13" s="215" t="s">
        <v>415</v>
      </c>
      <c r="C13" s="215" t="s">
        <v>416</v>
      </c>
      <c r="D13" s="215" t="s">
        <v>417</v>
      </c>
      <c r="E13" s="215" t="s">
        <v>427</v>
      </c>
      <c r="F13" s="215" t="s">
        <v>419</v>
      </c>
      <c r="G13" s="215" t="s">
        <v>420</v>
      </c>
      <c r="H13" s="215" t="s">
        <v>421</v>
      </c>
      <c r="I13" s="215" t="s">
        <v>422</v>
      </c>
      <c r="J13" s="984"/>
    </row>
    <row r="14" spans="1:10" ht="36.75" customHeight="1">
      <c r="A14" s="224" t="s">
        <v>428</v>
      </c>
      <c r="B14" s="217">
        <v>2</v>
      </c>
      <c r="C14" s="218">
        <v>0.12</v>
      </c>
      <c r="D14" s="221"/>
      <c r="E14" s="221"/>
      <c r="F14" s="219">
        <f>6*1%</f>
        <v>0.06</v>
      </c>
      <c r="G14" s="219">
        <f>6*0%</f>
        <v>0</v>
      </c>
      <c r="H14" s="219">
        <f>SUM(D14:G14)</f>
        <v>0.06</v>
      </c>
      <c r="I14" s="992">
        <f>H14</f>
        <v>0.06</v>
      </c>
      <c r="J14" s="984"/>
    </row>
    <row r="15" spans="1:10" ht="15" customHeight="1">
      <c r="A15" s="975" t="s">
        <v>425</v>
      </c>
      <c r="B15" s="976"/>
      <c r="C15" s="225">
        <f t="shared" ref="C15:H15" si="1">C14</f>
        <v>0.12</v>
      </c>
      <c r="D15" s="225">
        <f t="shared" si="1"/>
        <v>0</v>
      </c>
      <c r="E15" s="225">
        <f t="shared" si="1"/>
        <v>0</v>
      </c>
      <c r="F15" s="225">
        <f t="shared" si="1"/>
        <v>0.06</v>
      </c>
      <c r="G15" s="225">
        <f t="shared" si="1"/>
        <v>0</v>
      </c>
      <c r="H15" s="225">
        <f t="shared" si="1"/>
        <v>0.06</v>
      </c>
      <c r="I15" s="993"/>
      <c r="J15" s="984"/>
    </row>
    <row r="16" spans="1:10" ht="27" customHeight="1">
      <c r="A16" s="226" t="s">
        <v>429</v>
      </c>
      <c r="B16" s="995" t="s">
        <v>364</v>
      </c>
      <c r="C16" s="996"/>
      <c r="D16" s="996"/>
      <c r="E16" s="996"/>
      <c r="F16" s="996"/>
      <c r="G16" s="996"/>
      <c r="H16" s="996"/>
      <c r="I16" s="997"/>
      <c r="J16" s="984"/>
    </row>
    <row r="17" spans="1:12" ht="17.25" customHeight="1">
      <c r="A17" s="226" t="s">
        <v>413</v>
      </c>
      <c r="B17" s="998" t="s">
        <v>275</v>
      </c>
      <c r="C17" s="999"/>
      <c r="D17" s="999"/>
      <c r="E17" s="999"/>
      <c r="F17" s="999"/>
      <c r="G17" s="999"/>
      <c r="H17" s="999"/>
      <c r="I17" s="1000"/>
      <c r="J17" s="984"/>
    </row>
    <row r="18" spans="1:12" ht="54.75" customHeight="1">
      <c r="A18" s="213" t="s">
        <v>414</v>
      </c>
      <c r="B18" s="214" t="s">
        <v>415</v>
      </c>
      <c r="C18" s="214" t="s">
        <v>416</v>
      </c>
      <c r="D18" s="215" t="s">
        <v>430</v>
      </c>
      <c r="E18" s="215" t="s">
        <v>418</v>
      </c>
      <c r="F18" s="215" t="s">
        <v>431</v>
      </c>
      <c r="G18" s="215" t="s">
        <v>432</v>
      </c>
      <c r="H18" s="215" t="s">
        <v>421</v>
      </c>
      <c r="I18" s="215" t="s">
        <v>422</v>
      </c>
      <c r="J18" s="984"/>
      <c r="L18" s="227"/>
    </row>
    <row r="19" spans="1:12" ht="25.5">
      <c r="A19" s="216" t="s">
        <v>366</v>
      </c>
      <c r="B19" s="217">
        <v>4</v>
      </c>
      <c r="C19" s="218">
        <v>0.2</v>
      </c>
      <c r="D19" s="219">
        <f>5*0.33%</f>
        <v>1.6500000000000001E-2</v>
      </c>
      <c r="E19" s="219">
        <f>5*1%</f>
        <v>0.05</v>
      </c>
      <c r="F19" s="219">
        <f>5*1%</f>
        <v>0.05</v>
      </c>
      <c r="G19" s="219">
        <f>5*0%</f>
        <v>0</v>
      </c>
      <c r="H19" s="219">
        <f>SUM(D19:G19)</f>
        <v>0.11650000000000001</v>
      </c>
      <c r="I19" s="982">
        <f>(H19+H20+H21)</f>
        <v>0.17775000000000002</v>
      </c>
      <c r="J19" s="984"/>
    </row>
    <row r="20" spans="1:12" ht="25.5">
      <c r="A20" s="216" t="s">
        <v>297</v>
      </c>
      <c r="B20" s="217">
        <v>4</v>
      </c>
      <c r="C20" s="218">
        <v>0.1</v>
      </c>
      <c r="D20" s="219">
        <f>2.5*0.45%</f>
        <v>1.1250000000000001E-2</v>
      </c>
      <c r="E20" s="219">
        <f>2.5*1%</f>
        <v>2.5000000000000001E-2</v>
      </c>
      <c r="F20" s="219">
        <f>2.5*1%</f>
        <v>2.5000000000000001E-2</v>
      </c>
      <c r="G20" s="219">
        <f>2.5*0%</f>
        <v>0</v>
      </c>
      <c r="H20" s="219">
        <f>SUM(D20:G20)</f>
        <v>6.1250000000000006E-2</v>
      </c>
      <c r="I20" s="982"/>
      <c r="J20" s="984"/>
    </row>
    <row r="21" spans="1:12" ht="25.5">
      <c r="A21" s="216" t="s">
        <v>304</v>
      </c>
      <c r="B21" s="217">
        <v>3</v>
      </c>
      <c r="C21" s="218">
        <v>0.1</v>
      </c>
      <c r="D21" s="221"/>
      <c r="E21" s="219">
        <f>3.3*0%</f>
        <v>0</v>
      </c>
      <c r="F21" s="219">
        <f>3.3*0%</f>
        <v>0</v>
      </c>
      <c r="G21" s="219">
        <f>3.3*0%</f>
        <v>0</v>
      </c>
      <c r="H21" s="219">
        <f>SUM(D21:G21)</f>
        <v>0</v>
      </c>
      <c r="I21" s="982"/>
      <c r="J21" s="984"/>
    </row>
    <row r="22" spans="1:12" ht="15" customHeight="1">
      <c r="A22" s="975" t="s">
        <v>425</v>
      </c>
      <c r="B22" s="976"/>
      <c r="C22" s="225">
        <f t="shared" ref="C22:H22" si="2">SUM(C19:C21)</f>
        <v>0.4</v>
      </c>
      <c r="D22" s="228">
        <f t="shared" si="2"/>
        <v>2.7750000000000004E-2</v>
      </c>
      <c r="E22" s="228">
        <f t="shared" si="2"/>
        <v>7.5000000000000011E-2</v>
      </c>
      <c r="F22" s="228">
        <f t="shared" si="2"/>
        <v>7.5000000000000011E-2</v>
      </c>
      <c r="G22" s="228">
        <f t="shared" si="2"/>
        <v>0</v>
      </c>
      <c r="H22" s="228">
        <f t="shared" si="2"/>
        <v>0.17775000000000002</v>
      </c>
      <c r="I22" s="982"/>
      <c r="J22" s="984"/>
    </row>
    <row r="23" spans="1:12" ht="22.5" customHeight="1">
      <c r="A23" s="1001" t="s">
        <v>433</v>
      </c>
      <c r="B23" s="1001"/>
      <c r="C23" s="1001"/>
      <c r="D23" s="1001"/>
      <c r="E23" s="1001"/>
      <c r="F23" s="1001"/>
      <c r="G23" s="1001"/>
      <c r="H23" s="1001"/>
      <c r="I23" s="1001"/>
      <c r="J23" s="1001"/>
    </row>
    <row r="24" spans="1:12" ht="27" customHeight="1">
      <c r="A24" s="229" t="s">
        <v>434</v>
      </c>
      <c r="B24" s="1002" t="s">
        <v>371</v>
      </c>
      <c r="C24" s="1003"/>
      <c r="D24" s="1003"/>
      <c r="E24" s="1003"/>
      <c r="F24" s="1003"/>
      <c r="G24" s="1003"/>
      <c r="H24" s="1003"/>
      <c r="I24" s="1003"/>
      <c r="J24" s="1004"/>
    </row>
    <row r="25" spans="1:12" ht="18.75" customHeight="1">
      <c r="A25" s="229" t="s">
        <v>413</v>
      </c>
      <c r="B25" s="1002" t="s">
        <v>372</v>
      </c>
      <c r="C25" s="1003"/>
      <c r="D25" s="1003"/>
      <c r="E25" s="1003"/>
      <c r="F25" s="1003"/>
      <c r="G25" s="1003"/>
      <c r="H25" s="1003"/>
      <c r="I25" s="1003"/>
      <c r="J25" s="1004"/>
    </row>
    <row r="26" spans="1:12" ht="53.25" customHeight="1">
      <c r="A26" s="230" t="s">
        <v>414</v>
      </c>
      <c r="B26" s="231" t="s">
        <v>415</v>
      </c>
      <c r="C26" s="231" t="s">
        <v>416</v>
      </c>
      <c r="D26" s="232" t="s">
        <v>430</v>
      </c>
      <c r="E26" s="232" t="s">
        <v>427</v>
      </c>
      <c r="F26" s="232" t="s">
        <v>431</v>
      </c>
      <c r="G26" s="232" t="s">
        <v>432</v>
      </c>
      <c r="H26" s="232" t="s">
        <v>421</v>
      </c>
      <c r="I26" s="232" t="s">
        <v>422</v>
      </c>
      <c r="J26" s="232" t="s">
        <v>423</v>
      </c>
      <c r="L26" s="227"/>
    </row>
    <row r="27" spans="1:12">
      <c r="A27" s="216" t="s">
        <v>373</v>
      </c>
      <c r="B27" s="217">
        <v>3</v>
      </c>
      <c r="C27" s="218">
        <v>0.3</v>
      </c>
      <c r="D27" s="219">
        <f>10*1%</f>
        <v>0.1</v>
      </c>
      <c r="E27" s="219">
        <f>10*1%</f>
        <v>0.1</v>
      </c>
      <c r="F27" s="219">
        <f>10*1%</f>
        <v>0.1</v>
      </c>
      <c r="G27" s="221"/>
      <c r="H27" s="219">
        <f>SUM(D27:G27)</f>
        <v>0.30000000000000004</v>
      </c>
      <c r="I27" s="982">
        <f>(H27+H28+H29)</f>
        <v>0.87319000000000013</v>
      </c>
      <c r="J27" s="1005">
        <f>I27</f>
        <v>0.87319000000000013</v>
      </c>
    </row>
    <row r="28" spans="1:12" ht="25.5">
      <c r="A28" s="216" t="s">
        <v>435</v>
      </c>
      <c r="B28" s="217">
        <v>3</v>
      </c>
      <c r="C28" s="218">
        <v>0.3</v>
      </c>
      <c r="D28" s="219">
        <f>10*1%</f>
        <v>0.1</v>
      </c>
      <c r="E28" s="219">
        <f>10*0.5%</f>
        <v>0.05</v>
      </c>
      <c r="F28" s="219">
        <f>10*1%</f>
        <v>0.1</v>
      </c>
      <c r="G28" s="221"/>
      <c r="H28" s="219">
        <f>SUM(D28:G28)</f>
        <v>0.25</v>
      </c>
      <c r="I28" s="982"/>
      <c r="J28" s="1005"/>
    </row>
    <row r="29" spans="1:12" ht="25.5">
      <c r="A29" s="216" t="s">
        <v>436</v>
      </c>
      <c r="B29" s="217">
        <v>3</v>
      </c>
      <c r="C29" s="218">
        <v>0.4</v>
      </c>
      <c r="D29" s="219">
        <f>13.3*1%</f>
        <v>0.13300000000000001</v>
      </c>
      <c r="E29" s="219">
        <f>13.3*0.43%</f>
        <v>5.7190000000000005E-2</v>
      </c>
      <c r="F29" s="219">
        <f>13.3*1%</f>
        <v>0.13300000000000001</v>
      </c>
      <c r="G29" s="221"/>
      <c r="H29" s="219">
        <f>SUM(D29:G29)</f>
        <v>0.32319000000000003</v>
      </c>
      <c r="I29" s="982"/>
      <c r="J29" s="1005"/>
    </row>
    <row r="30" spans="1:12" ht="16.5" customHeight="1">
      <c r="A30" s="975" t="s">
        <v>425</v>
      </c>
      <c r="B30" s="976"/>
      <c r="C30" s="225">
        <f t="shared" ref="C30:H30" si="3">SUM(C27:C29)</f>
        <v>1</v>
      </c>
      <c r="D30" s="233">
        <f t="shared" si="3"/>
        <v>0.33300000000000002</v>
      </c>
      <c r="E30" s="233">
        <f t="shared" si="3"/>
        <v>0.20719000000000004</v>
      </c>
      <c r="F30" s="233">
        <f t="shared" si="3"/>
        <v>0.33300000000000002</v>
      </c>
      <c r="G30" s="233">
        <f t="shared" si="3"/>
        <v>0</v>
      </c>
      <c r="H30" s="233">
        <f t="shared" si="3"/>
        <v>0.87319000000000013</v>
      </c>
      <c r="I30" s="982"/>
      <c r="J30" s="1005"/>
    </row>
    <row r="31" spans="1:12" ht="24.75" customHeight="1">
      <c r="A31" s="994" t="s">
        <v>437</v>
      </c>
      <c r="B31" s="994"/>
      <c r="C31" s="994"/>
      <c r="D31" s="994"/>
      <c r="E31" s="994"/>
      <c r="F31" s="994"/>
      <c r="G31" s="994"/>
      <c r="H31" s="994"/>
      <c r="I31" s="994"/>
      <c r="J31" s="994"/>
    </row>
    <row r="32" spans="1:12" ht="29.25" customHeight="1">
      <c r="A32" s="234" t="s">
        <v>438</v>
      </c>
      <c r="B32" s="986" t="s">
        <v>319</v>
      </c>
      <c r="C32" s="987"/>
      <c r="D32" s="987"/>
      <c r="E32" s="987"/>
      <c r="F32" s="987"/>
      <c r="G32" s="987"/>
      <c r="H32" s="987"/>
      <c r="I32" s="987"/>
      <c r="J32" s="988"/>
    </row>
    <row r="33" spans="1:10" ht="18.75" customHeight="1">
      <c r="A33" s="234" t="s">
        <v>413</v>
      </c>
      <c r="B33" s="986" t="s">
        <v>320</v>
      </c>
      <c r="C33" s="987"/>
      <c r="D33" s="987"/>
      <c r="E33" s="987"/>
      <c r="F33" s="987"/>
      <c r="G33" s="987"/>
      <c r="H33" s="987"/>
      <c r="I33" s="987"/>
      <c r="J33" s="988"/>
    </row>
    <row r="34" spans="1:10" ht="52.5" customHeight="1">
      <c r="A34" s="235" t="s">
        <v>414</v>
      </c>
      <c r="B34" s="236" t="s">
        <v>415</v>
      </c>
      <c r="C34" s="236" t="s">
        <v>416</v>
      </c>
      <c r="D34" s="237" t="s">
        <v>430</v>
      </c>
      <c r="E34" s="237" t="s">
        <v>418</v>
      </c>
      <c r="F34" s="237" t="s">
        <v>431</v>
      </c>
      <c r="G34" s="237" t="s">
        <v>432</v>
      </c>
      <c r="H34" s="237" t="s">
        <v>421</v>
      </c>
      <c r="I34" s="237" t="s">
        <v>422</v>
      </c>
      <c r="J34" s="237" t="s">
        <v>423</v>
      </c>
    </row>
    <row r="35" spans="1:10" ht="21.75" customHeight="1">
      <c r="A35" s="224" t="s">
        <v>322</v>
      </c>
      <c r="B35" s="217">
        <v>4</v>
      </c>
      <c r="C35" s="218">
        <v>0.25</v>
      </c>
      <c r="D35" s="219">
        <f t="shared" ref="D35:E37" si="4">6.25*1%</f>
        <v>6.25E-2</v>
      </c>
      <c r="E35" s="219">
        <f t="shared" si="4"/>
        <v>6.25E-2</v>
      </c>
      <c r="F35" s="219">
        <f>6.25*1%</f>
        <v>6.25E-2</v>
      </c>
      <c r="G35" s="219">
        <f>6.25*0%</f>
        <v>0</v>
      </c>
      <c r="H35" s="219">
        <f>SUM(D35:G35)</f>
        <v>0.1875</v>
      </c>
      <c r="I35" s="982">
        <f>(H35+H36+H37)</f>
        <v>0.5625</v>
      </c>
      <c r="J35" s="983">
        <f>I35+I42</f>
        <v>0.6875</v>
      </c>
    </row>
    <row r="36" spans="1:10" ht="17.25" customHeight="1">
      <c r="A36" s="224" t="s">
        <v>439</v>
      </c>
      <c r="B36" s="217">
        <v>4</v>
      </c>
      <c r="C36" s="218">
        <v>0.25</v>
      </c>
      <c r="D36" s="219">
        <f t="shared" si="4"/>
        <v>6.25E-2</v>
      </c>
      <c r="E36" s="219">
        <f t="shared" si="4"/>
        <v>6.25E-2</v>
      </c>
      <c r="F36" s="219">
        <f>6.25*1%</f>
        <v>6.25E-2</v>
      </c>
      <c r="G36" s="219">
        <f>6.25*0%</f>
        <v>0</v>
      </c>
      <c r="H36" s="219">
        <f>SUM(D36:G36)</f>
        <v>0.1875</v>
      </c>
      <c r="I36" s="982"/>
      <c r="J36" s="984"/>
    </row>
    <row r="37" spans="1:10" ht="25.5">
      <c r="A37" s="224" t="s">
        <v>440</v>
      </c>
      <c r="B37" s="238">
        <v>4</v>
      </c>
      <c r="C37" s="218">
        <v>0.25</v>
      </c>
      <c r="D37" s="219">
        <f t="shared" si="4"/>
        <v>6.25E-2</v>
      </c>
      <c r="E37" s="219">
        <f t="shared" si="4"/>
        <v>6.25E-2</v>
      </c>
      <c r="F37" s="219">
        <f>6.25*1%</f>
        <v>6.25E-2</v>
      </c>
      <c r="G37" s="219">
        <f>6.25*0%</f>
        <v>0</v>
      </c>
      <c r="H37" s="219">
        <f>SUM(D37:G37)</f>
        <v>0.1875</v>
      </c>
      <c r="I37" s="982"/>
      <c r="J37" s="984"/>
    </row>
    <row r="38" spans="1:10" ht="20.25" customHeight="1">
      <c r="A38" s="975" t="s">
        <v>425</v>
      </c>
      <c r="B38" s="976"/>
      <c r="C38" s="239">
        <f t="shared" ref="C38:H38" si="5">SUM(C35:C37)</f>
        <v>0.75</v>
      </c>
      <c r="D38" s="239">
        <f t="shared" si="5"/>
        <v>0.1875</v>
      </c>
      <c r="E38" s="239">
        <f t="shared" si="5"/>
        <v>0.1875</v>
      </c>
      <c r="F38" s="239">
        <f t="shared" si="5"/>
        <v>0.1875</v>
      </c>
      <c r="G38" s="239">
        <f t="shared" si="5"/>
        <v>0</v>
      </c>
      <c r="H38" s="239">
        <f t="shared" si="5"/>
        <v>0.5625</v>
      </c>
      <c r="I38" s="982"/>
      <c r="J38" s="984"/>
    </row>
    <row r="39" spans="1:10" ht="27.75" customHeight="1">
      <c r="A39" s="240" t="s">
        <v>441</v>
      </c>
      <c r="B39" s="989" t="s">
        <v>442</v>
      </c>
      <c r="C39" s="990"/>
      <c r="D39" s="990"/>
      <c r="E39" s="990"/>
      <c r="F39" s="990"/>
      <c r="G39" s="990"/>
      <c r="H39" s="990"/>
      <c r="I39" s="991"/>
      <c r="J39" s="984"/>
    </row>
    <row r="40" spans="1:10" ht="20.25" customHeight="1">
      <c r="A40" s="240" t="s">
        <v>413</v>
      </c>
      <c r="B40" s="986" t="s">
        <v>320</v>
      </c>
      <c r="C40" s="987"/>
      <c r="D40" s="987"/>
      <c r="E40" s="987"/>
      <c r="F40" s="987"/>
      <c r="G40" s="987"/>
      <c r="H40" s="987"/>
      <c r="I40" s="988"/>
      <c r="J40" s="984"/>
    </row>
    <row r="41" spans="1:10" ht="60.75" customHeight="1">
      <c r="A41" s="241" t="s">
        <v>414</v>
      </c>
      <c r="B41" s="237" t="s">
        <v>415</v>
      </c>
      <c r="C41" s="237" t="s">
        <v>416</v>
      </c>
      <c r="D41" s="237" t="s">
        <v>417</v>
      </c>
      <c r="E41" s="237" t="s">
        <v>418</v>
      </c>
      <c r="F41" s="237" t="s">
        <v>419</v>
      </c>
      <c r="G41" s="237" t="s">
        <v>420</v>
      </c>
      <c r="H41" s="237" t="s">
        <v>421</v>
      </c>
      <c r="I41" s="237" t="s">
        <v>422</v>
      </c>
      <c r="J41" s="984"/>
    </row>
    <row r="42" spans="1:10" ht="20.25" customHeight="1">
      <c r="A42" s="224" t="s">
        <v>443</v>
      </c>
      <c r="B42" s="217">
        <v>2</v>
      </c>
      <c r="C42" s="218">
        <v>0.25</v>
      </c>
      <c r="D42" s="221"/>
      <c r="E42" s="221"/>
      <c r="F42" s="219">
        <f>12.5*1%</f>
        <v>0.125</v>
      </c>
      <c r="G42" s="219">
        <f>12.5*0%</f>
        <v>0</v>
      </c>
      <c r="H42" s="219">
        <f>SUM(D42:G42)</f>
        <v>0.125</v>
      </c>
      <c r="I42" s="992">
        <f>H42</f>
        <v>0.125</v>
      </c>
      <c r="J42" s="984"/>
    </row>
    <row r="43" spans="1:10" ht="20.25" customHeight="1">
      <c r="A43" s="975" t="s">
        <v>425</v>
      </c>
      <c r="B43" s="976"/>
      <c r="C43" s="225">
        <f t="shared" ref="C43:H43" si="6">C42</f>
        <v>0.25</v>
      </c>
      <c r="D43" s="225">
        <f t="shared" si="6"/>
        <v>0</v>
      </c>
      <c r="E43" s="225">
        <f t="shared" si="6"/>
        <v>0</v>
      </c>
      <c r="F43" s="225">
        <f t="shared" si="6"/>
        <v>0.125</v>
      </c>
      <c r="G43" s="225">
        <f t="shared" si="6"/>
        <v>0</v>
      </c>
      <c r="H43" s="225">
        <f t="shared" si="6"/>
        <v>0.125</v>
      </c>
      <c r="I43" s="993"/>
      <c r="J43" s="985"/>
    </row>
    <row r="44" spans="1:10" ht="24.75" customHeight="1">
      <c r="A44" s="981" t="s">
        <v>444</v>
      </c>
      <c r="B44" s="981"/>
      <c r="C44" s="981"/>
      <c r="D44" s="981"/>
      <c r="E44" s="981"/>
      <c r="F44" s="981"/>
      <c r="G44" s="981"/>
      <c r="H44" s="981"/>
      <c r="I44" s="981"/>
      <c r="J44" s="981"/>
    </row>
    <row r="45" spans="1:10" ht="15" customHeight="1">
      <c r="A45" s="242" t="s">
        <v>445</v>
      </c>
      <c r="B45" s="970" t="s">
        <v>374</v>
      </c>
      <c r="C45" s="971"/>
      <c r="D45" s="971"/>
      <c r="E45" s="971"/>
      <c r="F45" s="971"/>
      <c r="G45" s="971"/>
      <c r="H45" s="971"/>
      <c r="I45" s="971"/>
      <c r="J45" s="972"/>
    </row>
    <row r="46" spans="1:10" ht="15" customHeight="1">
      <c r="A46" s="242" t="s">
        <v>413</v>
      </c>
      <c r="B46" s="970" t="s">
        <v>355</v>
      </c>
      <c r="C46" s="971"/>
      <c r="D46" s="971"/>
      <c r="E46" s="971"/>
      <c r="F46" s="971"/>
      <c r="G46" s="971"/>
      <c r="H46" s="971"/>
      <c r="I46" s="971"/>
      <c r="J46" s="972"/>
    </row>
    <row r="47" spans="1:10" ht="59.25" customHeight="1">
      <c r="A47" s="243" t="s">
        <v>414</v>
      </c>
      <c r="B47" s="244" t="s">
        <v>415</v>
      </c>
      <c r="C47" s="244" t="s">
        <v>416</v>
      </c>
      <c r="D47" s="245" t="s">
        <v>430</v>
      </c>
      <c r="E47" s="245" t="s">
        <v>427</v>
      </c>
      <c r="F47" s="245" t="s">
        <v>431</v>
      </c>
      <c r="G47" s="245" t="s">
        <v>432</v>
      </c>
      <c r="H47" s="245" t="s">
        <v>421</v>
      </c>
      <c r="I47" s="245" t="s">
        <v>422</v>
      </c>
      <c r="J47" s="245" t="s">
        <v>423</v>
      </c>
    </row>
    <row r="48" spans="1:10" ht="17.25" customHeight="1">
      <c r="A48" s="246" t="s">
        <v>446</v>
      </c>
      <c r="B48" s="217">
        <v>2</v>
      </c>
      <c r="C48" s="218">
        <v>0.1</v>
      </c>
      <c r="D48" s="219">
        <f>5*1%</f>
        <v>0.05</v>
      </c>
      <c r="E48" s="219">
        <f>5*1%</f>
        <v>0.05</v>
      </c>
      <c r="F48" s="221"/>
      <c r="G48" s="221"/>
      <c r="H48" s="219">
        <f>SUM(D48:G48)</f>
        <v>0.1</v>
      </c>
      <c r="I48" s="982">
        <f>(H48+H49)</f>
        <v>0.16850000000000001</v>
      </c>
      <c r="J48" s="983">
        <f>(I48+I54+I59+I64+I69+I74)</f>
        <v>1.1335000000000002</v>
      </c>
    </row>
    <row r="49" spans="1:10" ht="17.25" customHeight="1">
      <c r="A49" s="247" t="s">
        <v>375</v>
      </c>
      <c r="B49" s="217">
        <v>4</v>
      </c>
      <c r="C49" s="218">
        <v>0.1</v>
      </c>
      <c r="D49" s="219">
        <f>2.5*1%</f>
        <v>2.5000000000000001E-2</v>
      </c>
      <c r="E49" s="219">
        <f>2.5*0.92%</f>
        <v>2.3E-2</v>
      </c>
      <c r="F49" s="219">
        <f>2.5*0.82%</f>
        <v>2.0499999999999997E-2</v>
      </c>
      <c r="G49" s="219">
        <f>2.5*0%</f>
        <v>0</v>
      </c>
      <c r="H49" s="219">
        <f>SUM(D49:G49)</f>
        <v>6.8500000000000005E-2</v>
      </c>
      <c r="I49" s="982"/>
      <c r="J49" s="984"/>
    </row>
    <row r="50" spans="1:10" ht="15.75" customHeight="1">
      <c r="A50" s="975" t="s">
        <v>425</v>
      </c>
      <c r="B50" s="976"/>
      <c r="C50" s="239">
        <f t="shared" ref="C50:H50" si="7">SUM(C48:C49)</f>
        <v>0.2</v>
      </c>
      <c r="D50" s="228">
        <f t="shared" si="7"/>
        <v>7.5000000000000011E-2</v>
      </c>
      <c r="E50" s="228">
        <f t="shared" si="7"/>
        <v>7.3000000000000009E-2</v>
      </c>
      <c r="F50" s="228">
        <f t="shared" si="7"/>
        <v>2.0499999999999997E-2</v>
      </c>
      <c r="G50" s="228">
        <f t="shared" si="7"/>
        <v>0</v>
      </c>
      <c r="H50" s="228">
        <f t="shared" si="7"/>
        <v>0.16850000000000001</v>
      </c>
      <c r="I50" s="982"/>
      <c r="J50" s="984"/>
    </row>
    <row r="51" spans="1:10">
      <c r="A51" s="242" t="s">
        <v>445</v>
      </c>
      <c r="B51" s="970" t="s">
        <v>374</v>
      </c>
      <c r="C51" s="971"/>
      <c r="D51" s="971"/>
      <c r="E51" s="971"/>
      <c r="F51" s="971"/>
      <c r="G51" s="971"/>
      <c r="H51" s="971"/>
      <c r="I51" s="972"/>
      <c r="J51" s="984"/>
    </row>
    <row r="52" spans="1:10" ht="18" customHeight="1">
      <c r="A52" s="242" t="s">
        <v>413</v>
      </c>
      <c r="B52" s="970" t="s">
        <v>355</v>
      </c>
      <c r="C52" s="971"/>
      <c r="D52" s="971"/>
      <c r="E52" s="971"/>
      <c r="F52" s="971"/>
      <c r="G52" s="971"/>
      <c r="H52" s="971"/>
      <c r="I52" s="972"/>
      <c r="J52" s="984"/>
    </row>
    <row r="53" spans="1:10" ht="63" customHeight="1">
      <c r="A53" s="243" t="s">
        <v>414</v>
      </c>
      <c r="B53" s="244" t="s">
        <v>415</v>
      </c>
      <c r="C53" s="244" t="s">
        <v>416</v>
      </c>
      <c r="D53" s="245" t="s">
        <v>430</v>
      </c>
      <c r="E53" s="245" t="s">
        <v>418</v>
      </c>
      <c r="F53" s="245" t="s">
        <v>431</v>
      </c>
      <c r="G53" s="245" t="s">
        <v>432</v>
      </c>
      <c r="H53" s="245" t="s">
        <v>421</v>
      </c>
      <c r="I53" s="245" t="s">
        <v>422</v>
      </c>
      <c r="J53" s="984"/>
    </row>
    <row r="54" spans="1:10" ht="15.75" customHeight="1">
      <c r="A54" s="247" t="s">
        <v>447</v>
      </c>
      <c r="B54" s="217">
        <v>4</v>
      </c>
      <c r="C54" s="218">
        <v>0.2</v>
      </c>
      <c r="D54" s="219">
        <f>5*0%</f>
        <v>0</v>
      </c>
      <c r="E54" s="219">
        <f>5*1%</f>
        <v>0.05</v>
      </c>
      <c r="F54" s="219">
        <f>5*1%</f>
        <v>0.05</v>
      </c>
      <c r="G54" s="219">
        <f>5*0%</f>
        <v>0</v>
      </c>
      <c r="H54" s="219">
        <f>SUM(D54:G54)</f>
        <v>0.1</v>
      </c>
      <c r="I54" s="973">
        <f>H54</f>
        <v>0.1</v>
      </c>
      <c r="J54" s="984"/>
    </row>
    <row r="55" spans="1:10" ht="15.75" customHeight="1">
      <c r="A55" s="975" t="s">
        <v>425</v>
      </c>
      <c r="B55" s="976"/>
      <c r="C55" s="248">
        <f t="shared" ref="C55:H55" si="8">SUM(C54)</f>
        <v>0.2</v>
      </c>
      <c r="D55" s="249">
        <f t="shared" si="8"/>
        <v>0</v>
      </c>
      <c r="E55" s="249">
        <f t="shared" si="8"/>
        <v>0.05</v>
      </c>
      <c r="F55" s="249">
        <f t="shared" si="8"/>
        <v>0.05</v>
      </c>
      <c r="G55" s="249">
        <f t="shared" si="8"/>
        <v>0</v>
      </c>
      <c r="H55" s="249">
        <f t="shared" si="8"/>
        <v>0.1</v>
      </c>
      <c r="I55" s="980"/>
      <c r="J55" s="984"/>
    </row>
    <row r="56" spans="1:10" ht="30.75" customHeight="1">
      <c r="A56" s="242" t="s">
        <v>445</v>
      </c>
      <c r="B56" s="970" t="s">
        <v>448</v>
      </c>
      <c r="C56" s="971"/>
      <c r="D56" s="971"/>
      <c r="E56" s="971"/>
      <c r="F56" s="971"/>
      <c r="G56" s="971"/>
      <c r="H56" s="971"/>
      <c r="I56" s="972"/>
      <c r="J56" s="984"/>
    </row>
    <row r="57" spans="1:10" ht="18" customHeight="1">
      <c r="A57" s="242" t="s">
        <v>413</v>
      </c>
      <c r="B57" s="970" t="s">
        <v>355</v>
      </c>
      <c r="C57" s="971"/>
      <c r="D57" s="971"/>
      <c r="E57" s="971"/>
      <c r="F57" s="971"/>
      <c r="G57" s="971"/>
      <c r="H57" s="971"/>
      <c r="I57" s="972"/>
      <c r="J57" s="984"/>
    </row>
    <row r="58" spans="1:10" ht="54" customHeight="1">
      <c r="A58" s="243" t="s">
        <v>414</v>
      </c>
      <c r="B58" s="244" t="s">
        <v>415</v>
      </c>
      <c r="C58" s="244" t="s">
        <v>416</v>
      </c>
      <c r="D58" s="245" t="s">
        <v>430</v>
      </c>
      <c r="E58" s="245" t="s">
        <v>418</v>
      </c>
      <c r="F58" s="245" t="s">
        <v>431</v>
      </c>
      <c r="G58" s="245" t="s">
        <v>432</v>
      </c>
      <c r="H58" s="245" t="s">
        <v>421</v>
      </c>
      <c r="I58" s="245" t="s">
        <v>422</v>
      </c>
      <c r="J58" s="984"/>
    </row>
    <row r="59" spans="1:10" ht="20.25" customHeight="1">
      <c r="A59" s="250" t="s">
        <v>449</v>
      </c>
      <c r="B59" s="217">
        <v>3</v>
      </c>
      <c r="C59" s="218">
        <v>0.2</v>
      </c>
      <c r="D59" s="221"/>
      <c r="E59" s="219">
        <f>6.6*5%</f>
        <v>0.33</v>
      </c>
      <c r="F59" s="219">
        <v>0.33</v>
      </c>
      <c r="G59" s="219">
        <v>0</v>
      </c>
      <c r="H59" s="219">
        <f>SUM(D59:G59)</f>
        <v>0.66</v>
      </c>
      <c r="I59" s="973">
        <f>H59</f>
        <v>0.66</v>
      </c>
      <c r="J59" s="984"/>
    </row>
    <row r="60" spans="1:10" ht="16.5" customHeight="1">
      <c r="A60" s="975" t="s">
        <v>425</v>
      </c>
      <c r="B60" s="976"/>
      <c r="C60" s="248">
        <f t="shared" ref="C60:H60" si="9">SUM(C59)</f>
        <v>0.2</v>
      </c>
      <c r="D60" s="249">
        <f t="shared" si="9"/>
        <v>0</v>
      </c>
      <c r="E60" s="249">
        <f t="shared" si="9"/>
        <v>0.33</v>
      </c>
      <c r="F60" s="249">
        <f t="shared" si="9"/>
        <v>0.33</v>
      </c>
      <c r="G60" s="249">
        <f t="shared" si="9"/>
        <v>0</v>
      </c>
      <c r="H60" s="249">
        <f t="shared" si="9"/>
        <v>0.66</v>
      </c>
      <c r="I60" s="980"/>
      <c r="J60" s="984"/>
    </row>
    <row r="61" spans="1:10" ht="28.5" customHeight="1">
      <c r="A61" s="242" t="s">
        <v>450</v>
      </c>
      <c r="B61" s="970" t="s">
        <v>451</v>
      </c>
      <c r="C61" s="971"/>
      <c r="D61" s="971"/>
      <c r="E61" s="971"/>
      <c r="F61" s="971"/>
      <c r="G61" s="971"/>
      <c r="H61" s="971"/>
      <c r="I61" s="972"/>
      <c r="J61" s="984"/>
    </row>
    <row r="62" spans="1:10" ht="18" customHeight="1">
      <c r="A62" s="242" t="s">
        <v>413</v>
      </c>
      <c r="B62" s="970" t="s">
        <v>355</v>
      </c>
      <c r="C62" s="971"/>
      <c r="D62" s="971"/>
      <c r="E62" s="971"/>
      <c r="F62" s="971"/>
      <c r="G62" s="971"/>
      <c r="H62" s="971"/>
      <c r="I62" s="972"/>
      <c r="J62" s="984"/>
    </row>
    <row r="63" spans="1:10" ht="54" customHeight="1">
      <c r="A63" s="243" t="s">
        <v>414</v>
      </c>
      <c r="B63" s="244" t="s">
        <v>415</v>
      </c>
      <c r="C63" s="244" t="s">
        <v>416</v>
      </c>
      <c r="D63" s="245" t="s">
        <v>430</v>
      </c>
      <c r="E63" s="245" t="s">
        <v>418</v>
      </c>
      <c r="F63" s="245" t="s">
        <v>431</v>
      </c>
      <c r="G63" s="245" t="s">
        <v>432</v>
      </c>
      <c r="H63" s="245" t="s">
        <v>421</v>
      </c>
      <c r="I63" s="245" t="s">
        <v>422</v>
      </c>
      <c r="J63" s="984"/>
    </row>
    <row r="64" spans="1:10" ht="19.5" customHeight="1">
      <c r="A64" s="250" t="s">
        <v>452</v>
      </c>
      <c r="B64" s="217">
        <v>2</v>
      </c>
      <c r="C64" s="218">
        <v>0.1</v>
      </c>
      <c r="D64" s="221"/>
      <c r="E64" s="221"/>
      <c r="F64" s="219">
        <f>5*1%</f>
        <v>0.05</v>
      </c>
      <c r="G64" s="219">
        <f>5*0%</f>
        <v>0</v>
      </c>
      <c r="H64" s="219">
        <f>SUM(D64:G64)</f>
        <v>0.05</v>
      </c>
      <c r="I64" s="973">
        <f>H64</f>
        <v>0.05</v>
      </c>
      <c r="J64" s="984"/>
    </row>
    <row r="65" spans="1:10" ht="17.25" customHeight="1">
      <c r="A65" s="975" t="s">
        <v>425</v>
      </c>
      <c r="B65" s="976"/>
      <c r="C65" s="248">
        <f t="shared" ref="C65:H65" si="10">SUM(C64)</f>
        <v>0.1</v>
      </c>
      <c r="D65" s="249">
        <f t="shared" si="10"/>
        <v>0</v>
      </c>
      <c r="E65" s="249">
        <f t="shared" si="10"/>
        <v>0</v>
      </c>
      <c r="F65" s="249">
        <f t="shared" si="10"/>
        <v>0.05</v>
      </c>
      <c r="G65" s="249">
        <f t="shared" si="10"/>
        <v>0</v>
      </c>
      <c r="H65" s="249">
        <f t="shared" si="10"/>
        <v>0.05</v>
      </c>
      <c r="I65" s="980"/>
      <c r="J65" s="984"/>
    </row>
    <row r="66" spans="1:10" ht="15.75" customHeight="1">
      <c r="A66" s="242" t="s">
        <v>453</v>
      </c>
      <c r="B66" s="970" t="s">
        <v>348</v>
      </c>
      <c r="C66" s="971"/>
      <c r="D66" s="971"/>
      <c r="E66" s="971"/>
      <c r="F66" s="971"/>
      <c r="G66" s="971"/>
      <c r="H66" s="971"/>
      <c r="I66" s="972"/>
      <c r="J66" s="984"/>
    </row>
    <row r="67" spans="1:10" ht="15.75" customHeight="1">
      <c r="A67" s="242" t="s">
        <v>413</v>
      </c>
      <c r="B67" s="970" t="s">
        <v>355</v>
      </c>
      <c r="C67" s="971"/>
      <c r="D67" s="971"/>
      <c r="E67" s="971"/>
      <c r="F67" s="971"/>
      <c r="G67" s="971"/>
      <c r="H67" s="971"/>
      <c r="I67" s="972"/>
      <c r="J67" s="984"/>
    </row>
    <row r="68" spans="1:10" ht="55.5" customHeight="1">
      <c r="A68" s="243" t="s">
        <v>414</v>
      </c>
      <c r="B68" s="244" t="s">
        <v>415</v>
      </c>
      <c r="C68" s="244" t="s">
        <v>416</v>
      </c>
      <c r="D68" s="245" t="s">
        <v>430</v>
      </c>
      <c r="E68" s="245" t="s">
        <v>418</v>
      </c>
      <c r="F68" s="245" t="s">
        <v>431</v>
      </c>
      <c r="G68" s="245" t="s">
        <v>432</v>
      </c>
      <c r="H68" s="245" t="s">
        <v>421</v>
      </c>
      <c r="I68" s="245" t="s">
        <v>422</v>
      </c>
      <c r="J68" s="984"/>
    </row>
    <row r="69" spans="1:10" ht="25.5">
      <c r="A69" s="216" t="s">
        <v>454</v>
      </c>
      <c r="B69" s="217">
        <v>4</v>
      </c>
      <c r="C69" s="218">
        <v>0.2</v>
      </c>
      <c r="D69" s="219">
        <f>5*0.6%</f>
        <v>0.03</v>
      </c>
      <c r="E69" s="219">
        <f>5*1%</f>
        <v>0.05</v>
      </c>
      <c r="F69" s="219">
        <f>5*0%</f>
        <v>0</v>
      </c>
      <c r="G69" s="219">
        <f>5*0%</f>
        <v>0</v>
      </c>
      <c r="H69" s="219">
        <f>SUM(D69:G69)</f>
        <v>0.08</v>
      </c>
      <c r="I69" s="973">
        <f>H69</f>
        <v>0.08</v>
      </c>
      <c r="J69" s="984"/>
    </row>
    <row r="70" spans="1:10" ht="18" customHeight="1">
      <c r="A70" s="975" t="s">
        <v>425</v>
      </c>
      <c r="B70" s="976"/>
      <c r="C70" s="239">
        <f t="shared" ref="C70:H70" si="11">SUM(C69)</f>
        <v>0.2</v>
      </c>
      <c r="D70" s="251">
        <f t="shared" si="11"/>
        <v>0.03</v>
      </c>
      <c r="E70" s="251">
        <f t="shared" si="11"/>
        <v>0.05</v>
      </c>
      <c r="F70" s="251">
        <f t="shared" si="11"/>
        <v>0</v>
      </c>
      <c r="G70" s="251">
        <f t="shared" si="11"/>
        <v>0</v>
      </c>
      <c r="H70" s="251">
        <f t="shared" si="11"/>
        <v>0.08</v>
      </c>
      <c r="I70" s="974"/>
      <c r="J70" s="984"/>
    </row>
    <row r="71" spans="1:10" ht="18" customHeight="1">
      <c r="A71" s="242" t="s">
        <v>450</v>
      </c>
      <c r="B71" s="970" t="s">
        <v>354</v>
      </c>
      <c r="C71" s="971"/>
      <c r="D71" s="971"/>
      <c r="E71" s="971"/>
      <c r="F71" s="971"/>
      <c r="G71" s="971"/>
      <c r="H71" s="971"/>
      <c r="I71" s="972"/>
      <c r="J71" s="984"/>
    </row>
    <row r="72" spans="1:10" ht="17.25" customHeight="1">
      <c r="A72" s="242" t="s">
        <v>413</v>
      </c>
      <c r="B72" s="970" t="s">
        <v>355</v>
      </c>
      <c r="C72" s="971"/>
      <c r="D72" s="971"/>
      <c r="E72" s="971"/>
      <c r="F72" s="971"/>
      <c r="G72" s="971"/>
      <c r="H72" s="971"/>
      <c r="I72" s="972"/>
      <c r="J72" s="984"/>
    </row>
    <row r="73" spans="1:10" ht="54" customHeight="1">
      <c r="A73" s="243" t="s">
        <v>414</v>
      </c>
      <c r="B73" s="244" t="s">
        <v>415</v>
      </c>
      <c r="C73" s="244" t="s">
        <v>416</v>
      </c>
      <c r="D73" s="245" t="s">
        <v>430</v>
      </c>
      <c r="E73" s="245" t="s">
        <v>418</v>
      </c>
      <c r="F73" s="245" t="s">
        <v>431</v>
      </c>
      <c r="G73" s="245" t="s">
        <v>432</v>
      </c>
      <c r="H73" s="245" t="s">
        <v>421</v>
      </c>
      <c r="I73" s="245" t="s">
        <v>422</v>
      </c>
      <c r="J73" s="984"/>
    </row>
    <row r="74" spans="1:10" ht="38.25">
      <c r="A74" s="216" t="s">
        <v>356</v>
      </c>
      <c r="B74" s="217">
        <v>4</v>
      </c>
      <c r="C74" s="218">
        <v>0.1</v>
      </c>
      <c r="D74" s="219">
        <f>2.5*1%</f>
        <v>2.5000000000000001E-2</v>
      </c>
      <c r="E74" s="219">
        <f>2.5*1%</f>
        <v>2.5000000000000001E-2</v>
      </c>
      <c r="F74" s="219">
        <f>2.5*1%</f>
        <v>2.5000000000000001E-2</v>
      </c>
      <c r="G74" s="219">
        <f>2.5*0%</f>
        <v>0</v>
      </c>
      <c r="H74" s="219">
        <f>SUM(D74:G74)</f>
        <v>7.5000000000000011E-2</v>
      </c>
      <c r="I74" s="973">
        <f>H74</f>
        <v>7.5000000000000011E-2</v>
      </c>
      <c r="J74" s="984"/>
    </row>
    <row r="75" spans="1:10" ht="19.5" customHeight="1">
      <c r="A75" s="975" t="s">
        <v>425</v>
      </c>
      <c r="B75" s="976"/>
      <c r="C75" s="239">
        <f t="shared" ref="C75:H75" si="12">SUM(C74)</f>
        <v>0.1</v>
      </c>
      <c r="D75" s="251">
        <f t="shared" si="12"/>
        <v>2.5000000000000001E-2</v>
      </c>
      <c r="E75" s="251">
        <f t="shared" si="12"/>
        <v>2.5000000000000001E-2</v>
      </c>
      <c r="F75" s="251">
        <f t="shared" si="12"/>
        <v>2.5000000000000001E-2</v>
      </c>
      <c r="G75" s="251">
        <f t="shared" si="12"/>
        <v>0</v>
      </c>
      <c r="H75" s="251">
        <f t="shared" si="12"/>
        <v>7.5000000000000011E-2</v>
      </c>
      <c r="I75" s="974"/>
      <c r="J75" s="985"/>
    </row>
    <row r="76" spans="1:10" ht="25.5" customHeight="1">
      <c r="A76" s="977" t="s">
        <v>455</v>
      </c>
      <c r="B76" s="978"/>
      <c r="C76" s="978"/>
      <c r="D76" s="978"/>
      <c r="E76" s="978"/>
      <c r="F76" s="978"/>
      <c r="G76" s="978"/>
      <c r="H76" s="978"/>
      <c r="I76" s="979"/>
      <c r="J76" s="252">
        <f>+(J6+J27+J35+J48)/4</f>
        <v>0.82496000000000003</v>
      </c>
    </row>
    <row r="77" spans="1:10">
      <c r="A77" s="253"/>
      <c r="B77" s="253"/>
      <c r="C77" s="253"/>
      <c r="D77" s="253"/>
      <c r="E77" s="253"/>
      <c r="F77" s="253"/>
      <c r="G77" s="253"/>
      <c r="H77" s="253"/>
      <c r="I77" s="253"/>
      <c r="J77" s="253"/>
    </row>
  </sheetData>
  <mergeCells count="58">
    <mergeCell ref="A1:J1"/>
    <mergeCell ref="A2:J2"/>
    <mergeCell ref="B3:J3"/>
    <mergeCell ref="B4:J4"/>
    <mergeCell ref="I6:I10"/>
    <mergeCell ref="J6:J22"/>
    <mergeCell ref="A10:B10"/>
    <mergeCell ref="B11:I11"/>
    <mergeCell ref="B12:I12"/>
    <mergeCell ref="I14:I15"/>
    <mergeCell ref="A31:J31"/>
    <mergeCell ref="A15:B15"/>
    <mergeCell ref="B16:I16"/>
    <mergeCell ref="B17:I17"/>
    <mergeCell ref="I19:I22"/>
    <mergeCell ref="A22:B22"/>
    <mergeCell ref="A23:J23"/>
    <mergeCell ref="B24:J24"/>
    <mergeCell ref="B25:J25"/>
    <mergeCell ref="I27:I30"/>
    <mergeCell ref="J27:J30"/>
    <mergeCell ref="A30:B30"/>
    <mergeCell ref="B32:J32"/>
    <mergeCell ref="B33:J33"/>
    <mergeCell ref="I35:I38"/>
    <mergeCell ref="J35:J43"/>
    <mergeCell ref="A38:B38"/>
    <mergeCell ref="B39:I39"/>
    <mergeCell ref="B40:I40"/>
    <mergeCell ref="I42:I43"/>
    <mergeCell ref="A43:B43"/>
    <mergeCell ref="B62:I62"/>
    <mergeCell ref="A44:J44"/>
    <mergeCell ref="B45:J45"/>
    <mergeCell ref="B46:J46"/>
    <mergeCell ref="I48:I50"/>
    <mergeCell ref="J48:J75"/>
    <mergeCell ref="A50:B50"/>
    <mergeCell ref="B51:I51"/>
    <mergeCell ref="B52:I52"/>
    <mergeCell ref="I54:I55"/>
    <mergeCell ref="A55:B55"/>
    <mergeCell ref="B56:I56"/>
    <mergeCell ref="B57:I57"/>
    <mergeCell ref="I59:I60"/>
    <mergeCell ref="A60:B60"/>
    <mergeCell ref="B61:I61"/>
    <mergeCell ref="I64:I65"/>
    <mergeCell ref="A65:B65"/>
    <mergeCell ref="B66:I66"/>
    <mergeCell ref="B67:I67"/>
    <mergeCell ref="I69:I70"/>
    <mergeCell ref="A70:B70"/>
    <mergeCell ref="B71:I71"/>
    <mergeCell ref="B72:I72"/>
    <mergeCell ref="I74:I75"/>
    <mergeCell ref="A75:B75"/>
    <mergeCell ref="A76:I76"/>
  </mergeCells>
  <conditionalFormatting sqref="J76">
    <cfRule type="cellIs" dxfId="3" priority="3" stopIfTrue="1" operator="greaterThanOrEqual">
      <formula>85%</formula>
    </cfRule>
    <cfRule type="cellIs" dxfId="2" priority="4" stopIfTrue="1" operator="lessThan">
      <formula>85%</formula>
    </cfRule>
  </conditionalFormatting>
  <conditionalFormatting sqref="J48 J27:J30 J35 J6">
    <cfRule type="cellIs" dxfId="1" priority="1" stopIfTrue="1" operator="lessThan">
      <formula>85%</formula>
    </cfRule>
    <cfRule type="cellIs" dxfId="0" priority="2" stopIfTrue="1" operator="greaterThanOrEqual">
      <formula>85%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8"/>
  <sheetViews>
    <sheetView topLeftCell="A74" workbookViewId="0">
      <selection sqref="A1:AV81"/>
    </sheetView>
  </sheetViews>
  <sheetFormatPr baseColWidth="10" defaultRowHeight="12.75"/>
  <cols>
    <col min="1" max="1" width="42" style="344" customWidth="1"/>
    <col min="2" max="2" width="14.28515625" style="344" hidden="1" customWidth="1"/>
    <col min="3" max="3" width="12.5703125" style="431" customWidth="1"/>
    <col min="4" max="4" width="4.28515625" style="417" hidden="1" customWidth="1"/>
    <col min="5" max="5" width="5.85546875" style="417" hidden="1" customWidth="1"/>
    <col min="6" max="6" width="5.5703125" style="417" hidden="1" customWidth="1"/>
    <col min="7" max="7" width="5" style="417" hidden="1" customWidth="1"/>
    <col min="8" max="8" width="5.5703125" style="417" hidden="1" customWidth="1"/>
    <col min="9" max="9" width="5" style="417" hidden="1" customWidth="1"/>
    <col min="10" max="10" width="5.5703125" style="417" hidden="1" customWidth="1"/>
    <col min="11" max="11" width="5" style="417" hidden="1" customWidth="1"/>
    <col min="12" max="12" width="5.5703125" style="417" hidden="1" customWidth="1"/>
    <col min="13" max="13" width="5" style="417" hidden="1" customWidth="1"/>
    <col min="14" max="14" width="5.5703125" style="417" hidden="1" customWidth="1"/>
    <col min="15" max="15" width="5" style="417" hidden="1" customWidth="1"/>
    <col min="16" max="16" width="5.5703125" style="417" hidden="1" customWidth="1"/>
    <col min="17" max="17" width="5" style="417" hidden="1" customWidth="1"/>
    <col min="18" max="18" width="7" style="417" hidden="1" customWidth="1"/>
    <col min="19" max="19" width="5.85546875" style="417" hidden="1" customWidth="1"/>
    <col min="20" max="20" width="5.5703125" style="417" hidden="1" customWidth="1"/>
    <col min="21" max="21" width="5" style="417" hidden="1" customWidth="1"/>
    <col min="22" max="22" width="5.5703125" style="417" hidden="1" customWidth="1"/>
    <col min="23" max="23" width="5" style="417" hidden="1" customWidth="1"/>
    <col min="24" max="24" width="5.5703125" style="417" hidden="1" customWidth="1"/>
    <col min="25" max="25" width="5" style="417" hidden="1" customWidth="1"/>
    <col min="26" max="26" width="6" style="417" hidden="1" customWidth="1"/>
    <col min="27" max="27" width="7.28515625" style="417" hidden="1" customWidth="1"/>
    <col min="28" max="28" width="12.5703125" style="344" bestFit="1" customWidth="1"/>
    <col min="29" max="29" width="15.140625" style="344" hidden="1" customWidth="1"/>
    <col min="30" max="30" width="11.42578125" style="344" hidden="1" customWidth="1"/>
    <col min="31" max="32" width="11.42578125" style="344" customWidth="1"/>
    <col min="33" max="33" width="16.28515625" style="344" customWidth="1"/>
    <col min="34" max="34" width="11.42578125" style="344" hidden="1" customWidth="1"/>
    <col min="35" max="46" width="19.85546875" style="344" hidden="1" customWidth="1"/>
    <col min="47" max="47" width="26.28515625" style="344" hidden="1" customWidth="1"/>
    <col min="48" max="48" width="16.5703125" style="344" customWidth="1"/>
    <col min="49" max="254" width="11.42578125" style="344"/>
    <col min="255" max="255" width="30.42578125" style="344" customWidth="1"/>
    <col min="256" max="256" width="14.28515625" style="344" customWidth="1"/>
    <col min="257" max="257" width="11.5703125" style="344" customWidth="1"/>
    <col min="258" max="258" width="4.28515625" style="344" bestFit="1" customWidth="1"/>
    <col min="259" max="259" width="5.85546875" style="344" customWidth="1"/>
    <col min="260" max="260" width="5.5703125" style="344" bestFit="1" customWidth="1"/>
    <col min="261" max="261" width="5" style="344" customWidth="1"/>
    <col min="262" max="262" width="5.5703125" style="344" bestFit="1" customWidth="1"/>
    <col min="263" max="263" width="5" style="344" customWidth="1"/>
    <col min="264" max="264" width="5.5703125" style="344" bestFit="1" customWidth="1"/>
    <col min="265" max="265" width="5" style="344" customWidth="1"/>
    <col min="266" max="266" width="5.5703125" style="344" bestFit="1" customWidth="1"/>
    <col min="267" max="267" width="5" style="344" customWidth="1"/>
    <col min="268" max="268" width="5.5703125" style="344" bestFit="1" customWidth="1"/>
    <col min="269" max="269" width="5" style="344" customWidth="1"/>
    <col min="270" max="270" width="5.5703125" style="344" bestFit="1" customWidth="1"/>
    <col min="271" max="271" width="5" style="344" customWidth="1"/>
    <col min="272" max="272" width="7" style="344" customWidth="1"/>
    <col min="273" max="273" width="5.85546875" style="344" customWidth="1"/>
    <col min="274" max="274" width="5.5703125" style="344" bestFit="1" customWidth="1"/>
    <col min="275" max="275" width="5" style="344" customWidth="1"/>
    <col min="276" max="276" width="5.5703125" style="344" bestFit="1" customWidth="1"/>
    <col min="277" max="277" width="5" style="344" customWidth="1"/>
    <col min="278" max="278" width="5.5703125" style="344" bestFit="1" customWidth="1"/>
    <col min="279" max="279" width="5" style="344" customWidth="1"/>
    <col min="280" max="280" width="6" style="344" customWidth="1"/>
    <col min="281" max="281" width="7.28515625" style="344" customWidth="1"/>
    <col min="282" max="283" width="15.28515625" style="344" customWidth="1"/>
    <col min="284" max="284" width="11.42578125" style="344" customWidth="1"/>
    <col min="285" max="285" width="15.140625" style="344" customWidth="1"/>
    <col min="286" max="290" width="11.42578125" style="344" customWidth="1"/>
    <col min="291" max="302" width="19.85546875" style="344" customWidth="1"/>
    <col min="303" max="303" width="26.28515625" style="344" customWidth="1"/>
    <col min="304" max="510" width="11.42578125" style="344"/>
    <col min="511" max="511" width="30.42578125" style="344" customWidth="1"/>
    <col min="512" max="512" width="14.28515625" style="344" customWidth="1"/>
    <col min="513" max="513" width="11.5703125" style="344" customWidth="1"/>
    <col min="514" max="514" width="4.28515625" style="344" bestFit="1" customWidth="1"/>
    <col min="515" max="515" width="5.85546875" style="344" customWidth="1"/>
    <col min="516" max="516" width="5.5703125" style="344" bestFit="1" customWidth="1"/>
    <col min="517" max="517" width="5" style="344" customWidth="1"/>
    <col min="518" max="518" width="5.5703125" style="344" bestFit="1" customWidth="1"/>
    <col min="519" max="519" width="5" style="344" customWidth="1"/>
    <col min="520" max="520" width="5.5703125" style="344" bestFit="1" customWidth="1"/>
    <col min="521" max="521" width="5" style="344" customWidth="1"/>
    <col min="522" max="522" width="5.5703125" style="344" bestFit="1" customWidth="1"/>
    <col min="523" max="523" width="5" style="344" customWidth="1"/>
    <col min="524" max="524" width="5.5703125" style="344" bestFit="1" customWidth="1"/>
    <col min="525" max="525" width="5" style="344" customWidth="1"/>
    <col min="526" max="526" width="5.5703125" style="344" bestFit="1" customWidth="1"/>
    <col min="527" max="527" width="5" style="344" customWidth="1"/>
    <col min="528" max="528" width="7" style="344" customWidth="1"/>
    <col min="529" max="529" width="5.85546875" style="344" customWidth="1"/>
    <col min="530" max="530" width="5.5703125" style="344" bestFit="1" customWidth="1"/>
    <col min="531" max="531" width="5" style="344" customWidth="1"/>
    <col min="532" max="532" width="5.5703125" style="344" bestFit="1" customWidth="1"/>
    <col min="533" max="533" width="5" style="344" customWidth="1"/>
    <col min="534" max="534" width="5.5703125" style="344" bestFit="1" customWidth="1"/>
    <col min="535" max="535" width="5" style="344" customWidth="1"/>
    <col min="536" max="536" width="6" style="344" customWidth="1"/>
    <col min="537" max="537" width="7.28515625" style="344" customWidth="1"/>
    <col min="538" max="539" width="15.28515625" style="344" customWidth="1"/>
    <col min="540" max="540" width="11.42578125" style="344" customWidth="1"/>
    <col min="541" max="541" width="15.140625" style="344" customWidth="1"/>
    <col min="542" max="546" width="11.42578125" style="344" customWidth="1"/>
    <col min="547" max="558" width="19.85546875" style="344" customWidth="1"/>
    <col min="559" max="559" width="26.28515625" style="344" customWidth="1"/>
    <col min="560" max="766" width="11.42578125" style="344"/>
    <col min="767" max="767" width="30.42578125" style="344" customWidth="1"/>
    <col min="768" max="768" width="14.28515625" style="344" customWidth="1"/>
    <col min="769" max="769" width="11.5703125" style="344" customWidth="1"/>
    <col min="770" max="770" width="4.28515625" style="344" bestFit="1" customWidth="1"/>
    <col min="771" max="771" width="5.85546875" style="344" customWidth="1"/>
    <col min="772" max="772" width="5.5703125" style="344" bestFit="1" customWidth="1"/>
    <col min="773" max="773" width="5" style="344" customWidth="1"/>
    <col min="774" max="774" width="5.5703125" style="344" bestFit="1" customWidth="1"/>
    <col min="775" max="775" width="5" style="344" customWidth="1"/>
    <col min="776" max="776" width="5.5703125" style="344" bestFit="1" customWidth="1"/>
    <col min="777" max="777" width="5" style="344" customWidth="1"/>
    <col min="778" max="778" width="5.5703125" style="344" bestFit="1" customWidth="1"/>
    <col min="779" max="779" width="5" style="344" customWidth="1"/>
    <col min="780" max="780" width="5.5703125" style="344" bestFit="1" customWidth="1"/>
    <col min="781" max="781" width="5" style="344" customWidth="1"/>
    <col min="782" max="782" width="5.5703125" style="344" bestFit="1" customWidth="1"/>
    <col min="783" max="783" width="5" style="344" customWidth="1"/>
    <col min="784" max="784" width="7" style="344" customWidth="1"/>
    <col min="785" max="785" width="5.85546875" style="344" customWidth="1"/>
    <col min="786" max="786" width="5.5703125" style="344" bestFit="1" customWidth="1"/>
    <col min="787" max="787" width="5" style="344" customWidth="1"/>
    <col min="788" max="788" width="5.5703125" style="344" bestFit="1" customWidth="1"/>
    <col min="789" max="789" width="5" style="344" customWidth="1"/>
    <col min="790" max="790" width="5.5703125" style="344" bestFit="1" customWidth="1"/>
    <col min="791" max="791" width="5" style="344" customWidth="1"/>
    <col min="792" max="792" width="6" style="344" customWidth="1"/>
    <col min="793" max="793" width="7.28515625" style="344" customWidth="1"/>
    <col min="794" max="795" width="15.28515625" style="344" customWidth="1"/>
    <col min="796" max="796" width="11.42578125" style="344" customWidth="1"/>
    <col min="797" max="797" width="15.140625" style="344" customWidth="1"/>
    <col min="798" max="802" width="11.42578125" style="344" customWidth="1"/>
    <col min="803" max="814" width="19.85546875" style="344" customWidth="1"/>
    <col min="815" max="815" width="26.28515625" style="344" customWidth="1"/>
    <col min="816" max="1022" width="11.42578125" style="344"/>
    <col min="1023" max="1023" width="30.42578125" style="344" customWidth="1"/>
    <col min="1024" max="1024" width="14.28515625" style="344" customWidth="1"/>
    <col min="1025" max="1025" width="11.5703125" style="344" customWidth="1"/>
    <col min="1026" max="1026" width="4.28515625" style="344" bestFit="1" customWidth="1"/>
    <col min="1027" max="1027" width="5.85546875" style="344" customWidth="1"/>
    <col min="1028" max="1028" width="5.5703125" style="344" bestFit="1" customWidth="1"/>
    <col min="1029" max="1029" width="5" style="344" customWidth="1"/>
    <col min="1030" max="1030" width="5.5703125" style="344" bestFit="1" customWidth="1"/>
    <col min="1031" max="1031" width="5" style="344" customWidth="1"/>
    <col min="1032" max="1032" width="5.5703125" style="344" bestFit="1" customWidth="1"/>
    <col min="1033" max="1033" width="5" style="344" customWidth="1"/>
    <col min="1034" max="1034" width="5.5703125" style="344" bestFit="1" customWidth="1"/>
    <col min="1035" max="1035" width="5" style="344" customWidth="1"/>
    <col min="1036" max="1036" width="5.5703125" style="344" bestFit="1" customWidth="1"/>
    <col min="1037" max="1037" width="5" style="344" customWidth="1"/>
    <col min="1038" max="1038" width="5.5703125" style="344" bestFit="1" customWidth="1"/>
    <col min="1039" max="1039" width="5" style="344" customWidth="1"/>
    <col min="1040" max="1040" width="7" style="344" customWidth="1"/>
    <col min="1041" max="1041" width="5.85546875" style="344" customWidth="1"/>
    <col min="1042" max="1042" width="5.5703125" style="344" bestFit="1" customWidth="1"/>
    <col min="1043" max="1043" width="5" style="344" customWidth="1"/>
    <col min="1044" max="1044" width="5.5703125" style="344" bestFit="1" customWidth="1"/>
    <col min="1045" max="1045" width="5" style="344" customWidth="1"/>
    <col min="1046" max="1046" width="5.5703125" style="344" bestFit="1" customWidth="1"/>
    <col min="1047" max="1047" width="5" style="344" customWidth="1"/>
    <col min="1048" max="1048" width="6" style="344" customWidth="1"/>
    <col min="1049" max="1049" width="7.28515625" style="344" customWidth="1"/>
    <col min="1050" max="1051" width="15.28515625" style="344" customWidth="1"/>
    <col min="1052" max="1052" width="11.42578125" style="344" customWidth="1"/>
    <col min="1053" max="1053" width="15.140625" style="344" customWidth="1"/>
    <col min="1054" max="1058" width="11.42578125" style="344" customWidth="1"/>
    <col min="1059" max="1070" width="19.85546875" style="344" customWidth="1"/>
    <col min="1071" max="1071" width="26.28515625" style="344" customWidth="1"/>
    <col min="1072" max="1278" width="11.42578125" style="344"/>
    <col min="1279" max="1279" width="30.42578125" style="344" customWidth="1"/>
    <col min="1280" max="1280" width="14.28515625" style="344" customWidth="1"/>
    <col min="1281" max="1281" width="11.5703125" style="344" customWidth="1"/>
    <col min="1282" max="1282" width="4.28515625" style="344" bestFit="1" customWidth="1"/>
    <col min="1283" max="1283" width="5.85546875" style="344" customWidth="1"/>
    <col min="1284" max="1284" width="5.5703125" style="344" bestFit="1" customWidth="1"/>
    <col min="1285" max="1285" width="5" style="344" customWidth="1"/>
    <col min="1286" max="1286" width="5.5703125" style="344" bestFit="1" customWidth="1"/>
    <col min="1287" max="1287" width="5" style="344" customWidth="1"/>
    <col min="1288" max="1288" width="5.5703125" style="344" bestFit="1" customWidth="1"/>
    <col min="1289" max="1289" width="5" style="344" customWidth="1"/>
    <col min="1290" max="1290" width="5.5703125" style="344" bestFit="1" customWidth="1"/>
    <col min="1291" max="1291" width="5" style="344" customWidth="1"/>
    <col min="1292" max="1292" width="5.5703125" style="344" bestFit="1" customWidth="1"/>
    <col min="1293" max="1293" width="5" style="344" customWidth="1"/>
    <col min="1294" max="1294" width="5.5703125" style="344" bestFit="1" customWidth="1"/>
    <col min="1295" max="1295" width="5" style="344" customWidth="1"/>
    <col min="1296" max="1296" width="7" style="344" customWidth="1"/>
    <col min="1297" max="1297" width="5.85546875" style="344" customWidth="1"/>
    <col min="1298" max="1298" width="5.5703125" style="344" bestFit="1" customWidth="1"/>
    <col min="1299" max="1299" width="5" style="344" customWidth="1"/>
    <col min="1300" max="1300" width="5.5703125" style="344" bestFit="1" customWidth="1"/>
    <col min="1301" max="1301" width="5" style="344" customWidth="1"/>
    <col min="1302" max="1302" width="5.5703125" style="344" bestFit="1" customWidth="1"/>
    <col min="1303" max="1303" width="5" style="344" customWidth="1"/>
    <col min="1304" max="1304" width="6" style="344" customWidth="1"/>
    <col min="1305" max="1305" width="7.28515625" style="344" customWidth="1"/>
    <col min="1306" max="1307" width="15.28515625" style="344" customWidth="1"/>
    <col min="1308" max="1308" width="11.42578125" style="344" customWidth="1"/>
    <col min="1309" max="1309" width="15.140625" style="344" customWidth="1"/>
    <col min="1310" max="1314" width="11.42578125" style="344" customWidth="1"/>
    <col min="1315" max="1326" width="19.85546875" style="344" customWidth="1"/>
    <col min="1327" max="1327" width="26.28515625" style="344" customWidth="1"/>
    <col min="1328" max="1534" width="11.42578125" style="344"/>
    <col min="1535" max="1535" width="30.42578125" style="344" customWidth="1"/>
    <col min="1536" max="1536" width="14.28515625" style="344" customWidth="1"/>
    <col min="1537" max="1537" width="11.5703125" style="344" customWidth="1"/>
    <col min="1538" max="1538" width="4.28515625" style="344" bestFit="1" customWidth="1"/>
    <col min="1539" max="1539" width="5.85546875" style="344" customWidth="1"/>
    <col min="1540" max="1540" width="5.5703125" style="344" bestFit="1" customWidth="1"/>
    <col min="1541" max="1541" width="5" style="344" customWidth="1"/>
    <col min="1542" max="1542" width="5.5703125" style="344" bestFit="1" customWidth="1"/>
    <col min="1543" max="1543" width="5" style="344" customWidth="1"/>
    <col min="1544" max="1544" width="5.5703125" style="344" bestFit="1" customWidth="1"/>
    <col min="1545" max="1545" width="5" style="344" customWidth="1"/>
    <col min="1546" max="1546" width="5.5703125" style="344" bestFit="1" customWidth="1"/>
    <col min="1547" max="1547" width="5" style="344" customWidth="1"/>
    <col min="1548" max="1548" width="5.5703125" style="344" bestFit="1" customWidth="1"/>
    <col min="1549" max="1549" width="5" style="344" customWidth="1"/>
    <col min="1550" max="1550" width="5.5703125" style="344" bestFit="1" customWidth="1"/>
    <col min="1551" max="1551" width="5" style="344" customWidth="1"/>
    <col min="1552" max="1552" width="7" style="344" customWidth="1"/>
    <col min="1553" max="1553" width="5.85546875" style="344" customWidth="1"/>
    <col min="1554" max="1554" width="5.5703125" style="344" bestFit="1" customWidth="1"/>
    <col min="1555" max="1555" width="5" style="344" customWidth="1"/>
    <col min="1556" max="1556" width="5.5703125" style="344" bestFit="1" customWidth="1"/>
    <col min="1557" max="1557" width="5" style="344" customWidth="1"/>
    <col min="1558" max="1558" width="5.5703125" style="344" bestFit="1" customWidth="1"/>
    <col min="1559" max="1559" width="5" style="344" customWidth="1"/>
    <col min="1560" max="1560" width="6" style="344" customWidth="1"/>
    <col min="1561" max="1561" width="7.28515625" style="344" customWidth="1"/>
    <col min="1562" max="1563" width="15.28515625" style="344" customWidth="1"/>
    <col min="1564" max="1564" width="11.42578125" style="344" customWidth="1"/>
    <col min="1565" max="1565" width="15.140625" style="344" customWidth="1"/>
    <col min="1566" max="1570" width="11.42578125" style="344" customWidth="1"/>
    <col min="1571" max="1582" width="19.85546875" style="344" customWidth="1"/>
    <col min="1583" max="1583" width="26.28515625" style="344" customWidth="1"/>
    <col min="1584" max="1790" width="11.42578125" style="344"/>
    <col min="1791" max="1791" width="30.42578125" style="344" customWidth="1"/>
    <col min="1792" max="1792" width="14.28515625" style="344" customWidth="1"/>
    <col min="1793" max="1793" width="11.5703125" style="344" customWidth="1"/>
    <col min="1794" max="1794" width="4.28515625" style="344" bestFit="1" customWidth="1"/>
    <col min="1795" max="1795" width="5.85546875" style="344" customWidth="1"/>
    <col min="1796" max="1796" width="5.5703125" style="344" bestFit="1" customWidth="1"/>
    <col min="1797" max="1797" width="5" style="344" customWidth="1"/>
    <col min="1798" max="1798" width="5.5703125" style="344" bestFit="1" customWidth="1"/>
    <col min="1799" max="1799" width="5" style="344" customWidth="1"/>
    <col min="1800" max="1800" width="5.5703125" style="344" bestFit="1" customWidth="1"/>
    <col min="1801" max="1801" width="5" style="344" customWidth="1"/>
    <col min="1802" max="1802" width="5.5703125" style="344" bestFit="1" customWidth="1"/>
    <col min="1803" max="1803" width="5" style="344" customWidth="1"/>
    <col min="1804" max="1804" width="5.5703125" style="344" bestFit="1" customWidth="1"/>
    <col min="1805" max="1805" width="5" style="344" customWidth="1"/>
    <col min="1806" max="1806" width="5.5703125" style="344" bestFit="1" customWidth="1"/>
    <col min="1807" max="1807" width="5" style="344" customWidth="1"/>
    <col min="1808" max="1808" width="7" style="344" customWidth="1"/>
    <col min="1809" max="1809" width="5.85546875" style="344" customWidth="1"/>
    <col min="1810" max="1810" width="5.5703125" style="344" bestFit="1" customWidth="1"/>
    <col min="1811" max="1811" width="5" style="344" customWidth="1"/>
    <col min="1812" max="1812" width="5.5703125" style="344" bestFit="1" customWidth="1"/>
    <col min="1813" max="1813" width="5" style="344" customWidth="1"/>
    <col min="1814" max="1814" width="5.5703125" style="344" bestFit="1" customWidth="1"/>
    <col min="1815" max="1815" width="5" style="344" customWidth="1"/>
    <col min="1816" max="1816" width="6" style="344" customWidth="1"/>
    <col min="1817" max="1817" width="7.28515625" style="344" customWidth="1"/>
    <col min="1818" max="1819" width="15.28515625" style="344" customWidth="1"/>
    <col min="1820" max="1820" width="11.42578125" style="344" customWidth="1"/>
    <col min="1821" max="1821" width="15.140625" style="344" customWidth="1"/>
    <col min="1822" max="1826" width="11.42578125" style="344" customWidth="1"/>
    <col min="1827" max="1838" width="19.85546875" style="344" customWidth="1"/>
    <col min="1839" max="1839" width="26.28515625" style="344" customWidth="1"/>
    <col min="1840" max="2046" width="11.42578125" style="344"/>
    <col min="2047" max="2047" width="30.42578125" style="344" customWidth="1"/>
    <col min="2048" max="2048" width="14.28515625" style="344" customWidth="1"/>
    <col min="2049" max="2049" width="11.5703125" style="344" customWidth="1"/>
    <col min="2050" max="2050" width="4.28515625" style="344" bestFit="1" customWidth="1"/>
    <col min="2051" max="2051" width="5.85546875" style="344" customWidth="1"/>
    <col min="2052" max="2052" width="5.5703125" style="344" bestFit="1" customWidth="1"/>
    <col min="2053" max="2053" width="5" style="344" customWidth="1"/>
    <col min="2054" max="2054" width="5.5703125" style="344" bestFit="1" customWidth="1"/>
    <col min="2055" max="2055" width="5" style="344" customWidth="1"/>
    <col min="2056" max="2056" width="5.5703125" style="344" bestFit="1" customWidth="1"/>
    <col min="2057" max="2057" width="5" style="344" customWidth="1"/>
    <col min="2058" max="2058" width="5.5703125" style="344" bestFit="1" customWidth="1"/>
    <col min="2059" max="2059" width="5" style="344" customWidth="1"/>
    <col min="2060" max="2060" width="5.5703125" style="344" bestFit="1" customWidth="1"/>
    <col min="2061" max="2061" width="5" style="344" customWidth="1"/>
    <col min="2062" max="2062" width="5.5703125" style="344" bestFit="1" customWidth="1"/>
    <col min="2063" max="2063" width="5" style="344" customWidth="1"/>
    <col min="2064" max="2064" width="7" style="344" customWidth="1"/>
    <col min="2065" max="2065" width="5.85546875" style="344" customWidth="1"/>
    <col min="2066" max="2066" width="5.5703125" style="344" bestFit="1" customWidth="1"/>
    <col min="2067" max="2067" width="5" style="344" customWidth="1"/>
    <col min="2068" max="2068" width="5.5703125" style="344" bestFit="1" customWidth="1"/>
    <col min="2069" max="2069" width="5" style="344" customWidth="1"/>
    <col min="2070" max="2070" width="5.5703125" style="344" bestFit="1" customWidth="1"/>
    <col min="2071" max="2071" width="5" style="344" customWidth="1"/>
    <col min="2072" max="2072" width="6" style="344" customWidth="1"/>
    <col min="2073" max="2073" width="7.28515625" style="344" customWidth="1"/>
    <col min="2074" max="2075" width="15.28515625" style="344" customWidth="1"/>
    <col min="2076" max="2076" width="11.42578125" style="344" customWidth="1"/>
    <col min="2077" max="2077" width="15.140625" style="344" customWidth="1"/>
    <col min="2078" max="2082" width="11.42578125" style="344" customWidth="1"/>
    <col min="2083" max="2094" width="19.85546875" style="344" customWidth="1"/>
    <col min="2095" max="2095" width="26.28515625" style="344" customWidth="1"/>
    <col min="2096" max="2302" width="11.42578125" style="344"/>
    <col min="2303" max="2303" width="30.42578125" style="344" customWidth="1"/>
    <col min="2304" max="2304" width="14.28515625" style="344" customWidth="1"/>
    <col min="2305" max="2305" width="11.5703125" style="344" customWidth="1"/>
    <col min="2306" max="2306" width="4.28515625" style="344" bestFit="1" customWidth="1"/>
    <col min="2307" max="2307" width="5.85546875" style="344" customWidth="1"/>
    <col min="2308" max="2308" width="5.5703125" style="344" bestFit="1" customWidth="1"/>
    <col min="2309" max="2309" width="5" style="344" customWidth="1"/>
    <col min="2310" max="2310" width="5.5703125" style="344" bestFit="1" customWidth="1"/>
    <col min="2311" max="2311" width="5" style="344" customWidth="1"/>
    <col min="2312" max="2312" width="5.5703125" style="344" bestFit="1" customWidth="1"/>
    <col min="2313" max="2313" width="5" style="344" customWidth="1"/>
    <col min="2314" max="2314" width="5.5703125" style="344" bestFit="1" customWidth="1"/>
    <col min="2315" max="2315" width="5" style="344" customWidth="1"/>
    <col min="2316" max="2316" width="5.5703125" style="344" bestFit="1" customWidth="1"/>
    <col min="2317" max="2317" width="5" style="344" customWidth="1"/>
    <col min="2318" max="2318" width="5.5703125" style="344" bestFit="1" customWidth="1"/>
    <col min="2319" max="2319" width="5" style="344" customWidth="1"/>
    <col min="2320" max="2320" width="7" style="344" customWidth="1"/>
    <col min="2321" max="2321" width="5.85546875" style="344" customWidth="1"/>
    <col min="2322" max="2322" width="5.5703125" style="344" bestFit="1" customWidth="1"/>
    <col min="2323" max="2323" width="5" style="344" customWidth="1"/>
    <col min="2324" max="2324" width="5.5703125" style="344" bestFit="1" customWidth="1"/>
    <col min="2325" max="2325" width="5" style="344" customWidth="1"/>
    <col min="2326" max="2326" width="5.5703125" style="344" bestFit="1" customWidth="1"/>
    <col min="2327" max="2327" width="5" style="344" customWidth="1"/>
    <col min="2328" max="2328" width="6" style="344" customWidth="1"/>
    <col min="2329" max="2329" width="7.28515625" style="344" customWidth="1"/>
    <col min="2330" max="2331" width="15.28515625" style="344" customWidth="1"/>
    <col min="2332" max="2332" width="11.42578125" style="344" customWidth="1"/>
    <col min="2333" max="2333" width="15.140625" style="344" customWidth="1"/>
    <col min="2334" max="2338" width="11.42578125" style="344" customWidth="1"/>
    <col min="2339" max="2350" width="19.85546875" style="344" customWidth="1"/>
    <col min="2351" max="2351" width="26.28515625" style="344" customWidth="1"/>
    <col min="2352" max="2558" width="11.42578125" style="344"/>
    <col min="2559" max="2559" width="30.42578125" style="344" customWidth="1"/>
    <col min="2560" max="2560" width="14.28515625" style="344" customWidth="1"/>
    <col min="2561" max="2561" width="11.5703125" style="344" customWidth="1"/>
    <col min="2562" max="2562" width="4.28515625" style="344" bestFit="1" customWidth="1"/>
    <col min="2563" max="2563" width="5.85546875" style="344" customWidth="1"/>
    <col min="2564" max="2564" width="5.5703125" style="344" bestFit="1" customWidth="1"/>
    <col min="2565" max="2565" width="5" style="344" customWidth="1"/>
    <col min="2566" max="2566" width="5.5703125" style="344" bestFit="1" customWidth="1"/>
    <col min="2567" max="2567" width="5" style="344" customWidth="1"/>
    <col min="2568" max="2568" width="5.5703125" style="344" bestFit="1" customWidth="1"/>
    <col min="2569" max="2569" width="5" style="344" customWidth="1"/>
    <col min="2570" max="2570" width="5.5703125" style="344" bestFit="1" customWidth="1"/>
    <col min="2571" max="2571" width="5" style="344" customWidth="1"/>
    <col min="2572" max="2572" width="5.5703125" style="344" bestFit="1" customWidth="1"/>
    <col min="2573" max="2573" width="5" style="344" customWidth="1"/>
    <col min="2574" max="2574" width="5.5703125" style="344" bestFit="1" customWidth="1"/>
    <col min="2575" max="2575" width="5" style="344" customWidth="1"/>
    <col min="2576" max="2576" width="7" style="344" customWidth="1"/>
    <col min="2577" max="2577" width="5.85546875" style="344" customWidth="1"/>
    <col min="2578" max="2578" width="5.5703125" style="344" bestFit="1" customWidth="1"/>
    <col min="2579" max="2579" width="5" style="344" customWidth="1"/>
    <col min="2580" max="2580" width="5.5703125" style="344" bestFit="1" customWidth="1"/>
    <col min="2581" max="2581" width="5" style="344" customWidth="1"/>
    <col min="2582" max="2582" width="5.5703125" style="344" bestFit="1" customWidth="1"/>
    <col min="2583" max="2583" width="5" style="344" customWidth="1"/>
    <col min="2584" max="2584" width="6" style="344" customWidth="1"/>
    <col min="2585" max="2585" width="7.28515625" style="344" customWidth="1"/>
    <col min="2586" max="2587" width="15.28515625" style="344" customWidth="1"/>
    <col min="2588" max="2588" width="11.42578125" style="344" customWidth="1"/>
    <col min="2589" max="2589" width="15.140625" style="344" customWidth="1"/>
    <col min="2590" max="2594" width="11.42578125" style="344" customWidth="1"/>
    <col min="2595" max="2606" width="19.85546875" style="344" customWidth="1"/>
    <col min="2607" max="2607" width="26.28515625" style="344" customWidth="1"/>
    <col min="2608" max="2814" width="11.42578125" style="344"/>
    <col min="2815" max="2815" width="30.42578125" style="344" customWidth="1"/>
    <col min="2816" max="2816" width="14.28515625" style="344" customWidth="1"/>
    <col min="2817" max="2817" width="11.5703125" style="344" customWidth="1"/>
    <col min="2818" max="2818" width="4.28515625" style="344" bestFit="1" customWidth="1"/>
    <col min="2819" max="2819" width="5.85546875" style="344" customWidth="1"/>
    <col min="2820" max="2820" width="5.5703125" style="344" bestFit="1" customWidth="1"/>
    <col min="2821" max="2821" width="5" style="344" customWidth="1"/>
    <col min="2822" max="2822" width="5.5703125" style="344" bestFit="1" customWidth="1"/>
    <col min="2823" max="2823" width="5" style="344" customWidth="1"/>
    <col min="2824" max="2824" width="5.5703125" style="344" bestFit="1" customWidth="1"/>
    <col min="2825" max="2825" width="5" style="344" customWidth="1"/>
    <col min="2826" max="2826" width="5.5703125" style="344" bestFit="1" customWidth="1"/>
    <col min="2827" max="2827" width="5" style="344" customWidth="1"/>
    <col min="2828" max="2828" width="5.5703125" style="344" bestFit="1" customWidth="1"/>
    <col min="2829" max="2829" width="5" style="344" customWidth="1"/>
    <col min="2830" max="2830" width="5.5703125" style="344" bestFit="1" customWidth="1"/>
    <col min="2831" max="2831" width="5" style="344" customWidth="1"/>
    <col min="2832" max="2832" width="7" style="344" customWidth="1"/>
    <col min="2833" max="2833" width="5.85546875" style="344" customWidth="1"/>
    <col min="2834" max="2834" width="5.5703125" style="344" bestFit="1" customWidth="1"/>
    <col min="2835" max="2835" width="5" style="344" customWidth="1"/>
    <col min="2836" max="2836" width="5.5703125" style="344" bestFit="1" customWidth="1"/>
    <col min="2837" max="2837" width="5" style="344" customWidth="1"/>
    <col min="2838" max="2838" width="5.5703125" style="344" bestFit="1" customWidth="1"/>
    <col min="2839" max="2839" width="5" style="344" customWidth="1"/>
    <col min="2840" max="2840" width="6" style="344" customWidth="1"/>
    <col min="2841" max="2841" width="7.28515625" style="344" customWidth="1"/>
    <col min="2842" max="2843" width="15.28515625" style="344" customWidth="1"/>
    <col min="2844" max="2844" width="11.42578125" style="344" customWidth="1"/>
    <col min="2845" max="2845" width="15.140625" style="344" customWidth="1"/>
    <col min="2846" max="2850" width="11.42578125" style="344" customWidth="1"/>
    <col min="2851" max="2862" width="19.85546875" style="344" customWidth="1"/>
    <col min="2863" max="2863" width="26.28515625" style="344" customWidth="1"/>
    <col min="2864" max="3070" width="11.42578125" style="344"/>
    <col min="3071" max="3071" width="30.42578125" style="344" customWidth="1"/>
    <col min="3072" max="3072" width="14.28515625" style="344" customWidth="1"/>
    <col min="3073" max="3073" width="11.5703125" style="344" customWidth="1"/>
    <col min="3074" max="3074" width="4.28515625" style="344" bestFit="1" customWidth="1"/>
    <col min="3075" max="3075" width="5.85546875" style="344" customWidth="1"/>
    <col min="3076" max="3076" width="5.5703125" style="344" bestFit="1" customWidth="1"/>
    <col min="3077" max="3077" width="5" style="344" customWidth="1"/>
    <col min="3078" max="3078" width="5.5703125" style="344" bestFit="1" customWidth="1"/>
    <col min="3079" max="3079" width="5" style="344" customWidth="1"/>
    <col min="3080" max="3080" width="5.5703125" style="344" bestFit="1" customWidth="1"/>
    <col min="3081" max="3081" width="5" style="344" customWidth="1"/>
    <col min="3082" max="3082" width="5.5703125" style="344" bestFit="1" customWidth="1"/>
    <col min="3083" max="3083" width="5" style="344" customWidth="1"/>
    <col min="3084" max="3084" width="5.5703125" style="344" bestFit="1" customWidth="1"/>
    <col min="3085" max="3085" width="5" style="344" customWidth="1"/>
    <col min="3086" max="3086" width="5.5703125" style="344" bestFit="1" customWidth="1"/>
    <col min="3087" max="3087" width="5" style="344" customWidth="1"/>
    <col min="3088" max="3088" width="7" style="344" customWidth="1"/>
    <col min="3089" max="3089" width="5.85546875" style="344" customWidth="1"/>
    <col min="3090" max="3090" width="5.5703125" style="344" bestFit="1" customWidth="1"/>
    <col min="3091" max="3091" width="5" style="344" customWidth="1"/>
    <col min="3092" max="3092" width="5.5703125" style="344" bestFit="1" customWidth="1"/>
    <col min="3093" max="3093" width="5" style="344" customWidth="1"/>
    <col min="3094" max="3094" width="5.5703125" style="344" bestFit="1" customWidth="1"/>
    <col min="3095" max="3095" width="5" style="344" customWidth="1"/>
    <col min="3096" max="3096" width="6" style="344" customWidth="1"/>
    <col min="3097" max="3097" width="7.28515625" style="344" customWidth="1"/>
    <col min="3098" max="3099" width="15.28515625" style="344" customWidth="1"/>
    <col min="3100" max="3100" width="11.42578125" style="344" customWidth="1"/>
    <col min="3101" max="3101" width="15.140625" style="344" customWidth="1"/>
    <col min="3102" max="3106" width="11.42578125" style="344" customWidth="1"/>
    <col min="3107" max="3118" width="19.85546875" style="344" customWidth="1"/>
    <col min="3119" max="3119" width="26.28515625" style="344" customWidth="1"/>
    <col min="3120" max="3326" width="11.42578125" style="344"/>
    <col min="3327" max="3327" width="30.42578125" style="344" customWidth="1"/>
    <col min="3328" max="3328" width="14.28515625" style="344" customWidth="1"/>
    <col min="3329" max="3329" width="11.5703125" style="344" customWidth="1"/>
    <col min="3330" max="3330" width="4.28515625" style="344" bestFit="1" customWidth="1"/>
    <col min="3331" max="3331" width="5.85546875" style="344" customWidth="1"/>
    <col min="3332" max="3332" width="5.5703125" style="344" bestFit="1" customWidth="1"/>
    <col min="3333" max="3333" width="5" style="344" customWidth="1"/>
    <col min="3334" max="3334" width="5.5703125" style="344" bestFit="1" customWidth="1"/>
    <col min="3335" max="3335" width="5" style="344" customWidth="1"/>
    <col min="3336" max="3336" width="5.5703125" style="344" bestFit="1" customWidth="1"/>
    <col min="3337" max="3337" width="5" style="344" customWidth="1"/>
    <col min="3338" max="3338" width="5.5703125" style="344" bestFit="1" customWidth="1"/>
    <col min="3339" max="3339" width="5" style="344" customWidth="1"/>
    <col min="3340" max="3340" width="5.5703125" style="344" bestFit="1" customWidth="1"/>
    <col min="3341" max="3341" width="5" style="344" customWidth="1"/>
    <col min="3342" max="3342" width="5.5703125" style="344" bestFit="1" customWidth="1"/>
    <col min="3343" max="3343" width="5" style="344" customWidth="1"/>
    <col min="3344" max="3344" width="7" style="344" customWidth="1"/>
    <col min="3345" max="3345" width="5.85546875" style="344" customWidth="1"/>
    <col min="3346" max="3346" width="5.5703125" style="344" bestFit="1" customWidth="1"/>
    <col min="3347" max="3347" width="5" style="344" customWidth="1"/>
    <col min="3348" max="3348" width="5.5703125" style="344" bestFit="1" customWidth="1"/>
    <col min="3349" max="3349" width="5" style="344" customWidth="1"/>
    <col min="3350" max="3350" width="5.5703125" style="344" bestFit="1" customWidth="1"/>
    <col min="3351" max="3351" width="5" style="344" customWidth="1"/>
    <col min="3352" max="3352" width="6" style="344" customWidth="1"/>
    <col min="3353" max="3353" width="7.28515625" style="344" customWidth="1"/>
    <col min="3354" max="3355" width="15.28515625" style="344" customWidth="1"/>
    <col min="3356" max="3356" width="11.42578125" style="344" customWidth="1"/>
    <col min="3357" max="3357" width="15.140625" style="344" customWidth="1"/>
    <col min="3358" max="3362" width="11.42578125" style="344" customWidth="1"/>
    <col min="3363" max="3374" width="19.85546875" style="344" customWidth="1"/>
    <col min="3375" max="3375" width="26.28515625" style="344" customWidth="1"/>
    <col min="3376" max="3582" width="11.42578125" style="344"/>
    <col min="3583" max="3583" width="30.42578125" style="344" customWidth="1"/>
    <col min="3584" max="3584" width="14.28515625" style="344" customWidth="1"/>
    <col min="3585" max="3585" width="11.5703125" style="344" customWidth="1"/>
    <col min="3586" max="3586" width="4.28515625" style="344" bestFit="1" customWidth="1"/>
    <col min="3587" max="3587" width="5.85546875" style="344" customWidth="1"/>
    <col min="3588" max="3588" width="5.5703125" style="344" bestFit="1" customWidth="1"/>
    <col min="3589" max="3589" width="5" style="344" customWidth="1"/>
    <col min="3590" max="3590" width="5.5703125" style="344" bestFit="1" customWidth="1"/>
    <col min="3591" max="3591" width="5" style="344" customWidth="1"/>
    <col min="3592" max="3592" width="5.5703125" style="344" bestFit="1" customWidth="1"/>
    <col min="3593" max="3593" width="5" style="344" customWidth="1"/>
    <col min="3594" max="3594" width="5.5703125" style="344" bestFit="1" customWidth="1"/>
    <col min="3595" max="3595" width="5" style="344" customWidth="1"/>
    <col min="3596" max="3596" width="5.5703125" style="344" bestFit="1" customWidth="1"/>
    <col min="3597" max="3597" width="5" style="344" customWidth="1"/>
    <col min="3598" max="3598" width="5.5703125" style="344" bestFit="1" customWidth="1"/>
    <col min="3599" max="3599" width="5" style="344" customWidth="1"/>
    <col min="3600" max="3600" width="7" style="344" customWidth="1"/>
    <col min="3601" max="3601" width="5.85546875" style="344" customWidth="1"/>
    <col min="3602" max="3602" width="5.5703125" style="344" bestFit="1" customWidth="1"/>
    <col min="3603" max="3603" width="5" style="344" customWidth="1"/>
    <col min="3604" max="3604" width="5.5703125" style="344" bestFit="1" customWidth="1"/>
    <col min="3605" max="3605" width="5" style="344" customWidth="1"/>
    <col min="3606" max="3606" width="5.5703125" style="344" bestFit="1" customWidth="1"/>
    <col min="3607" max="3607" width="5" style="344" customWidth="1"/>
    <col min="3608" max="3608" width="6" style="344" customWidth="1"/>
    <col min="3609" max="3609" width="7.28515625" style="344" customWidth="1"/>
    <col min="3610" max="3611" width="15.28515625" style="344" customWidth="1"/>
    <col min="3612" max="3612" width="11.42578125" style="344" customWidth="1"/>
    <col min="3613" max="3613" width="15.140625" style="344" customWidth="1"/>
    <col min="3614" max="3618" width="11.42578125" style="344" customWidth="1"/>
    <col min="3619" max="3630" width="19.85546875" style="344" customWidth="1"/>
    <col min="3631" max="3631" width="26.28515625" style="344" customWidth="1"/>
    <col min="3632" max="3838" width="11.42578125" style="344"/>
    <col min="3839" max="3839" width="30.42578125" style="344" customWidth="1"/>
    <col min="3840" max="3840" width="14.28515625" style="344" customWidth="1"/>
    <col min="3841" max="3841" width="11.5703125" style="344" customWidth="1"/>
    <col min="3842" max="3842" width="4.28515625" style="344" bestFit="1" customWidth="1"/>
    <col min="3843" max="3843" width="5.85546875" style="344" customWidth="1"/>
    <col min="3844" max="3844" width="5.5703125" style="344" bestFit="1" customWidth="1"/>
    <col min="3845" max="3845" width="5" style="344" customWidth="1"/>
    <col min="3846" max="3846" width="5.5703125" style="344" bestFit="1" customWidth="1"/>
    <col min="3847" max="3847" width="5" style="344" customWidth="1"/>
    <col min="3848" max="3848" width="5.5703125" style="344" bestFit="1" customWidth="1"/>
    <col min="3849" max="3849" width="5" style="344" customWidth="1"/>
    <col min="3850" max="3850" width="5.5703125" style="344" bestFit="1" customWidth="1"/>
    <col min="3851" max="3851" width="5" style="344" customWidth="1"/>
    <col min="3852" max="3852" width="5.5703125" style="344" bestFit="1" customWidth="1"/>
    <col min="3853" max="3853" width="5" style="344" customWidth="1"/>
    <col min="3854" max="3854" width="5.5703125" style="344" bestFit="1" customWidth="1"/>
    <col min="3855" max="3855" width="5" style="344" customWidth="1"/>
    <col min="3856" max="3856" width="7" style="344" customWidth="1"/>
    <col min="3857" max="3857" width="5.85546875" style="344" customWidth="1"/>
    <col min="3858" max="3858" width="5.5703125" style="344" bestFit="1" customWidth="1"/>
    <col min="3859" max="3859" width="5" style="344" customWidth="1"/>
    <col min="3860" max="3860" width="5.5703125" style="344" bestFit="1" customWidth="1"/>
    <col min="3861" max="3861" width="5" style="344" customWidth="1"/>
    <col min="3862" max="3862" width="5.5703125" style="344" bestFit="1" customWidth="1"/>
    <col min="3863" max="3863" width="5" style="344" customWidth="1"/>
    <col min="3864" max="3864" width="6" style="344" customWidth="1"/>
    <col min="3865" max="3865" width="7.28515625" style="344" customWidth="1"/>
    <col min="3866" max="3867" width="15.28515625" style="344" customWidth="1"/>
    <col min="3868" max="3868" width="11.42578125" style="344" customWidth="1"/>
    <col min="3869" max="3869" width="15.140625" style="344" customWidth="1"/>
    <col min="3870" max="3874" width="11.42578125" style="344" customWidth="1"/>
    <col min="3875" max="3886" width="19.85546875" style="344" customWidth="1"/>
    <col min="3887" max="3887" width="26.28515625" style="344" customWidth="1"/>
    <col min="3888" max="4094" width="11.42578125" style="344"/>
    <col min="4095" max="4095" width="30.42578125" style="344" customWidth="1"/>
    <col min="4096" max="4096" width="14.28515625" style="344" customWidth="1"/>
    <col min="4097" max="4097" width="11.5703125" style="344" customWidth="1"/>
    <col min="4098" max="4098" width="4.28515625" style="344" bestFit="1" customWidth="1"/>
    <col min="4099" max="4099" width="5.85546875" style="344" customWidth="1"/>
    <col min="4100" max="4100" width="5.5703125" style="344" bestFit="1" customWidth="1"/>
    <col min="4101" max="4101" width="5" style="344" customWidth="1"/>
    <col min="4102" max="4102" width="5.5703125" style="344" bestFit="1" customWidth="1"/>
    <col min="4103" max="4103" width="5" style="344" customWidth="1"/>
    <col min="4104" max="4104" width="5.5703125" style="344" bestFit="1" customWidth="1"/>
    <col min="4105" max="4105" width="5" style="344" customWidth="1"/>
    <col min="4106" max="4106" width="5.5703125" style="344" bestFit="1" customWidth="1"/>
    <col min="4107" max="4107" width="5" style="344" customWidth="1"/>
    <col min="4108" max="4108" width="5.5703125" style="344" bestFit="1" customWidth="1"/>
    <col min="4109" max="4109" width="5" style="344" customWidth="1"/>
    <col min="4110" max="4110" width="5.5703125" style="344" bestFit="1" customWidth="1"/>
    <col min="4111" max="4111" width="5" style="344" customWidth="1"/>
    <col min="4112" max="4112" width="7" style="344" customWidth="1"/>
    <col min="4113" max="4113" width="5.85546875" style="344" customWidth="1"/>
    <col min="4114" max="4114" width="5.5703125" style="344" bestFit="1" customWidth="1"/>
    <col min="4115" max="4115" width="5" style="344" customWidth="1"/>
    <col min="4116" max="4116" width="5.5703125" style="344" bestFit="1" customWidth="1"/>
    <col min="4117" max="4117" width="5" style="344" customWidth="1"/>
    <col min="4118" max="4118" width="5.5703125" style="344" bestFit="1" customWidth="1"/>
    <col min="4119" max="4119" width="5" style="344" customWidth="1"/>
    <col min="4120" max="4120" width="6" style="344" customWidth="1"/>
    <col min="4121" max="4121" width="7.28515625" style="344" customWidth="1"/>
    <col min="4122" max="4123" width="15.28515625" style="344" customWidth="1"/>
    <col min="4124" max="4124" width="11.42578125" style="344" customWidth="1"/>
    <col min="4125" max="4125" width="15.140625" style="344" customWidth="1"/>
    <col min="4126" max="4130" width="11.42578125" style="344" customWidth="1"/>
    <col min="4131" max="4142" width="19.85546875" style="344" customWidth="1"/>
    <col min="4143" max="4143" width="26.28515625" style="344" customWidth="1"/>
    <col min="4144" max="4350" width="11.42578125" style="344"/>
    <col min="4351" max="4351" width="30.42578125" style="344" customWidth="1"/>
    <col min="4352" max="4352" width="14.28515625" style="344" customWidth="1"/>
    <col min="4353" max="4353" width="11.5703125" style="344" customWidth="1"/>
    <col min="4354" max="4354" width="4.28515625" style="344" bestFit="1" customWidth="1"/>
    <col min="4355" max="4355" width="5.85546875" style="344" customWidth="1"/>
    <col min="4356" max="4356" width="5.5703125" style="344" bestFit="1" customWidth="1"/>
    <col min="4357" max="4357" width="5" style="344" customWidth="1"/>
    <col min="4358" max="4358" width="5.5703125" style="344" bestFit="1" customWidth="1"/>
    <col min="4359" max="4359" width="5" style="344" customWidth="1"/>
    <col min="4360" max="4360" width="5.5703125" style="344" bestFit="1" customWidth="1"/>
    <col min="4361" max="4361" width="5" style="344" customWidth="1"/>
    <col min="4362" max="4362" width="5.5703125" style="344" bestFit="1" customWidth="1"/>
    <col min="4363" max="4363" width="5" style="344" customWidth="1"/>
    <col min="4364" max="4364" width="5.5703125" style="344" bestFit="1" customWidth="1"/>
    <col min="4365" max="4365" width="5" style="344" customWidth="1"/>
    <col min="4366" max="4366" width="5.5703125" style="344" bestFit="1" customWidth="1"/>
    <col min="4367" max="4367" width="5" style="344" customWidth="1"/>
    <col min="4368" max="4368" width="7" style="344" customWidth="1"/>
    <col min="4369" max="4369" width="5.85546875" style="344" customWidth="1"/>
    <col min="4370" max="4370" width="5.5703125" style="344" bestFit="1" customWidth="1"/>
    <col min="4371" max="4371" width="5" style="344" customWidth="1"/>
    <col min="4372" max="4372" width="5.5703125" style="344" bestFit="1" customWidth="1"/>
    <col min="4373" max="4373" width="5" style="344" customWidth="1"/>
    <col min="4374" max="4374" width="5.5703125" style="344" bestFit="1" customWidth="1"/>
    <col min="4375" max="4375" width="5" style="344" customWidth="1"/>
    <col min="4376" max="4376" width="6" style="344" customWidth="1"/>
    <col min="4377" max="4377" width="7.28515625" style="344" customWidth="1"/>
    <col min="4378" max="4379" width="15.28515625" style="344" customWidth="1"/>
    <col min="4380" max="4380" width="11.42578125" style="344" customWidth="1"/>
    <col min="4381" max="4381" width="15.140625" style="344" customWidth="1"/>
    <col min="4382" max="4386" width="11.42578125" style="344" customWidth="1"/>
    <col min="4387" max="4398" width="19.85546875" style="344" customWidth="1"/>
    <col min="4399" max="4399" width="26.28515625" style="344" customWidth="1"/>
    <col min="4400" max="4606" width="11.42578125" style="344"/>
    <col min="4607" max="4607" width="30.42578125" style="344" customWidth="1"/>
    <col min="4608" max="4608" width="14.28515625" style="344" customWidth="1"/>
    <col min="4609" max="4609" width="11.5703125" style="344" customWidth="1"/>
    <col min="4610" max="4610" width="4.28515625" style="344" bestFit="1" customWidth="1"/>
    <col min="4611" max="4611" width="5.85546875" style="344" customWidth="1"/>
    <col min="4612" max="4612" width="5.5703125" style="344" bestFit="1" customWidth="1"/>
    <col min="4613" max="4613" width="5" style="344" customWidth="1"/>
    <col min="4614" max="4614" width="5.5703125" style="344" bestFit="1" customWidth="1"/>
    <col min="4615" max="4615" width="5" style="344" customWidth="1"/>
    <col min="4616" max="4616" width="5.5703125" style="344" bestFit="1" customWidth="1"/>
    <col min="4617" max="4617" width="5" style="344" customWidth="1"/>
    <col min="4618" max="4618" width="5.5703125" style="344" bestFit="1" customWidth="1"/>
    <col min="4619" max="4619" width="5" style="344" customWidth="1"/>
    <col min="4620" max="4620" width="5.5703125" style="344" bestFit="1" customWidth="1"/>
    <col min="4621" max="4621" width="5" style="344" customWidth="1"/>
    <col min="4622" max="4622" width="5.5703125" style="344" bestFit="1" customWidth="1"/>
    <col min="4623" max="4623" width="5" style="344" customWidth="1"/>
    <col min="4624" max="4624" width="7" style="344" customWidth="1"/>
    <col min="4625" max="4625" width="5.85546875" style="344" customWidth="1"/>
    <col min="4626" max="4626" width="5.5703125" style="344" bestFit="1" customWidth="1"/>
    <col min="4627" max="4627" width="5" style="344" customWidth="1"/>
    <col min="4628" max="4628" width="5.5703125" style="344" bestFit="1" customWidth="1"/>
    <col min="4629" max="4629" width="5" style="344" customWidth="1"/>
    <col min="4630" max="4630" width="5.5703125" style="344" bestFit="1" customWidth="1"/>
    <col min="4631" max="4631" width="5" style="344" customWidth="1"/>
    <col min="4632" max="4632" width="6" style="344" customWidth="1"/>
    <col min="4633" max="4633" width="7.28515625" style="344" customWidth="1"/>
    <col min="4634" max="4635" width="15.28515625" style="344" customWidth="1"/>
    <col min="4636" max="4636" width="11.42578125" style="344" customWidth="1"/>
    <col min="4637" max="4637" width="15.140625" style="344" customWidth="1"/>
    <col min="4638" max="4642" width="11.42578125" style="344" customWidth="1"/>
    <col min="4643" max="4654" width="19.85546875" style="344" customWidth="1"/>
    <col min="4655" max="4655" width="26.28515625" style="344" customWidth="1"/>
    <col min="4656" max="4862" width="11.42578125" style="344"/>
    <col min="4863" max="4863" width="30.42578125" style="344" customWidth="1"/>
    <col min="4864" max="4864" width="14.28515625" style="344" customWidth="1"/>
    <col min="4865" max="4865" width="11.5703125" style="344" customWidth="1"/>
    <col min="4866" max="4866" width="4.28515625" style="344" bestFit="1" customWidth="1"/>
    <col min="4867" max="4867" width="5.85546875" style="344" customWidth="1"/>
    <col min="4868" max="4868" width="5.5703125" style="344" bestFit="1" customWidth="1"/>
    <col min="4869" max="4869" width="5" style="344" customWidth="1"/>
    <col min="4870" max="4870" width="5.5703125" style="344" bestFit="1" customWidth="1"/>
    <col min="4871" max="4871" width="5" style="344" customWidth="1"/>
    <col min="4872" max="4872" width="5.5703125" style="344" bestFit="1" customWidth="1"/>
    <col min="4873" max="4873" width="5" style="344" customWidth="1"/>
    <col min="4874" max="4874" width="5.5703125" style="344" bestFit="1" customWidth="1"/>
    <col min="4875" max="4875" width="5" style="344" customWidth="1"/>
    <col min="4876" max="4876" width="5.5703125" style="344" bestFit="1" customWidth="1"/>
    <col min="4877" max="4877" width="5" style="344" customWidth="1"/>
    <col min="4878" max="4878" width="5.5703125" style="344" bestFit="1" customWidth="1"/>
    <col min="4879" max="4879" width="5" style="344" customWidth="1"/>
    <col min="4880" max="4880" width="7" style="344" customWidth="1"/>
    <col min="4881" max="4881" width="5.85546875" style="344" customWidth="1"/>
    <col min="4882" max="4882" width="5.5703125" style="344" bestFit="1" customWidth="1"/>
    <col min="4883" max="4883" width="5" style="344" customWidth="1"/>
    <col min="4884" max="4884" width="5.5703125" style="344" bestFit="1" customWidth="1"/>
    <col min="4885" max="4885" width="5" style="344" customWidth="1"/>
    <col min="4886" max="4886" width="5.5703125" style="344" bestFit="1" customWidth="1"/>
    <col min="4887" max="4887" width="5" style="344" customWidth="1"/>
    <col min="4888" max="4888" width="6" style="344" customWidth="1"/>
    <col min="4889" max="4889" width="7.28515625" style="344" customWidth="1"/>
    <col min="4890" max="4891" width="15.28515625" style="344" customWidth="1"/>
    <col min="4892" max="4892" width="11.42578125" style="344" customWidth="1"/>
    <col min="4893" max="4893" width="15.140625" style="344" customWidth="1"/>
    <col min="4894" max="4898" width="11.42578125" style="344" customWidth="1"/>
    <col min="4899" max="4910" width="19.85546875" style="344" customWidth="1"/>
    <col min="4911" max="4911" width="26.28515625" style="344" customWidth="1"/>
    <col min="4912" max="5118" width="11.42578125" style="344"/>
    <col min="5119" max="5119" width="30.42578125" style="344" customWidth="1"/>
    <col min="5120" max="5120" width="14.28515625" style="344" customWidth="1"/>
    <col min="5121" max="5121" width="11.5703125" style="344" customWidth="1"/>
    <col min="5122" max="5122" width="4.28515625" style="344" bestFit="1" customWidth="1"/>
    <col min="5123" max="5123" width="5.85546875" style="344" customWidth="1"/>
    <col min="5124" max="5124" width="5.5703125" style="344" bestFit="1" customWidth="1"/>
    <col min="5125" max="5125" width="5" style="344" customWidth="1"/>
    <col min="5126" max="5126" width="5.5703125" style="344" bestFit="1" customWidth="1"/>
    <col min="5127" max="5127" width="5" style="344" customWidth="1"/>
    <col min="5128" max="5128" width="5.5703125" style="344" bestFit="1" customWidth="1"/>
    <col min="5129" max="5129" width="5" style="344" customWidth="1"/>
    <col min="5130" max="5130" width="5.5703125" style="344" bestFit="1" customWidth="1"/>
    <col min="5131" max="5131" width="5" style="344" customWidth="1"/>
    <col min="5132" max="5132" width="5.5703125" style="344" bestFit="1" customWidth="1"/>
    <col min="5133" max="5133" width="5" style="344" customWidth="1"/>
    <col min="5134" max="5134" width="5.5703125" style="344" bestFit="1" customWidth="1"/>
    <col min="5135" max="5135" width="5" style="344" customWidth="1"/>
    <col min="5136" max="5136" width="7" style="344" customWidth="1"/>
    <col min="5137" max="5137" width="5.85546875" style="344" customWidth="1"/>
    <col min="5138" max="5138" width="5.5703125" style="344" bestFit="1" customWidth="1"/>
    <col min="5139" max="5139" width="5" style="344" customWidth="1"/>
    <col min="5140" max="5140" width="5.5703125" style="344" bestFit="1" customWidth="1"/>
    <col min="5141" max="5141" width="5" style="344" customWidth="1"/>
    <col min="5142" max="5142" width="5.5703125" style="344" bestFit="1" customWidth="1"/>
    <col min="5143" max="5143" width="5" style="344" customWidth="1"/>
    <col min="5144" max="5144" width="6" style="344" customWidth="1"/>
    <col min="5145" max="5145" width="7.28515625" style="344" customWidth="1"/>
    <col min="5146" max="5147" width="15.28515625" style="344" customWidth="1"/>
    <col min="5148" max="5148" width="11.42578125" style="344" customWidth="1"/>
    <col min="5149" max="5149" width="15.140625" style="344" customWidth="1"/>
    <col min="5150" max="5154" width="11.42578125" style="344" customWidth="1"/>
    <col min="5155" max="5166" width="19.85546875" style="344" customWidth="1"/>
    <col min="5167" max="5167" width="26.28515625" style="344" customWidth="1"/>
    <col min="5168" max="5374" width="11.42578125" style="344"/>
    <col min="5375" max="5375" width="30.42578125" style="344" customWidth="1"/>
    <col min="5376" max="5376" width="14.28515625" style="344" customWidth="1"/>
    <col min="5377" max="5377" width="11.5703125" style="344" customWidth="1"/>
    <col min="5378" max="5378" width="4.28515625" style="344" bestFit="1" customWidth="1"/>
    <col min="5379" max="5379" width="5.85546875" style="344" customWidth="1"/>
    <col min="5380" max="5380" width="5.5703125" style="344" bestFit="1" customWidth="1"/>
    <col min="5381" max="5381" width="5" style="344" customWidth="1"/>
    <col min="5382" max="5382" width="5.5703125" style="344" bestFit="1" customWidth="1"/>
    <col min="5383" max="5383" width="5" style="344" customWidth="1"/>
    <col min="5384" max="5384" width="5.5703125" style="344" bestFit="1" customWidth="1"/>
    <col min="5385" max="5385" width="5" style="344" customWidth="1"/>
    <col min="5386" max="5386" width="5.5703125" style="344" bestFit="1" customWidth="1"/>
    <col min="5387" max="5387" width="5" style="344" customWidth="1"/>
    <col min="5388" max="5388" width="5.5703125" style="344" bestFit="1" customWidth="1"/>
    <col min="5389" max="5389" width="5" style="344" customWidth="1"/>
    <col min="5390" max="5390" width="5.5703125" style="344" bestFit="1" customWidth="1"/>
    <col min="5391" max="5391" width="5" style="344" customWidth="1"/>
    <col min="5392" max="5392" width="7" style="344" customWidth="1"/>
    <col min="5393" max="5393" width="5.85546875" style="344" customWidth="1"/>
    <col min="5394" max="5394" width="5.5703125" style="344" bestFit="1" customWidth="1"/>
    <col min="5395" max="5395" width="5" style="344" customWidth="1"/>
    <col min="5396" max="5396" width="5.5703125" style="344" bestFit="1" customWidth="1"/>
    <col min="5397" max="5397" width="5" style="344" customWidth="1"/>
    <col min="5398" max="5398" width="5.5703125" style="344" bestFit="1" customWidth="1"/>
    <col min="5399" max="5399" width="5" style="344" customWidth="1"/>
    <col min="5400" max="5400" width="6" style="344" customWidth="1"/>
    <col min="5401" max="5401" width="7.28515625" style="344" customWidth="1"/>
    <col min="5402" max="5403" width="15.28515625" style="344" customWidth="1"/>
    <col min="5404" max="5404" width="11.42578125" style="344" customWidth="1"/>
    <col min="5405" max="5405" width="15.140625" style="344" customWidth="1"/>
    <col min="5406" max="5410" width="11.42578125" style="344" customWidth="1"/>
    <col min="5411" max="5422" width="19.85546875" style="344" customWidth="1"/>
    <col min="5423" max="5423" width="26.28515625" style="344" customWidth="1"/>
    <col min="5424" max="5630" width="11.42578125" style="344"/>
    <col min="5631" max="5631" width="30.42578125" style="344" customWidth="1"/>
    <col min="5632" max="5632" width="14.28515625" style="344" customWidth="1"/>
    <col min="5633" max="5633" width="11.5703125" style="344" customWidth="1"/>
    <col min="5634" max="5634" width="4.28515625" style="344" bestFit="1" customWidth="1"/>
    <col min="5635" max="5635" width="5.85546875" style="344" customWidth="1"/>
    <col min="5636" max="5636" width="5.5703125" style="344" bestFit="1" customWidth="1"/>
    <col min="5637" max="5637" width="5" style="344" customWidth="1"/>
    <col min="5638" max="5638" width="5.5703125" style="344" bestFit="1" customWidth="1"/>
    <col min="5639" max="5639" width="5" style="344" customWidth="1"/>
    <col min="5640" max="5640" width="5.5703125" style="344" bestFit="1" customWidth="1"/>
    <col min="5641" max="5641" width="5" style="344" customWidth="1"/>
    <col min="5642" max="5642" width="5.5703125" style="344" bestFit="1" customWidth="1"/>
    <col min="5643" max="5643" width="5" style="344" customWidth="1"/>
    <col min="5644" max="5644" width="5.5703125" style="344" bestFit="1" customWidth="1"/>
    <col min="5645" max="5645" width="5" style="344" customWidth="1"/>
    <col min="5646" max="5646" width="5.5703125" style="344" bestFit="1" customWidth="1"/>
    <col min="5647" max="5647" width="5" style="344" customWidth="1"/>
    <col min="5648" max="5648" width="7" style="344" customWidth="1"/>
    <col min="5649" max="5649" width="5.85546875" style="344" customWidth="1"/>
    <col min="5650" max="5650" width="5.5703125" style="344" bestFit="1" customWidth="1"/>
    <col min="5651" max="5651" width="5" style="344" customWidth="1"/>
    <col min="5652" max="5652" width="5.5703125" style="344" bestFit="1" customWidth="1"/>
    <col min="5653" max="5653" width="5" style="344" customWidth="1"/>
    <col min="5654" max="5654" width="5.5703125" style="344" bestFit="1" customWidth="1"/>
    <col min="5655" max="5655" width="5" style="344" customWidth="1"/>
    <col min="5656" max="5656" width="6" style="344" customWidth="1"/>
    <col min="5657" max="5657" width="7.28515625" style="344" customWidth="1"/>
    <col min="5658" max="5659" width="15.28515625" style="344" customWidth="1"/>
    <col min="5660" max="5660" width="11.42578125" style="344" customWidth="1"/>
    <col min="5661" max="5661" width="15.140625" style="344" customWidth="1"/>
    <col min="5662" max="5666" width="11.42578125" style="344" customWidth="1"/>
    <col min="5667" max="5678" width="19.85546875" style="344" customWidth="1"/>
    <col min="5679" max="5679" width="26.28515625" style="344" customWidth="1"/>
    <col min="5680" max="5886" width="11.42578125" style="344"/>
    <col min="5887" max="5887" width="30.42578125" style="344" customWidth="1"/>
    <col min="5888" max="5888" width="14.28515625" style="344" customWidth="1"/>
    <col min="5889" max="5889" width="11.5703125" style="344" customWidth="1"/>
    <col min="5890" max="5890" width="4.28515625" style="344" bestFit="1" customWidth="1"/>
    <col min="5891" max="5891" width="5.85546875" style="344" customWidth="1"/>
    <col min="5892" max="5892" width="5.5703125" style="344" bestFit="1" customWidth="1"/>
    <col min="5893" max="5893" width="5" style="344" customWidth="1"/>
    <col min="5894" max="5894" width="5.5703125" style="344" bestFit="1" customWidth="1"/>
    <col min="5895" max="5895" width="5" style="344" customWidth="1"/>
    <col min="5896" max="5896" width="5.5703125" style="344" bestFit="1" customWidth="1"/>
    <col min="5897" max="5897" width="5" style="344" customWidth="1"/>
    <col min="5898" max="5898" width="5.5703125" style="344" bestFit="1" customWidth="1"/>
    <col min="5899" max="5899" width="5" style="344" customWidth="1"/>
    <col min="5900" max="5900" width="5.5703125" style="344" bestFit="1" customWidth="1"/>
    <col min="5901" max="5901" width="5" style="344" customWidth="1"/>
    <col min="5902" max="5902" width="5.5703125" style="344" bestFit="1" customWidth="1"/>
    <col min="5903" max="5903" width="5" style="344" customWidth="1"/>
    <col min="5904" max="5904" width="7" style="344" customWidth="1"/>
    <col min="5905" max="5905" width="5.85546875" style="344" customWidth="1"/>
    <col min="5906" max="5906" width="5.5703125" style="344" bestFit="1" customWidth="1"/>
    <col min="5907" max="5907" width="5" style="344" customWidth="1"/>
    <col min="5908" max="5908" width="5.5703125" style="344" bestFit="1" customWidth="1"/>
    <col min="5909" max="5909" width="5" style="344" customWidth="1"/>
    <col min="5910" max="5910" width="5.5703125" style="344" bestFit="1" customWidth="1"/>
    <col min="5911" max="5911" width="5" style="344" customWidth="1"/>
    <col min="5912" max="5912" width="6" style="344" customWidth="1"/>
    <col min="5913" max="5913" width="7.28515625" style="344" customWidth="1"/>
    <col min="5914" max="5915" width="15.28515625" style="344" customWidth="1"/>
    <col min="5916" max="5916" width="11.42578125" style="344" customWidth="1"/>
    <col min="5917" max="5917" width="15.140625" style="344" customWidth="1"/>
    <col min="5918" max="5922" width="11.42578125" style="344" customWidth="1"/>
    <col min="5923" max="5934" width="19.85546875" style="344" customWidth="1"/>
    <col min="5935" max="5935" width="26.28515625" style="344" customWidth="1"/>
    <col min="5936" max="6142" width="11.42578125" style="344"/>
    <col min="6143" max="6143" width="30.42578125" style="344" customWidth="1"/>
    <col min="6144" max="6144" width="14.28515625" style="344" customWidth="1"/>
    <col min="6145" max="6145" width="11.5703125" style="344" customWidth="1"/>
    <col min="6146" max="6146" width="4.28515625" style="344" bestFit="1" customWidth="1"/>
    <col min="6147" max="6147" width="5.85546875" style="344" customWidth="1"/>
    <col min="6148" max="6148" width="5.5703125" style="344" bestFit="1" customWidth="1"/>
    <col min="6149" max="6149" width="5" style="344" customWidth="1"/>
    <col min="6150" max="6150" width="5.5703125" style="344" bestFit="1" customWidth="1"/>
    <col min="6151" max="6151" width="5" style="344" customWidth="1"/>
    <col min="6152" max="6152" width="5.5703125" style="344" bestFit="1" customWidth="1"/>
    <col min="6153" max="6153" width="5" style="344" customWidth="1"/>
    <col min="6154" max="6154" width="5.5703125" style="344" bestFit="1" customWidth="1"/>
    <col min="6155" max="6155" width="5" style="344" customWidth="1"/>
    <col min="6156" max="6156" width="5.5703125" style="344" bestFit="1" customWidth="1"/>
    <col min="6157" max="6157" width="5" style="344" customWidth="1"/>
    <col min="6158" max="6158" width="5.5703125" style="344" bestFit="1" customWidth="1"/>
    <col min="6159" max="6159" width="5" style="344" customWidth="1"/>
    <col min="6160" max="6160" width="7" style="344" customWidth="1"/>
    <col min="6161" max="6161" width="5.85546875" style="344" customWidth="1"/>
    <col min="6162" max="6162" width="5.5703125" style="344" bestFit="1" customWidth="1"/>
    <col min="6163" max="6163" width="5" style="344" customWidth="1"/>
    <col min="6164" max="6164" width="5.5703125" style="344" bestFit="1" customWidth="1"/>
    <col min="6165" max="6165" width="5" style="344" customWidth="1"/>
    <col min="6166" max="6166" width="5.5703125" style="344" bestFit="1" customWidth="1"/>
    <col min="6167" max="6167" width="5" style="344" customWidth="1"/>
    <col min="6168" max="6168" width="6" style="344" customWidth="1"/>
    <col min="6169" max="6169" width="7.28515625" style="344" customWidth="1"/>
    <col min="6170" max="6171" width="15.28515625" style="344" customWidth="1"/>
    <col min="6172" max="6172" width="11.42578125" style="344" customWidth="1"/>
    <col min="6173" max="6173" width="15.140625" style="344" customWidth="1"/>
    <col min="6174" max="6178" width="11.42578125" style="344" customWidth="1"/>
    <col min="6179" max="6190" width="19.85546875" style="344" customWidth="1"/>
    <col min="6191" max="6191" width="26.28515625" style="344" customWidth="1"/>
    <col min="6192" max="6398" width="11.42578125" style="344"/>
    <col min="6399" max="6399" width="30.42578125" style="344" customWidth="1"/>
    <col min="6400" max="6400" width="14.28515625" style="344" customWidth="1"/>
    <col min="6401" max="6401" width="11.5703125" style="344" customWidth="1"/>
    <col min="6402" max="6402" width="4.28515625" style="344" bestFit="1" customWidth="1"/>
    <col min="6403" max="6403" width="5.85546875" style="344" customWidth="1"/>
    <col min="6404" max="6404" width="5.5703125" style="344" bestFit="1" customWidth="1"/>
    <col min="6405" max="6405" width="5" style="344" customWidth="1"/>
    <col min="6406" max="6406" width="5.5703125" style="344" bestFit="1" customWidth="1"/>
    <col min="6407" max="6407" width="5" style="344" customWidth="1"/>
    <col min="6408" max="6408" width="5.5703125" style="344" bestFit="1" customWidth="1"/>
    <col min="6409" max="6409" width="5" style="344" customWidth="1"/>
    <col min="6410" max="6410" width="5.5703125" style="344" bestFit="1" customWidth="1"/>
    <col min="6411" max="6411" width="5" style="344" customWidth="1"/>
    <col min="6412" max="6412" width="5.5703125" style="344" bestFit="1" customWidth="1"/>
    <col min="6413" max="6413" width="5" style="344" customWidth="1"/>
    <col min="6414" max="6414" width="5.5703125" style="344" bestFit="1" customWidth="1"/>
    <col min="6415" max="6415" width="5" style="344" customWidth="1"/>
    <col min="6416" max="6416" width="7" style="344" customWidth="1"/>
    <col min="6417" max="6417" width="5.85546875" style="344" customWidth="1"/>
    <col min="6418" max="6418" width="5.5703125" style="344" bestFit="1" customWidth="1"/>
    <col min="6419" max="6419" width="5" style="344" customWidth="1"/>
    <col min="6420" max="6420" width="5.5703125" style="344" bestFit="1" customWidth="1"/>
    <col min="6421" max="6421" width="5" style="344" customWidth="1"/>
    <col min="6422" max="6422" width="5.5703125" style="344" bestFit="1" customWidth="1"/>
    <col min="6423" max="6423" width="5" style="344" customWidth="1"/>
    <col min="6424" max="6424" width="6" style="344" customWidth="1"/>
    <col min="6425" max="6425" width="7.28515625" style="344" customWidth="1"/>
    <col min="6426" max="6427" width="15.28515625" style="344" customWidth="1"/>
    <col min="6428" max="6428" width="11.42578125" style="344" customWidth="1"/>
    <col min="6429" max="6429" width="15.140625" style="344" customWidth="1"/>
    <col min="6430" max="6434" width="11.42578125" style="344" customWidth="1"/>
    <col min="6435" max="6446" width="19.85546875" style="344" customWidth="1"/>
    <col min="6447" max="6447" width="26.28515625" style="344" customWidth="1"/>
    <col min="6448" max="6654" width="11.42578125" style="344"/>
    <col min="6655" max="6655" width="30.42578125" style="344" customWidth="1"/>
    <col min="6656" max="6656" width="14.28515625" style="344" customWidth="1"/>
    <col min="6657" max="6657" width="11.5703125" style="344" customWidth="1"/>
    <col min="6658" max="6658" width="4.28515625" style="344" bestFit="1" customWidth="1"/>
    <col min="6659" max="6659" width="5.85546875" style="344" customWidth="1"/>
    <col min="6660" max="6660" width="5.5703125" style="344" bestFit="1" customWidth="1"/>
    <col min="6661" max="6661" width="5" style="344" customWidth="1"/>
    <col min="6662" max="6662" width="5.5703125" style="344" bestFit="1" customWidth="1"/>
    <col min="6663" max="6663" width="5" style="344" customWidth="1"/>
    <col min="6664" max="6664" width="5.5703125" style="344" bestFit="1" customWidth="1"/>
    <col min="6665" max="6665" width="5" style="344" customWidth="1"/>
    <col min="6666" max="6666" width="5.5703125" style="344" bestFit="1" customWidth="1"/>
    <col min="6667" max="6667" width="5" style="344" customWidth="1"/>
    <col min="6668" max="6668" width="5.5703125" style="344" bestFit="1" customWidth="1"/>
    <col min="6669" max="6669" width="5" style="344" customWidth="1"/>
    <col min="6670" max="6670" width="5.5703125" style="344" bestFit="1" customWidth="1"/>
    <col min="6671" max="6671" width="5" style="344" customWidth="1"/>
    <col min="6672" max="6672" width="7" style="344" customWidth="1"/>
    <col min="6673" max="6673" width="5.85546875" style="344" customWidth="1"/>
    <col min="6674" max="6674" width="5.5703125" style="344" bestFit="1" customWidth="1"/>
    <col min="6675" max="6675" width="5" style="344" customWidth="1"/>
    <col min="6676" max="6676" width="5.5703125" style="344" bestFit="1" customWidth="1"/>
    <col min="6677" max="6677" width="5" style="344" customWidth="1"/>
    <col min="6678" max="6678" width="5.5703125" style="344" bestFit="1" customWidth="1"/>
    <col min="6679" max="6679" width="5" style="344" customWidth="1"/>
    <col min="6680" max="6680" width="6" style="344" customWidth="1"/>
    <col min="6681" max="6681" width="7.28515625" style="344" customWidth="1"/>
    <col min="6682" max="6683" width="15.28515625" style="344" customWidth="1"/>
    <col min="6684" max="6684" width="11.42578125" style="344" customWidth="1"/>
    <col min="6685" max="6685" width="15.140625" style="344" customWidth="1"/>
    <col min="6686" max="6690" width="11.42578125" style="344" customWidth="1"/>
    <col min="6691" max="6702" width="19.85546875" style="344" customWidth="1"/>
    <col min="6703" max="6703" width="26.28515625" style="344" customWidth="1"/>
    <col min="6704" max="6910" width="11.42578125" style="344"/>
    <col min="6911" max="6911" width="30.42578125" style="344" customWidth="1"/>
    <col min="6912" max="6912" width="14.28515625" style="344" customWidth="1"/>
    <col min="6913" max="6913" width="11.5703125" style="344" customWidth="1"/>
    <col min="6914" max="6914" width="4.28515625" style="344" bestFit="1" customWidth="1"/>
    <col min="6915" max="6915" width="5.85546875" style="344" customWidth="1"/>
    <col min="6916" max="6916" width="5.5703125" style="344" bestFit="1" customWidth="1"/>
    <col min="6917" max="6917" width="5" style="344" customWidth="1"/>
    <col min="6918" max="6918" width="5.5703125" style="344" bestFit="1" customWidth="1"/>
    <col min="6919" max="6919" width="5" style="344" customWidth="1"/>
    <col min="6920" max="6920" width="5.5703125" style="344" bestFit="1" customWidth="1"/>
    <col min="6921" max="6921" width="5" style="344" customWidth="1"/>
    <col min="6922" max="6922" width="5.5703125" style="344" bestFit="1" customWidth="1"/>
    <col min="6923" max="6923" width="5" style="344" customWidth="1"/>
    <col min="6924" max="6924" width="5.5703125" style="344" bestFit="1" customWidth="1"/>
    <col min="6925" max="6925" width="5" style="344" customWidth="1"/>
    <col min="6926" max="6926" width="5.5703125" style="344" bestFit="1" customWidth="1"/>
    <col min="6927" max="6927" width="5" style="344" customWidth="1"/>
    <col min="6928" max="6928" width="7" style="344" customWidth="1"/>
    <col min="6929" max="6929" width="5.85546875" style="344" customWidth="1"/>
    <col min="6930" max="6930" width="5.5703125" style="344" bestFit="1" customWidth="1"/>
    <col min="6931" max="6931" width="5" style="344" customWidth="1"/>
    <col min="6932" max="6932" width="5.5703125" style="344" bestFit="1" customWidth="1"/>
    <col min="6933" max="6933" width="5" style="344" customWidth="1"/>
    <col min="6934" max="6934" width="5.5703125" style="344" bestFit="1" customWidth="1"/>
    <col min="6935" max="6935" width="5" style="344" customWidth="1"/>
    <col min="6936" max="6936" width="6" style="344" customWidth="1"/>
    <col min="6937" max="6937" width="7.28515625" style="344" customWidth="1"/>
    <col min="6938" max="6939" width="15.28515625" style="344" customWidth="1"/>
    <col min="6940" max="6940" width="11.42578125" style="344" customWidth="1"/>
    <col min="6941" max="6941" width="15.140625" style="344" customWidth="1"/>
    <col min="6942" max="6946" width="11.42578125" style="344" customWidth="1"/>
    <col min="6947" max="6958" width="19.85546875" style="344" customWidth="1"/>
    <col min="6959" max="6959" width="26.28515625" style="344" customWidth="1"/>
    <col min="6960" max="7166" width="11.42578125" style="344"/>
    <col min="7167" max="7167" width="30.42578125" style="344" customWidth="1"/>
    <col min="7168" max="7168" width="14.28515625" style="344" customWidth="1"/>
    <col min="7169" max="7169" width="11.5703125" style="344" customWidth="1"/>
    <col min="7170" max="7170" width="4.28515625" style="344" bestFit="1" customWidth="1"/>
    <col min="7171" max="7171" width="5.85546875" style="344" customWidth="1"/>
    <col min="7172" max="7172" width="5.5703125" style="344" bestFit="1" customWidth="1"/>
    <col min="7173" max="7173" width="5" style="344" customWidth="1"/>
    <col min="7174" max="7174" width="5.5703125" style="344" bestFit="1" customWidth="1"/>
    <col min="7175" max="7175" width="5" style="344" customWidth="1"/>
    <col min="7176" max="7176" width="5.5703125" style="344" bestFit="1" customWidth="1"/>
    <col min="7177" max="7177" width="5" style="344" customWidth="1"/>
    <col min="7178" max="7178" width="5.5703125" style="344" bestFit="1" customWidth="1"/>
    <col min="7179" max="7179" width="5" style="344" customWidth="1"/>
    <col min="7180" max="7180" width="5.5703125" style="344" bestFit="1" customWidth="1"/>
    <col min="7181" max="7181" width="5" style="344" customWidth="1"/>
    <col min="7182" max="7182" width="5.5703125" style="344" bestFit="1" customWidth="1"/>
    <col min="7183" max="7183" width="5" style="344" customWidth="1"/>
    <col min="7184" max="7184" width="7" style="344" customWidth="1"/>
    <col min="7185" max="7185" width="5.85546875" style="344" customWidth="1"/>
    <col min="7186" max="7186" width="5.5703125" style="344" bestFit="1" customWidth="1"/>
    <col min="7187" max="7187" width="5" style="344" customWidth="1"/>
    <col min="7188" max="7188" width="5.5703125" style="344" bestFit="1" customWidth="1"/>
    <col min="7189" max="7189" width="5" style="344" customWidth="1"/>
    <col min="7190" max="7190" width="5.5703125" style="344" bestFit="1" customWidth="1"/>
    <col min="7191" max="7191" width="5" style="344" customWidth="1"/>
    <col min="7192" max="7192" width="6" style="344" customWidth="1"/>
    <col min="7193" max="7193" width="7.28515625" style="344" customWidth="1"/>
    <col min="7194" max="7195" width="15.28515625" style="344" customWidth="1"/>
    <col min="7196" max="7196" width="11.42578125" style="344" customWidth="1"/>
    <col min="7197" max="7197" width="15.140625" style="344" customWidth="1"/>
    <col min="7198" max="7202" width="11.42578125" style="344" customWidth="1"/>
    <col min="7203" max="7214" width="19.85546875" style="344" customWidth="1"/>
    <col min="7215" max="7215" width="26.28515625" style="344" customWidth="1"/>
    <col min="7216" max="7422" width="11.42578125" style="344"/>
    <col min="7423" max="7423" width="30.42578125" style="344" customWidth="1"/>
    <col min="7424" max="7424" width="14.28515625" style="344" customWidth="1"/>
    <col min="7425" max="7425" width="11.5703125" style="344" customWidth="1"/>
    <col min="7426" max="7426" width="4.28515625" style="344" bestFit="1" customWidth="1"/>
    <col min="7427" max="7427" width="5.85546875" style="344" customWidth="1"/>
    <col min="7428" max="7428" width="5.5703125" style="344" bestFit="1" customWidth="1"/>
    <col min="7429" max="7429" width="5" style="344" customWidth="1"/>
    <col min="7430" max="7430" width="5.5703125" style="344" bestFit="1" customWidth="1"/>
    <col min="7431" max="7431" width="5" style="344" customWidth="1"/>
    <col min="7432" max="7432" width="5.5703125" style="344" bestFit="1" customWidth="1"/>
    <col min="7433" max="7433" width="5" style="344" customWidth="1"/>
    <col min="7434" max="7434" width="5.5703125" style="344" bestFit="1" customWidth="1"/>
    <col min="7435" max="7435" width="5" style="344" customWidth="1"/>
    <col min="7436" max="7436" width="5.5703125" style="344" bestFit="1" customWidth="1"/>
    <col min="7437" max="7437" width="5" style="344" customWidth="1"/>
    <col min="7438" max="7438" width="5.5703125" style="344" bestFit="1" customWidth="1"/>
    <col min="7439" max="7439" width="5" style="344" customWidth="1"/>
    <col min="7440" max="7440" width="7" style="344" customWidth="1"/>
    <col min="7441" max="7441" width="5.85546875" style="344" customWidth="1"/>
    <col min="7442" max="7442" width="5.5703125" style="344" bestFit="1" customWidth="1"/>
    <col min="7443" max="7443" width="5" style="344" customWidth="1"/>
    <col min="7444" max="7444" width="5.5703125" style="344" bestFit="1" customWidth="1"/>
    <col min="7445" max="7445" width="5" style="344" customWidth="1"/>
    <col min="7446" max="7446" width="5.5703125" style="344" bestFit="1" customWidth="1"/>
    <col min="7447" max="7447" width="5" style="344" customWidth="1"/>
    <col min="7448" max="7448" width="6" style="344" customWidth="1"/>
    <col min="7449" max="7449" width="7.28515625" style="344" customWidth="1"/>
    <col min="7450" max="7451" width="15.28515625" style="344" customWidth="1"/>
    <col min="7452" max="7452" width="11.42578125" style="344" customWidth="1"/>
    <col min="7453" max="7453" width="15.140625" style="344" customWidth="1"/>
    <col min="7454" max="7458" width="11.42578125" style="344" customWidth="1"/>
    <col min="7459" max="7470" width="19.85546875" style="344" customWidth="1"/>
    <col min="7471" max="7471" width="26.28515625" style="344" customWidth="1"/>
    <col min="7472" max="7678" width="11.42578125" style="344"/>
    <col min="7679" max="7679" width="30.42578125" style="344" customWidth="1"/>
    <col min="7680" max="7680" width="14.28515625" style="344" customWidth="1"/>
    <col min="7681" max="7681" width="11.5703125" style="344" customWidth="1"/>
    <col min="7682" max="7682" width="4.28515625" style="344" bestFit="1" customWidth="1"/>
    <col min="7683" max="7683" width="5.85546875" style="344" customWidth="1"/>
    <col min="7684" max="7684" width="5.5703125" style="344" bestFit="1" customWidth="1"/>
    <col min="7685" max="7685" width="5" style="344" customWidth="1"/>
    <col min="7686" max="7686" width="5.5703125" style="344" bestFit="1" customWidth="1"/>
    <col min="7687" max="7687" width="5" style="344" customWidth="1"/>
    <col min="7688" max="7688" width="5.5703125" style="344" bestFit="1" customWidth="1"/>
    <col min="7689" max="7689" width="5" style="344" customWidth="1"/>
    <col min="7690" max="7690" width="5.5703125" style="344" bestFit="1" customWidth="1"/>
    <col min="7691" max="7691" width="5" style="344" customWidth="1"/>
    <col min="7692" max="7692" width="5.5703125" style="344" bestFit="1" customWidth="1"/>
    <col min="7693" max="7693" width="5" style="344" customWidth="1"/>
    <col min="7694" max="7694" width="5.5703125" style="344" bestFit="1" customWidth="1"/>
    <col min="7695" max="7695" width="5" style="344" customWidth="1"/>
    <col min="7696" max="7696" width="7" style="344" customWidth="1"/>
    <col min="7697" max="7697" width="5.85546875" style="344" customWidth="1"/>
    <col min="7698" max="7698" width="5.5703125" style="344" bestFit="1" customWidth="1"/>
    <col min="7699" max="7699" width="5" style="344" customWidth="1"/>
    <col min="7700" max="7700" width="5.5703125" style="344" bestFit="1" customWidth="1"/>
    <col min="7701" max="7701" width="5" style="344" customWidth="1"/>
    <col min="7702" max="7702" width="5.5703125" style="344" bestFit="1" customWidth="1"/>
    <col min="7703" max="7703" width="5" style="344" customWidth="1"/>
    <col min="7704" max="7704" width="6" style="344" customWidth="1"/>
    <col min="7705" max="7705" width="7.28515625" style="344" customWidth="1"/>
    <col min="7706" max="7707" width="15.28515625" style="344" customWidth="1"/>
    <col min="7708" max="7708" width="11.42578125" style="344" customWidth="1"/>
    <col min="7709" max="7709" width="15.140625" style="344" customWidth="1"/>
    <col min="7710" max="7714" width="11.42578125" style="344" customWidth="1"/>
    <col min="7715" max="7726" width="19.85546875" style="344" customWidth="1"/>
    <col min="7727" max="7727" width="26.28515625" style="344" customWidth="1"/>
    <col min="7728" max="7934" width="11.42578125" style="344"/>
    <col min="7935" max="7935" width="30.42578125" style="344" customWidth="1"/>
    <col min="7936" max="7936" width="14.28515625" style="344" customWidth="1"/>
    <col min="7937" max="7937" width="11.5703125" style="344" customWidth="1"/>
    <col min="7938" max="7938" width="4.28515625" style="344" bestFit="1" customWidth="1"/>
    <col min="7939" max="7939" width="5.85546875" style="344" customWidth="1"/>
    <col min="7940" max="7940" width="5.5703125" style="344" bestFit="1" customWidth="1"/>
    <col min="7941" max="7941" width="5" style="344" customWidth="1"/>
    <col min="7942" max="7942" width="5.5703125" style="344" bestFit="1" customWidth="1"/>
    <col min="7943" max="7943" width="5" style="344" customWidth="1"/>
    <col min="7944" max="7944" width="5.5703125" style="344" bestFit="1" customWidth="1"/>
    <col min="7945" max="7945" width="5" style="344" customWidth="1"/>
    <col min="7946" max="7946" width="5.5703125" style="344" bestFit="1" customWidth="1"/>
    <col min="7947" max="7947" width="5" style="344" customWidth="1"/>
    <col min="7948" max="7948" width="5.5703125" style="344" bestFit="1" customWidth="1"/>
    <col min="7949" max="7949" width="5" style="344" customWidth="1"/>
    <col min="7950" max="7950" width="5.5703125" style="344" bestFit="1" customWidth="1"/>
    <col min="7951" max="7951" width="5" style="344" customWidth="1"/>
    <col min="7952" max="7952" width="7" style="344" customWidth="1"/>
    <col min="7953" max="7953" width="5.85546875" style="344" customWidth="1"/>
    <col min="7954" max="7954" width="5.5703125" style="344" bestFit="1" customWidth="1"/>
    <col min="7955" max="7955" width="5" style="344" customWidth="1"/>
    <col min="7956" max="7956" width="5.5703125" style="344" bestFit="1" customWidth="1"/>
    <col min="7957" max="7957" width="5" style="344" customWidth="1"/>
    <col min="7958" max="7958" width="5.5703125" style="344" bestFit="1" customWidth="1"/>
    <col min="7959" max="7959" width="5" style="344" customWidth="1"/>
    <col min="7960" max="7960" width="6" style="344" customWidth="1"/>
    <col min="7961" max="7961" width="7.28515625" style="344" customWidth="1"/>
    <col min="7962" max="7963" width="15.28515625" style="344" customWidth="1"/>
    <col min="7964" max="7964" width="11.42578125" style="344" customWidth="1"/>
    <col min="7965" max="7965" width="15.140625" style="344" customWidth="1"/>
    <col min="7966" max="7970" width="11.42578125" style="344" customWidth="1"/>
    <col min="7971" max="7982" width="19.85546875" style="344" customWidth="1"/>
    <col min="7983" max="7983" width="26.28515625" style="344" customWidth="1"/>
    <col min="7984" max="8190" width="11.42578125" style="344"/>
    <col min="8191" max="8191" width="30.42578125" style="344" customWidth="1"/>
    <col min="8192" max="8192" width="14.28515625" style="344" customWidth="1"/>
    <col min="8193" max="8193" width="11.5703125" style="344" customWidth="1"/>
    <col min="8194" max="8194" width="4.28515625" style="344" bestFit="1" customWidth="1"/>
    <col min="8195" max="8195" width="5.85546875" style="344" customWidth="1"/>
    <col min="8196" max="8196" width="5.5703125" style="344" bestFit="1" customWidth="1"/>
    <col min="8197" max="8197" width="5" style="344" customWidth="1"/>
    <col min="8198" max="8198" width="5.5703125" style="344" bestFit="1" customWidth="1"/>
    <col min="8199" max="8199" width="5" style="344" customWidth="1"/>
    <col min="8200" max="8200" width="5.5703125" style="344" bestFit="1" customWidth="1"/>
    <col min="8201" max="8201" width="5" style="344" customWidth="1"/>
    <col min="8202" max="8202" width="5.5703125" style="344" bestFit="1" customWidth="1"/>
    <col min="8203" max="8203" width="5" style="344" customWidth="1"/>
    <col min="8204" max="8204" width="5.5703125" style="344" bestFit="1" customWidth="1"/>
    <col min="8205" max="8205" width="5" style="344" customWidth="1"/>
    <col min="8206" max="8206" width="5.5703125" style="344" bestFit="1" customWidth="1"/>
    <col min="8207" max="8207" width="5" style="344" customWidth="1"/>
    <col min="8208" max="8208" width="7" style="344" customWidth="1"/>
    <col min="8209" max="8209" width="5.85546875" style="344" customWidth="1"/>
    <col min="8210" max="8210" width="5.5703125" style="344" bestFit="1" customWidth="1"/>
    <col min="8211" max="8211" width="5" style="344" customWidth="1"/>
    <col min="8212" max="8212" width="5.5703125" style="344" bestFit="1" customWidth="1"/>
    <col min="8213" max="8213" width="5" style="344" customWidth="1"/>
    <col min="8214" max="8214" width="5.5703125" style="344" bestFit="1" customWidth="1"/>
    <col min="8215" max="8215" width="5" style="344" customWidth="1"/>
    <col min="8216" max="8216" width="6" style="344" customWidth="1"/>
    <col min="8217" max="8217" width="7.28515625" style="344" customWidth="1"/>
    <col min="8218" max="8219" width="15.28515625" style="344" customWidth="1"/>
    <col min="8220" max="8220" width="11.42578125" style="344" customWidth="1"/>
    <col min="8221" max="8221" width="15.140625" style="344" customWidth="1"/>
    <col min="8222" max="8226" width="11.42578125" style="344" customWidth="1"/>
    <col min="8227" max="8238" width="19.85546875" style="344" customWidth="1"/>
    <col min="8239" max="8239" width="26.28515625" style="344" customWidth="1"/>
    <col min="8240" max="8446" width="11.42578125" style="344"/>
    <col min="8447" max="8447" width="30.42578125" style="344" customWidth="1"/>
    <col min="8448" max="8448" width="14.28515625" style="344" customWidth="1"/>
    <col min="8449" max="8449" width="11.5703125" style="344" customWidth="1"/>
    <col min="8450" max="8450" width="4.28515625" style="344" bestFit="1" customWidth="1"/>
    <col min="8451" max="8451" width="5.85546875" style="344" customWidth="1"/>
    <col min="8452" max="8452" width="5.5703125" style="344" bestFit="1" customWidth="1"/>
    <col min="8453" max="8453" width="5" style="344" customWidth="1"/>
    <col min="8454" max="8454" width="5.5703125" style="344" bestFit="1" customWidth="1"/>
    <col min="8455" max="8455" width="5" style="344" customWidth="1"/>
    <col min="8456" max="8456" width="5.5703125" style="344" bestFit="1" customWidth="1"/>
    <col min="8457" max="8457" width="5" style="344" customWidth="1"/>
    <col min="8458" max="8458" width="5.5703125" style="344" bestFit="1" customWidth="1"/>
    <col min="8459" max="8459" width="5" style="344" customWidth="1"/>
    <col min="8460" max="8460" width="5.5703125" style="344" bestFit="1" customWidth="1"/>
    <col min="8461" max="8461" width="5" style="344" customWidth="1"/>
    <col min="8462" max="8462" width="5.5703125" style="344" bestFit="1" customWidth="1"/>
    <col min="8463" max="8463" width="5" style="344" customWidth="1"/>
    <col min="8464" max="8464" width="7" style="344" customWidth="1"/>
    <col min="8465" max="8465" width="5.85546875" style="344" customWidth="1"/>
    <col min="8466" max="8466" width="5.5703125" style="344" bestFit="1" customWidth="1"/>
    <col min="8467" max="8467" width="5" style="344" customWidth="1"/>
    <col min="8468" max="8468" width="5.5703125" style="344" bestFit="1" customWidth="1"/>
    <col min="8469" max="8469" width="5" style="344" customWidth="1"/>
    <col min="8470" max="8470" width="5.5703125" style="344" bestFit="1" customWidth="1"/>
    <col min="8471" max="8471" width="5" style="344" customWidth="1"/>
    <col min="8472" max="8472" width="6" style="344" customWidth="1"/>
    <col min="8473" max="8473" width="7.28515625" style="344" customWidth="1"/>
    <col min="8474" max="8475" width="15.28515625" style="344" customWidth="1"/>
    <col min="8476" max="8476" width="11.42578125" style="344" customWidth="1"/>
    <col min="8477" max="8477" width="15.140625" style="344" customWidth="1"/>
    <col min="8478" max="8482" width="11.42578125" style="344" customWidth="1"/>
    <col min="8483" max="8494" width="19.85546875" style="344" customWidth="1"/>
    <col min="8495" max="8495" width="26.28515625" style="344" customWidth="1"/>
    <col min="8496" max="8702" width="11.42578125" style="344"/>
    <col min="8703" max="8703" width="30.42578125" style="344" customWidth="1"/>
    <col min="8704" max="8704" width="14.28515625" style="344" customWidth="1"/>
    <col min="8705" max="8705" width="11.5703125" style="344" customWidth="1"/>
    <col min="8706" max="8706" width="4.28515625" style="344" bestFit="1" customWidth="1"/>
    <col min="8707" max="8707" width="5.85546875" style="344" customWidth="1"/>
    <col min="8708" max="8708" width="5.5703125" style="344" bestFit="1" customWidth="1"/>
    <col min="8709" max="8709" width="5" style="344" customWidth="1"/>
    <col min="8710" max="8710" width="5.5703125" style="344" bestFit="1" customWidth="1"/>
    <col min="8711" max="8711" width="5" style="344" customWidth="1"/>
    <col min="8712" max="8712" width="5.5703125" style="344" bestFit="1" customWidth="1"/>
    <col min="8713" max="8713" width="5" style="344" customWidth="1"/>
    <col min="8714" max="8714" width="5.5703125" style="344" bestFit="1" customWidth="1"/>
    <col min="8715" max="8715" width="5" style="344" customWidth="1"/>
    <col min="8716" max="8716" width="5.5703125" style="344" bestFit="1" customWidth="1"/>
    <col min="8717" max="8717" width="5" style="344" customWidth="1"/>
    <col min="8718" max="8718" width="5.5703125" style="344" bestFit="1" customWidth="1"/>
    <col min="8719" max="8719" width="5" style="344" customWidth="1"/>
    <col min="8720" max="8720" width="7" style="344" customWidth="1"/>
    <col min="8721" max="8721" width="5.85546875" style="344" customWidth="1"/>
    <col min="8722" max="8722" width="5.5703125" style="344" bestFit="1" customWidth="1"/>
    <col min="8723" max="8723" width="5" style="344" customWidth="1"/>
    <col min="8724" max="8724" width="5.5703125" style="344" bestFit="1" customWidth="1"/>
    <col min="8725" max="8725" width="5" style="344" customWidth="1"/>
    <col min="8726" max="8726" width="5.5703125" style="344" bestFit="1" customWidth="1"/>
    <col min="8727" max="8727" width="5" style="344" customWidth="1"/>
    <col min="8728" max="8728" width="6" style="344" customWidth="1"/>
    <col min="8729" max="8729" width="7.28515625" style="344" customWidth="1"/>
    <col min="8730" max="8731" width="15.28515625" style="344" customWidth="1"/>
    <col min="8732" max="8732" width="11.42578125" style="344" customWidth="1"/>
    <col min="8733" max="8733" width="15.140625" style="344" customWidth="1"/>
    <col min="8734" max="8738" width="11.42578125" style="344" customWidth="1"/>
    <col min="8739" max="8750" width="19.85546875" style="344" customWidth="1"/>
    <col min="8751" max="8751" width="26.28515625" style="344" customWidth="1"/>
    <col min="8752" max="8958" width="11.42578125" style="344"/>
    <col min="8959" max="8959" width="30.42578125" style="344" customWidth="1"/>
    <col min="8960" max="8960" width="14.28515625" style="344" customWidth="1"/>
    <col min="8961" max="8961" width="11.5703125" style="344" customWidth="1"/>
    <col min="8962" max="8962" width="4.28515625" style="344" bestFit="1" customWidth="1"/>
    <col min="8963" max="8963" width="5.85546875" style="344" customWidth="1"/>
    <col min="8964" max="8964" width="5.5703125" style="344" bestFit="1" customWidth="1"/>
    <col min="8965" max="8965" width="5" style="344" customWidth="1"/>
    <col min="8966" max="8966" width="5.5703125" style="344" bestFit="1" customWidth="1"/>
    <col min="8967" max="8967" width="5" style="344" customWidth="1"/>
    <col min="8968" max="8968" width="5.5703125" style="344" bestFit="1" customWidth="1"/>
    <col min="8969" max="8969" width="5" style="344" customWidth="1"/>
    <col min="8970" max="8970" width="5.5703125" style="344" bestFit="1" customWidth="1"/>
    <col min="8971" max="8971" width="5" style="344" customWidth="1"/>
    <col min="8972" max="8972" width="5.5703125" style="344" bestFit="1" customWidth="1"/>
    <col min="8973" max="8973" width="5" style="344" customWidth="1"/>
    <col min="8974" max="8974" width="5.5703125" style="344" bestFit="1" customWidth="1"/>
    <col min="8975" max="8975" width="5" style="344" customWidth="1"/>
    <col min="8976" max="8976" width="7" style="344" customWidth="1"/>
    <col min="8977" max="8977" width="5.85546875" style="344" customWidth="1"/>
    <col min="8978" max="8978" width="5.5703125" style="344" bestFit="1" customWidth="1"/>
    <col min="8979" max="8979" width="5" style="344" customWidth="1"/>
    <col min="8980" max="8980" width="5.5703125" style="344" bestFit="1" customWidth="1"/>
    <col min="8981" max="8981" width="5" style="344" customWidth="1"/>
    <col min="8982" max="8982" width="5.5703125" style="344" bestFit="1" customWidth="1"/>
    <col min="8983" max="8983" width="5" style="344" customWidth="1"/>
    <col min="8984" max="8984" width="6" style="344" customWidth="1"/>
    <col min="8985" max="8985" width="7.28515625" style="344" customWidth="1"/>
    <col min="8986" max="8987" width="15.28515625" style="344" customWidth="1"/>
    <col min="8988" max="8988" width="11.42578125" style="344" customWidth="1"/>
    <col min="8989" max="8989" width="15.140625" style="344" customWidth="1"/>
    <col min="8990" max="8994" width="11.42578125" style="344" customWidth="1"/>
    <col min="8995" max="9006" width="19.85546875" style="344" customWidth="1"/>
    <col min="9007" max="9007" width="26.28515625" style="344" customWidth="1"/>
    <col min="9008" max="9214" width="11.42578125" style="344"/>
    <col min="9215" max="9215" width="30.42578125" style="344" customWidth="1"/>
    <col min="9216" max="9216" width="14.28515625" style="344" customWidth="1"/>
    <col min="9217" max="9217" width="11.5703125" style="344" customWidth="1"/>
    <col min="9218" max="9218" width="4.28515625" style="344" bestFit="1" customWidth="1"/>
    <col min="9219" max="9219" width="5.85546875" style="344" customWidth="1"/>
    <col min="9220" max="9220" width="5.5703125" style="344" bestFit="1" customWidth="1"/>
    <col min="9221" max="9221" width="5" style="344" customWidth="1"/>
    <col min="9222" max="9222" width="5.5703125" style="344" bestFit="1" customWidth="1"/>
    <col min="9223" max="9223" width="5" style="344" customWidth="1"/>
    <col min="9224" max="9224" width="5.5703125" style="344" bestFit="1" customWidth="1"/>
    <col min="9225" max="9225" width="5" style="344" customWidth="1"/>
    <col min="9226" max="9226" width="5.5703125" style="344" bestFit="1" customWidth="1"/>
    <col min="9227" max="9227" width="5" style="344" customWidth="1"/>
    <col min="9228" max="9228" width="5.5703125" style="344" bestFit="1" customWidth="1"/>
    <col min="9229" max="9229" width="5" style="344" customWidth="1"/>
    <col min="9230" max="9230" width="5.5703125" style="344" bestFit="1" customWidth="1"/>
    <col min="9231" max="9231" width="5" style="344" customWidth="1"/>
    <col min="9232" max="9232" width="7" style="344" customWidth="1"/>
    <col min="9233" max="9233" width="5.85546875" style="344" customWidth="1"/>
    <col min="9234" max="9234" width="5.5703125" style="344" bestFit="1" customWidth="1"/>
    <col min="9235" max="9235" width="5" style="344" customWidth="1"/>
    <col min="9236" max="9236" width="5.5703125" style="344" bestFit="1" customWidth="1"/>
    <col min="9237" max="9237" width="5" style="344" customWidth="1"/>
    <col min="9238" max="9238" width="5.5703125" style="344" bestFit="1" customWidth="1"/>
    <col min="9239" max="9239" width="5" style="344" customWidth="1"/>
    <col min="9240" max="9240" width="6" style="344" customWidth="1"/>
    <col min="9241" max="9241" width="7.28515625" style="344" customWidth="1"/>
    <col min="9242" max="9243" width="15.28515625" style="344" customWidth="1"/>
    <col min="9244" max="9244" width="11.42578125" style="344" customWidth="1"/>
    <col min="9245" max="9245" width="15.140625" style="344" customWidth="1"/>
    <col min="9246" max="9250" width="11.42578125" style="344" customWidth="1"/>
    <col min="9251" max="9262" width="19.85546875" style="344" customWidth="1"/>
    <col min="9263" max="9263" width="26.28515625" style="344" customWidth="1"/>
    <col min="9264" max="9470" width="11.42578125" style="344"/>
    <col min="9471" max="9471" width="30.42578125" style="344" customWidth="1"/>
    <col min="9472" max="9472" width="14.28515625" style="344" customWidth="1"/>
    <col min="9473" max="9473" width="11.5703125" style="344" customWidth="1"/>
    <col min="9474" max="9474" width="4.28515625" style="344" bestFit="1" customWidth="1"/>
    <col min="9475" max="9475" width="5.85546875" style="344" customWidth="1"/>
    <col min="9476" max="9476" width="5.5703125" style="344" bestFit="1" customWidth="1"/>
    <col min="9477" max="9477" width="5" style="344" customWidth="1"/>
    <col min="9478" max="9478" width="5.5703125" style="344" bestFit="1" customWidth="1"/>
    <col min="9479" max="9479" width="5" style="344" customWidth="1"/>
    <col min="9480" max="9480" width="5.5703125" style="344" bestFit="1" customWidth="1"/>
    <col min="9481" max="9481" width="5" style="344" customWidth="1"/>
    <col min="9482" max="9482" width="5.5703125" style="344" bestFit="1" customWidth="1"/>
    <col min="9483" max="9483" width="5" style="344" customWidth="1"/>
    <col min="9484" max="9484" width="5.5703125" style="344" bestFit="1" customWidth="1"/>
    <col min="9485" max="9485" width="5" style="344" customWidth="1"/>
    <col min="9486" max="9486" width="5.5703125" style="344" bestFit="1" customWidth="1"/>
    <col min="9487" max="9487" width="5" style="344" customWidth="1"/>
    <col min="9488" max="9488" width="7" style="344" customWidth="1"/>
    <col min="9489" max="9489" width="5.85546875" style="344" customWidth="1"/>
    <col min="9490" max="9490" width="5.5703125" style="344" bestFit="1" customWidth="1"/>
    <col min="9491" max="9491" width="5" style="344" customWidth="1"/>
    <col min="9492" max="9492" width="5.5703125" style="344" bestFit="1" customWidth="1"/>
    <col min="9493" max="9493" width="5" style="344" customWidth="1"/>
    <col min="9494" max="9494" width="5.5703125" style="344" bestFit="1" customWidth="1"/>
    <col min="9495" max="9495" width="5" style="344" customWidth="1"/>
    <col min="9496" max="9496" width="6" style="344" customWidth="1"/>
    <col min="9497" max="9497" width="7.28515625" style="344" customWidth="1"/>
    <col min="9498" max="9499" width="15.28515625" style="344" customWidth="1"/>
    <col min="9500" max="9500" width="11.42578125" style="344" customWidth="1"/>
    <col min="9501" max="9501" width="15.140625" style="344" customWidth="1"/>
    <col min="9502" max="9506" width="11.42578125" style="344" customWidth="1"/>
    <col min="9507" max="9518" width="19.85546875" style="344" customWidth="1"/>
    <col min="9519" max="9519" width="26.28515625" style="344" customWidth="1"/>
    <col min="9520" max="9726" width="11.42578125" style="344"/>
    <col min="9727" max="9727" width="30.42578125" style="344" customWidth="1"/>
    <col min="9728" max="9728" width="14.28515625" style="344" customWidth="1"/>
    <col min="9729" max="9729" width="11.5703125" style="344" customWidth="1"/>
    <col min="9730" max="9730" width="4.28515625" style="344" bestFit="1" customWidth="1"/>
    <col min="9731" max="9731" width="5.85546875" style="344" customWidth="1"/>
    <col min="9732" max="9732" width="5.5703125" style="344" bestFit="1" customWidth="1"/>
    <col min="9733" max="9733" width="5" style="344" customWidth="1"/>
    <col min="9734" max="9734" width="5.5703125" style="344" bestFit="1" customWidth="1"/>
    <col min="9735" max="9735" width="5" style="344" customWidth="1"/>
    <col min="9736" max="9736" width="5.5703125" style="344" bestFit="1" customWidth="1"/>
    <col min="9737" max="9737" width="5" style="344" customWidth="1"/>
    <col min="9738" max="9738" width="5.5703125" style="344" bestFit="1" customWidth="1"/>
    <col min="9739" max="9739" width="5" style="344" customWidth="1"/>
    <col min="9740" max="9740" width="5.5703125" style="344" bestFit="1" customWidth="1"/>
    <col min="9741" max="9741" width="5" style="344" customWidth="1"/>
    <col min="9742" max="9742" width="5.5703125" style="344" bestFit="1" customWidth="1"/>
    <col min="9743" max="9743" width="5" style="344" customWidth="1"/>
    <col min="9744" max="9744" width="7" style="344" customWidth="1"/>
    <col min="9745" max="9745" width="5.85546875" style="344" customWidth="1"/>
    <col min="9746" max="9746" width="5.5703125" style="344" bestFit="1" customWidth="1"/>
    <col min="9747" max="9747" width="5" style="344" customWidth="1"/>
    <col min="9748" max="9748" width="5.5703125" style="344" bestFit="1" customWidth="1"/>
    <col min="9749" max="9749" width="5" style="344" customWidth="1"/>
    <col min="9750" max="9750" width="5.5703125" style="344" bestFit="1" customWidth="1"/>
    <col min="9751" max="9751" width="5" style="344" customWidth="1"/>
    <col min="9752" max="9752" width="6" style="344" customWidth="1"/>
    <col min="9753" max="9753" width="7.28515625" style="344" customWidth="1"/>
    <col min="9754" max="9755" width="15.28515625" style="344" customWidth="1"/>
    <col min="9756" max="9756" width="11.42578125" style="344" customWidth="1"/>
    <col min="9757" max="9757" width="15.140625" style="344" customWidth="1"/>
    <col min="9758" max="9762" width="11.42578125" style="344" customWidth="1"/>
    <col min="9763" max="9774" width="19.85546875" style="344" customWidth="1"/>
    <col min="9775" max="9775" width="26.28515625" style="344" customWidth="1"/>
    <col min="9776" max="9982" width="11.42578125" style="344"/>
    <col min="9983" max="9983" width="30.42578125" style="344" customWidth="1"/>
    <col min="9984" max="9984" width="14.28515625" style="344" customWidth="1"/>
    <col min="9985" max="9985" width="11.5703125" style="344" customWidth="1"/>
    <col min="9986" max="9986" width="4.28515625" style="344" bestFit="1" customWidth="1"/>
    <col min="9987" max="9987" width="5.85546875" style="344" customWidth="1"/>
    <col min="9988" max="9988" width="5.5703125" style="344" bestFit="1" customWidth="1"/>
    <col min="9989" max="9989" width="5" style="344" customWidth="1"/>
    <col min="9990" max="9990" width="5.5703125" style="344" bestFit="1" customWidth="1"/>
    <col min="9991" max="9991" width="5" style="344" customWidth="1"/>
    <col min="9992" max="9992" width="5.5703125" style="344" bestFit="1" customWidth="1"/>
    <col min="9993" max="9993" width="5" style="344" customWidth="1"/>
    <col min="9994" max="9994" width="5.5703125" style="344" bestFit="1" customWidth="1"/>
    <col min="9995" max="9995" width="5" style="344" customWidth="1"/>
    <col min="9996" max="9996" width="5.5703125" style="344" bestFit="1" customWidth="1"/>
    <col min="9997" max="9997" width="5" style="344" customWidth="1"/>
    <col min="9998" max="9998" width="5.5703125" style="344" bestFit="1" customWidth="1"/>
    <col min="9999" max="9999" width="5" style="344" customWidth="1"/>
    <col min="10000" max="10000" width="7" style="344" customWidth="1"/>
    <col min="10001" max="10001" width="5.85546875" style="344" customWidth="1"/>
    <col min="10002" max="10002" width="5.5703125" style="344" bestFit="1" customWidth="1"/>
    <col min="10003" max="10003" width="5" style="344" customWidth="1"/>
    <col min="10004" max="10004" width="5.5703125" style="344" bestFit="1" customWidth="1"/>
    <col min="10005" max="10005" width="5" style="344" customWidth="1"/>
    <col min="10006" max="10006" width="5.5703125" style="344" bestFit="1" customWidth="1"/>
    <col min="10007" max="10007" width="5" style="344" customWidth="1"/>
    <col min="10008" max="10008" width="6" style="344" customWidth="1"/>
    <col min="10009" max="10009" width="7.28515625" style="344" customWidth="1"/>
    <col min="10010" max="10011" width="15.28515625" style="344" customWidth="1"/>
    <col min="10012" max="10012" width="11.42578125" style="344" customWidth="1"/>
    <col min="10013" max="10013" width="15.140625" style="344" customWidth="1"/>
    <col min="10014" max="10018" width="11.42578125" style="344" customWidth="1"/>
    <col min="10019" max="10030" width="19.85546875" style="344" customWidth="1"/>
    <col min="10031" max="10031" width="26.28515625" style="344" customWidth="1"/>
    <col min="10032" max="10238" width="11.42578125" style="344"/>
    <col min="10239" max="10239" width="30.42578125" style="344" customWidth="1"/>
    <col min="10240" max="10240" width="14.28515625" style="344" customWidth="1"/>
    <col min="10241" max="10241" width="11.5703125" style="344" customWidth="1"/>
    <col min="10242" max="10242" width="4.28515625" style="344" bestFit="1" customWidth="1"/>
    <col min="10243" max="10243" width="5.85546875" style="344" customWidth="1"/>
    <col min="10244" max="10244" width="5.5703125" style="344" bestFit="1" customWidth="1"/>
    <col min="10245" max="10245" width="5" style="344" customWidth="1"/>
    <col min="10246" max="10246" width="5.5703125" style="344" bestFit="1" customWidth="1"/>
    <col min="10247" max="10247" width="5" style="344" customWidth="1"/>
    <col min="10248" max="10248" width="5.5703125" style="344" bestFit="1" customWidth="1"/>
    <col min="10249" max="10249" width="5" style="344" customWidth="1"/>
    <col min="10250" max="10250" width="5.5703125" style="344" bestFit="1" customWidth="1"/>
    <col min="10251" max="10251" width="5" style="344" customWidth="1"/>
    <col min="10252" max="10252" width="5.5703125" style="344" bestFit="1" customWidth="1"/>
    <col min="10253" max="10253" width="5" style="344" customWidth="1"/>
    <col min="10254" max="10254" width="5.5703125" style="344" bestFit="1" customWidth="1"/>
    <col min="10255" max="10255" width="5" style="344" customWidth="1"/>
    <col min="10256" max="10256" width="7" style="344" customWidth="1"/>
    <col min="10257" max="10257" width="5.85546875" style="344" customWidth="1"/>
    <col min="10258" max="10258" width="5.5703125" style="344" bestFit="1" customWidth="1"/>
    <col min="10259" max="10259" width="5" style="344" customWidth="1"/>
    <col min="10260" max="10260" width="5.5703125" style="344" bestFit="1" customWidth="1"/>
    <col min="10261" max="10261" width="5" style="344" customWidth="1"/>
    <col min="10262" max="10262" width="5.5703125" style="344" bestFit="1" customWidth="1"/>
    <col min="10263" max="10263" width="5" style="344" customWidth="1"/>
    <col min="10264" max="10264" width="6" style="344" customWidth="1"/>
    <col min="10265" max="10265" width="7.28515625" style="344" customWidth="1"/>
    <col min="10266" max="10267" width="15.28515625" style="344" customWidth="1"/>
    <col min="10268" max="10268" width="11.42578125" style="344" customWidth="1"/>
    <col min="10269" max="10269" width="15.140625" style="344" customWidth="1"/>
    <col min="10270" max="10274" width="11.42578125" style="344" customWidth="1"/>
    <col min="10275" max="10286" width="19.85546875" style="344" customWidth="1"/>
    <col min="10287" max="10287" width="26.28515625" style="344" customWidth="1"/>
    <col min="10288" max="10494" width="11.42578125" style="344"/>
    <col min="10495" max="10495" width="30.42578125" style="344" customWidth="1"/>
    <col min="10496" max="10496" width="14.28515625" style="344" customWidth="1"/>
    <col min="10497" max="10497" width="11.5703125" style="344" customWidth="1"/>
    <col min="10498" max="10498" width="4.28515625" style="344" bestFit="1" customWidth="1"/>
    <col min="10499" max="10499" width="5.85546875" style="344" customWidth="1"/>
    <col min="10500" max="10500" width="5.5703125" style="344" bestFit="1" customWidth="1"/>
    <col min="10501" max="10501" width="5" style="344" customWidth="1"/>
    <col min="10502" max="10502" width="5.5703125" style="344" bestFit="1" customWidth="1"/>
    <col min="10503" max="10503" width="5" style="344" customWidth="1"/>
    <col min="10504" max="10504" width="5.5703125" style="344" bestFit="1" customWidth="1"/>
    <col min="10505" max="10505" width="5" style="344" customWidth="1"/>
    <col min="10506" max="10506" width="5.5703125" style="344" bestFit="1" customWidth="1"/>
    <col min="10507" max="10507" width="5" style="344" customWidth="1"/>
    <col min="10508" max="10508" width="5.5703125" style="344" bestFit="1" customWidth="1"/>
    <col min="10509" max="10509" width="5" style="344" customWidth="1"/>
    <col min="10510" max="10510" width="5.5703125" style="344" bestFit="1" customWidth="1"/>
    <col min="10511" max="10511" width="5" style="344" customWidth="1"/>
    <col min="10512" max="10512" width="7" style="344" customWidth="1"/>
    <col min="10513" max="10513" width="5.85546875" style="344" customWidth="1"/>
    <col min="10514" max="10514" width="5.5703125" style="344" bestFit="1" customWidth="1"/>
    <col min="10515" max="10515" width="5" style="344" customWidth="1"/>
    <col min="10516" max="10516" width="5.5703125" style="344" bestFit="1" customWidth="1"/>
    <col min="10517" max="10517" width="5" style="344" customWidth="1"/>
    <col min="10518" max="10518" width="5.5703125" style="344" bestFit="1" customWidth="1"/>
    <col min="10519" max="10519" width="5" style="344" customWidth="1"/>
    <col min="10520" max="10520" width="6" style="344" customWidth="1"/>
    <col min="10521" max="10521" width="7.28515625" style="344" customWidth="1"/>
    <col min="10522" max="10523" width="15.28515625" style="344" customWidth="1"/>
    <col min="10524" max="10524" width="11.42578125" style="344" customWidth="1"/>
    <col min="10525" max="10525" width="15.140625" style="344" customWidth="1"/>
    <col min="10526" max="10530" width="11.42578125" style="344" customWidth="1"/>
    <col min="10531" max="10542" width="19.85546875" style="344" customWidth="1"/>
    <col min="10543" max="10543" width="26.28515625" style="344" customWidth="1"/>
    <col min="10544" max="10750" width="11.42578125" style="344"/>
    <col min="10751" max="10751" width="30.42578125" style="344" customWidth="1"/>
    <col min="10752" max="10752" width="14.28515625" style="344" customWidth="1"/>
    <col min="10753" max="10753" width="11.5703125" style="344" customWidth="1"/>
    <col min="10754" max="10754" width="4.28515625" style="344" bestFit="1" customWidth="1"/>
    <col min="10755" max="10755" width="5.85546875" style="344" customWidth="1"/>
    <col min="10756" max="10756" width="5.5703125" style="344" bestFit="1" customWidth="1"/>
    <col min="10757" max="10757" width="5" style="344" customWidth="1"/>
    <col min="10758" max="10758" width="5.5703125" style="344" bestFit="1" customWidth="1"/>
    <col min="10759" max="10759" width="5" style="344" customWidth="1"/>
    <col min="10760" max="10760" width="5.5703125" style="344" bestFit="1" customWidth="1"/>
    <col min="10761" max="10761" width="5" style="344" customWidth="1"/>
    <col min="10762" max="10762" width="5.5703125" style="344" bestFit="1" customWidth="1"/>
    <col min="10763" max="10763" width="5" style="344" customWidth="1"/>
    <col min="10764" max="10764" width="5.5703125" style="344" bestFit="1" customWidth="1"/>
    <col min="10765" max="10765" width="5" style="344" customWidth="1"/>
    <col min="10766" max="10766" width="5.5703125" style="344" bestFit="1" customWidth="1"/>
    <col min="10767" max="10767" width="5" style="344" customWidth="1"/>
    <col min="10768" max="10768" width="7" style="344" customWidth="1"/>
    <col min="10769" max="10769" width="5.85546875" style="344" customWidth="1"/>
    <col min="10770" max="10770" width="5.5703125" style="344" bestFit="1" customWidth="1"/>
    <col min="10771" max="10771" width="5" style="344" customWidth="1"/>
    <col min="10772" max="10772" width="5.5703125" style="344" bestFit="1" customWidth="1"/>
    <col min="10773" max="10773" width="5" style="344" customWidth="1"/>
    <col min="10774" max="10774" width="5.5703125" style="344" bestFit="1" customWidth="1"/>
    <col min="10775" max="10775" width="5" style="344" customWidth="1"/>
    <col min="10776" max="10776" width="6" style="344" customWidth="1"/>
    <col min="10777" max="10777" width="7.28515625" style="344" customWidth="1"/>
    <col min="10778" max="10779" width="15.28515625" style="344" customWidth="1"/>
    <col min="10780" max="10780" width="11.42578125" style="344" customWidth="1"/>
    <col min="10781" max="10781" width="15.140625" style="344" customWidth="1"/>
    <col min="10782" max="10786" width="11.42578125" style="344" customWidth="1"/>
    <col min="10787" max="10798" width="19.85546875" style="344" customWidth="1"/>
    <col min="10799" max="10799" width="26.28515625" style="344" customWidth="1"/>
    <col min="10800" max="11006" width="11.42578125" style="344"/>
    <col min="11007" max="11007" width="30.42578125" style="344" customWidth="1"/>
    <col min="11008" max="11008" width="14.28515625" style="344" customWidth="1"/>
    <col min="11009" max="11009" width="11.5703125" style="344" customWidth="1"/>
    <col min="11010" max="11010" width="4.28515625" style="344" bestFit="1" customWidth="1"/>
    <col min="11011" max="11011" width="5.85546875" style="344" customWidth="1"/>
    <col min="11012" max="11012" width="5.5703125" style="344" bestFit="1" customWidth="1"/>
    <col min="11013" max="11013" width="5" style="344" customWidth="1"/>
    <col min="11014" max="11014" width="5.5703125" style="344" bestFit="1" customWidth="1"/>
    <col min="11015" max="11015" width="5" style="344" customWidth="1"/>
    <col min="11016" max="11016" width="5.5703125" style="344" bestFit="1" customWidth="1"/>
    <col min="11017" max="11017" width="5" style="344" customWidth="1"/>
    <col min="11018" max="11018" width="5.5703125" style="344" bestFit="1" customWidth="1"/>
    <col min="11019" max="11019" width="5" style="344" customWidth="1"/>
    <col min="11020" max="11020" width="5.5703125" style="344" bestFit="1" customWidth="1"/>
    <col min="11021" max="11021" width="5" style="344" customWidth="1"/>
    <col min="11022" max="11022" width="5.5703125" style="344" bestFit="1" customWidth="1"/>
    <col min="11023" max="11023" width="5" style="344" customWidth="1"/>
    <col min="11024" max="11024" width="7" style="344" customWidth="1"/>
    <col min="11025" max="11025" width="5.85546875" style="344" customWidth="1"/>
    <col min="11026" max="11026" width="5.5703125" style="344" bestFit="1" customWidth="1"/>
    <col min="11027" max="11027" width="5" style="344" customWidth="1"/>
    <col min="11028" max="11028" width="5.5703125" style="344" bestFit="1" customWidth="1"/>
    <col min="11029" max="11029" width="5" style="344" customWidth="1"/>
    <col min="11030" max="11030" width="5.5703125" style="344" bestFit="1" customWidth="1"/>
    <col min="11031" max="11031" width="5" style="344" customWidth="1"/>
    <col min="11032" max="11032" width="6" style="344" customWidth="1"/>
    <col min="11033" max="11033" width="7.28515625" style="344" customWidth="1"/>
    <col min="11034" max="11035" width="15.28515625" style="344" customWidth="1"/>
    <col min="11036" max="11036" width="11.42578125" style="344" customWidth="1"/>
    <col min="11037" max="11037" width="15.140625" style="344" customWidth="1"/>
    <col min="11038" max="11042" width="11.42578125" style="344" customWidth="1"/>
    <col min="11043" max="11054" width="19.85546875" style="344" customWidth="1"/>
    <col min="11055" max="11055" width="26.28515625" style="344" customWidth="1"/>
    <col min="11056" max="11262" width="11.42578125" style="344"/>
    <col min="11263" max="11263" width="30.42578125" style="344" customWidth="1"/>
    <col min="11264" max="11264" width="14.28515625" style="344" customWidth="1"/>
    <col min="11265" max="11265" width="11.5703125" style="344" customWidth="1"/>
    <col min="11266" max="11266" width="4.28515625" style="344" bestFit="1" customWidth="1"/>
    <col min="11267" max="11267" width="5.85546875" style="344" customWidth="1"/>
    <col min="11268" max="11268" width="5.5703125" style="344" bestFit="1" customWidth="1"/>
    <col min="11269" max="11269" width="5" style="344" customWidth="1"/>
    <col min="11270" max="11270" width="5.5703125" style="344" bestFit="1" customWidth="1"/>
    <col min="11271" max="11271" width="5" style="344" customWidth="1"/>
    <col min="11272" max="11272" width="5.5703125" style="344" bestFit="1" customWidth="1"/>
    <col min="11273" max="11273" width="5" style="344" customWidth="1"/>
    <col min="11274" max="11274" width="5.5703125" style="344" bestFit="1" customWidth="1"/>
    <col min="11275" max="11275" width="5" style="344" customWidth="1"/>
    <col min="11276" max="11276" width="5.5703125" style="344" bestFit="1" customWidth="1"/>
    <col min="11277" max="11277" width="5" style="344" customWidth="1"/>
    <col min="11278" max="11278" width="5.5703125" style="344" bestFit="1" customWidth="1"/>
    <col min="11279" max="11279" width="5" style="344" customWidth="1"/>
    <col min="11280" max="11280" width="7" style="344" customWidth="1"/>
    <col min="11281" max="11281" width="5.85546875" style="344" customWidth="1"/>
    <col min="11282" max="11282" width="5.5703125" style="344" bestFit="1" customWidth="1"/>
    <col min="11283" max="11283" width="5" style="344" customWidth="1"/>
    <col min="11284" max="11284" width="5.5703125" style="344" bestFit="1" customWidth="1"/>
    <col min="11285" max="11285" width="5" style="344" customWidth="1"/>
    <col min="11286" max="11286" width="5.5703125" style="344" bestFit="1" customWidth="1"/>
    <col min="11287" max="11287" width="5" style="344" customWidth="1"/>
    <col min="11288" max="11288" width="6" style="344" customWidth="1"/>
    <col min="11289" max="11289" width="7.28515625" style="344" customWidth="1"/>
    <col min="11290" max="11291" width="15.28515625" style="344" customWidth="1"/>
    <col min="11292" max="11292" width="11.42578125" style="344" customWidth="1"/>
    <col min="11293" max="11293" width="15.140625" style="344" customWidth="1"/>
    <col min="11294" max="11298" width="11.42578125" style="344" customWidth="1"/>
    <col min="11299" max="11310" width="19.85546875" style="344" customWidth="1"/>
    <col min="11311" max="11311" width="26.28515625" style="344" customWidth="1"/>
    <col min="11312" max="11518" width="11.42578125" style="344"/>
    <col min="11519" max="11519" width="30.42578125" style="344" customWidth="1"/>
    <col min="11520" max="11520" width="14.28515625" style="344" customWidth="1"/>
    <col min="11521" max="11521" width="11.5703125" style="344" customWidth="1"/>
    <col min="11522" max="11522" width="4.28515625" style="344" bestFit="1" customWidth="1"/>
    <col min="11523" max="11523" width="5.85546875" style="344" customWidth="1"/>
    <col min="11524" max="11524" width="5.5703125" style="344" bestFit="1" customWidth="1"/>
    <col min="11525" max="11525" width="5" style="344" customWidth="1"/>
    <col min="11526" max="11526" width="5.5703125" style="344" bestFit="1" customWidth="1"/>
    <col min="11527" max="11527" width="5" style="344" customWidth="1"/>
    <col min="11528" max="11528" width="5.5703125" style="344" bestFit="1" customWidth="1"/>
    <col min="11529" max="11529" width="5" style="344" customWidth="1"/>
    <col min="11530" max="11530" width="5.5703125" style="344" bestFit="1" customWidth="1"/>
    <col min="11531" max="11531" width="5" style="344" customWidth="1"/>
    <col min="11532" max="11532" width="5.5703125" style="344" bestFit="1" customWidth="1"/>
    <col min="11533" max="11533" width="5" style="344" customWidth="1"/>
    <col min="11534" max="11534" width="5.5703125" style="344" bestFit="1" customWidth="1"/>
    <col min="11535" max="11535" width="5" style="344" customWidth="1"/>
    <col min="11536" max="11536" width="7" style="344" customWidth="1"/>
    <col min="11537" max="11537" width="5.85546875" style="344" customWidth="1"/>
    <col min="11538" max="11538" width="5.5703125" style="344" bestFit="1" customWidth="1"/>
    <col min="11539" max="11539" width="5" style="344" customWidth="1"/>
    <col min="11540" max="11540" width="5.5703125" style="344" bestFit="1" customWidth="1"/>
    <col min="11541" max="11541" width="5" style="344" customWidth="1"/>
    <col min="11542" max="11542" width="5.5703125" style="344" bestFit="1" customWidth="1"/>
    <col min="11543" max="11543" width="5" style="344" customWidth="1"/>
    <col min="11544" max="11544" width="6" style="344" customWidth="1"/>
    <col min="11545" max="11545" width="7.28515625" style="344" customWidth="1"/>
    <col min="11546" max="11547" width="15.28515625" style="344" customWidth="1"/>
    <col min="11548" max="11548" width="11.42578125" style="344" customWidth="1"/>
    <col min="11549" max="11549" width="15.140625" style="344" customWidth="1"/>
    <col min="11550" max="11554" width="11.42578125" style="344" customWidth="1"/>
    <col min="11555" max="11566" width="19.85546875" style="344" customWidth="1"/>
    <col min="11567" max="11567" width="26.28515625" style="344" customWidth="1"/>
    <col min="11568" max="11774" width="11.42578125" style="344"/>
    <col min="11775" max="11775" width="30.42578125" style="344" customWidth="1"/>
    <col min="11776" max="11776" width="14.28515625" style="344" customWidth="1"/>
    <col min="11777" max="11777" width="11.5703125" style="344" customWidth="1"/>
    <col min="11778" max="11778" width="4.28515625" style="344" bestFit="1" customWidth="1"/>
    <col min="11779" max="11779" width="5.85546875" style="344" customWidth="1"/>
    <col min="11780" max="11780" width="5.5703125" style="344" bestFit="1" customWidth="1"/>
    <col min="11781" max="11781" width="5" style="344" customWidth="1"/>
    <col min="11782" max="11782" width="5.5703125" style="344" bestFit="1" customWidth="1"/>
    <col min="11783" max="11783" width="5" style="344" customWidth="1"/>
    <col min="11784" max="11784" width="5.5703125" style="344" bestFit="1" customWidth="1"/>
    <col min="11785" max="11785" width="5" style="344" customWidth="1"/>
    <col min="11786" max="11786" width="5.5703125" style="344" bestFit="1" customWidth="1"/>
    <col min="11787" max="11787" width="5" style="344" customWidth="1"/>
    <col min="11788" max="11788" width="5.5703125" style="344" bestFit="1" customWidth="1"/>
    <col min="11789" max="11789" width="5" style="344" customWidth="1"/>
    <col min="11790" max="11790" width="5.5703125" style="344" bestFit="1" customWidth="1"/>
    <col min="11791" max="11791" width="5" style="344" customWidth="1"/>
    <col min="11792" max="11792" width="7" style="344" customWidth="1"/>
    <col min="11793" max="11793" width="5.85546875" style="344" customWidth="1"/>
    <col min="11794" max="11794" width="5.5703125" style="344" bestFit="1" customWidth="1"/>
    <col min="11795" max="11795" width="5" style="344" customWidth="1"/>
    <col min="11796" max="11796" width="5.5703125" style="344" bestFit="1" customWidth="1"/>
    <col min="11797" max="11797" width="5" style="344" customWidth="1"/>
    <col min="11798" max="11798" width="5.5703125" style="344" bestFit="1" customWidth="1"/>
    <col min="11799" max="11799" width="5" style="344" customWidth="1"/>
    <col min="11800" max="11800" width="6" style="344" customWidth="1"/>
    <col min="11801" max="11801" width="7.28515625" style="344" customWidth="1"/>
    <col min="11802" max="11803" width="15.28515625" style="344" customWidth="1"/>
    <col min="11804" max="11804" width="11.42578125" style="344" customWidth="1"/>
    <col min="11805" max="11805" width="15.140625" style="344" customWidth="1"/>
    <col min="11806" max="11810" width="11.42578125" style="344" customWidth="1"/>
    <col min="11811" max="11822" width="19.85546875" style="344" customWidth="1"/>
    <col min="11823" max="11823" width="26.28515625" style="344" customWidth="1"/>
    <col min="11824" max="12030" width="11.42578125" style="344"/>
    <col min="12031" max="12031" width="30.42578125" style="344" customWidth="1"/>
    <col min="12032" max="12032" width="14.28515625" style="344" customWidth="1"/>
    <col min="12033" max="12033" width="11.5703125" style="344" customWidth="1"/>
    <col min="12034" max="12034" width="4.28515625" style="344" bestFit="1" customWidth="1"/>
    <col min="12035" max="12035" width="5.85546875" style="344" customWidth="1"/>
    <col min="12036" max="12036" width="5.5703125" style="344" bestFit="1" customWidth="1"/>
    <col min="12037" max="12037" width="5" style="344" customWidth="1"/>
    <col min="12038" max="12038" width="5.5703125" style="344" bestFit="1" customWidth="1"/>
    <col min="12039" max="12039" width="5" style="344" customWidth="1"/>
    <col min="12040" max="12040" width="5.5703125" style="344" bestFit="1" customWidth="1"/>
    <col min="12041" max="12041" width="5" style="344" customWidth="1"/>
    <col min="12042" max="12042" width="5.5703125" style="344" bestFit="1" customWidth="1"/>
    <col min="12043" max="12043" width="5" style="344" customWidth="1"/>
    <col min="12044" max="12044" width="5.5703125" style="344" bestFit="1" customWidth="1"/>
    <col min="12045" max="12045" width="5" style="344" customWidth="1"/>
    <col min="12046" max="12046" width="5.5703125" style="344" bestFit="1" customWidth="1"/>
    <col min="12047" max="12047" width="5" style="344" customWidth="1"/>
    <col min="12048" max="12048" width="7" style="344" customWidth="1"/>
    <col min="12049" max="12049" width="5.85546875" style="344" customWidth="1"/>
    <col min="12050" max="12050" width="5.5703125" style="344" bestFit="1" customWidth="1"/>
    <col min="12051" max="12051" width="5" style="344" customWidth="1"/>
    <col min="12052" max="12052" width="5.5703125" style="344" bestFit="1" customWidth="1"/>
    <col min="12053" max="12053" width="5" style="344" customWidth="1"/>
    <col min="12054" max="12054" width="5.5703125" style="344" bestFit="1" customWidth="1"/>
    <col min="12055" max="12055" width="5" style="344" customWidth="1"/>
    <col min="12056" max="12056" width="6" style="344" customWidth="1"/>
    <col min="12057" max="12057" width="7.28515625" style="344" customWidth="1"/>
    <col min="12058" max="12059" width="15.28515625" style="344" customWidth="1"/>
    <col min="12060" max="12060" width="11.42578125" style="344" customWidth="1"/>
    <col min="12061" max="12061" width="15.140625" style="344" customWidth="1"/>
    <col min="12062" max="12066" width="11.42578125" style="344" customWidth="1"/>
    <col min="12067" max="12078" width="19.85546875" style="344" customWidth="1"/>
    <col min="12079" max="12079" width="26.28515625" style="344" customWidth="1"/>
    <col min="12080" max="12286" width="11.42578125" style="344"/>
    <col min="12287" max="12287" width="30.42578125" style="344" customWidth="1"/>
    <col min="12288" max="12288" width="14.28515625" style="344" customWidth="1"/>
    <col min="12289" max="12289" width="11.5703125" style="344" customWidth="1"/>
    <col min="12290" max="12290" width="4.28515625" style="344" bestFit="1" customWidth="1"/>
    <col min="12291" max="12291" width="5.85546875" style="344" customWidth="1"/>
    <col min="12292" max="12292" width="5.5703125" style="344" bestFit="1" customWidth="1"/>
    <col min="12293" max="12293" width="5" style="344" customWidth="1"/>
    <col min="12294" max="12294" width="5.5703125" style="344" bestFit="1" customWidth="1"/>
    <col min="12295" max="12295" width="5" style="344" customWidth="1"/>
    <col min="12296" max="12296" width="5.5703125" style="344" bestFit="1" customWidth="1"/>
    <col min="12297" max="12297" width="5" style="344" customWidth="1"/>
    <col min="12298" max="12298" width="5.5703125" style="344" bestFit="1" customWidth="1"/>
    <col min="12299" max="12299" width="5" style="344" customWidth="1"/>
    <col min="12300" max="12300" width="5.5703125" style="344" bestFit="1" customWidth="1"/>
    <col min="12301" max="12301" width="5" style="344" customWidth="1"/>
    <col min="12302" max="12302" width="5.5703125" style="344" bestFit="1" customWidth="1"/>
    <col min="12303" max="12303" width="5" style="344" customWidth="1"/>
    <col min="12304" max="12304" width="7" style="344" customWidth="1"/>
    <col min="12305" max="12305" width="5.85546875" style="344" customWidth="1"/>
    <col min="12306" max="12306" width="5.5703125" style="344" bestFit="1" customWidth="1"/>
    <col min="12307" max="12307" width="5" style="344" customWidth="1"/>
    <col min="12308" max="12308" width="5.5703125" style="344" bestFit="1" customWidth="1"/>
    <col min="12309" max="12309" width="5" style="344" customWidth="1"/>
    <col min="12310" max="12310" width="5.5703125" style="344" bestFit="1" customWidth="1"/>
    <col min="12311" max="12311" width="5" style="344" customWidth="1"/>
    <col min="12312" max="12312" width="6" style="344" customWidth="1"/>
    <col min="12313" max="12313" width="7.28515625" style="344" customWidth="1"/>
    <col min="12314" max="12315" width="15.28515625" style="344" customWidth="1"/>
    <col min="12316" max="12316" width="11.42578125" style="344" customWidth="1"/>
    <col min="12317" max="12317" width="15.140625" style="344" customWidth="1"/>
    <col min="12318" max="12322" width="11.42578125" style="344" customWidth="1"/>
    <col min="12323" max="12334" width="19.85546875" style="344" customWidth="1"/>
    <col min="12335" max="12335" width="26.28515625" style="344" customWidth="1"/>
    <col min="12336" max="12542" width="11.42578125" style="344"/>
    <col min="12543" max="12543" width="30.42578125" style="344" customWidth="1"/>
    <col min="12544" max="12544" width="14.28515625" style="344" customWidth="1"/>
    <col min="12545" max="12545" width="11.5703125" style="344" customWidth="1"/>
    <col min="12546" max="12546" width="4.28515625" style="344" bestFit="1" customWidth="1"/>
    <col min="12547" max="12547" width="5.85546875" style="344" customWidth="1"/>
    <col min="12548" max="12548" width="5.5703125" style="344" bestFit="1" customWidth="1"/>
    <col min="12549" max="12549" width="5" style="344" customWidth="1"/>
    <col min="12550" max="12550" width="5.5703125" style="344" bestFit="1" customWidth="1"/>
    <col min="12551" max="12551" width="5" style="344" customWidth="1"/>
    <col min="12552" max="12552" width="5.5703125" style="344" bestFit="1" customWidth="1"/>
    <col min="12553" max="12553" width="5" style="344" customWidth="1"/>
    <col min="12554" max="12554" width="5.5703125" style="344" bestFit="1" customWidth="1"/>
    <col min="12555" max="12555" width="5" style="344" customWidth="1"/>
    <col min="12556" max="12556" width="5.5703125" style="344" bestFit="1" customWidth="1"/>
    <col min="12557" max="12557" width="5" style="344" customWidth="1"/>
    <col min="12558" max="12558" width="5.5703125" style="344" bestFit="1" customWidth="1"/>
    <col min="12559" max="12559" width="5" style="344" customWidth="1"/>
    <col min="12560" max="12560" width="7" style="344" customWidth="1"/>
    <col min="12561" max="12561" width="5.85546875" style="344" customWidth="1"/>
    <col min="12562" max="12562" width="5.5703125" style="344" bestFit="1" customWidth="1"/>
    <col min="12563" max="12563" width="5" style="344" customWidth="1"/>
    <col min="12564" max="12564" width="5.5703125" style="344" bestFit="1" customWidth="1"/>
    <col min="12565" max="12565" width="5" style="344" customWidth="1"/>
    <col min="12566" max="12566" width="5.5703125" style="344" bestFit="1" customWidth="1"/>
    <col min="12567" max="12567" width="5" style="344" customWidth="1"/>
    <col min="12568" max="12568" width="6" style="344" customWidth="1"/>
    <col min="12569" max="12569" width="7.28515625" style="344" customWidth="1"/>
    <col min="12570" max="12571" width="15.28515625" style="344" customWidth="1"/>
    <col min="12572" max="12572" width="11.42578125" style="344" customWidth="1"/>
    <col min="12573" max="12573" width="15.140625" style="344" customWidth="1"/>
    <col min="12574" max="12578" width="11.42578125" style="344" customWidth="1"/>
    <col min="12579" max="12590" width="19.85546875" style="344" customWidth="1"/>
    <col min="12591" max="12591" width="26.28515625" style="344" customWidth="1"/>
    <col min="12592" max="12798" width="11.42578125" style="344"/>
    <col min="12799" max="12799" width="30.42578125" style="344" customWidth="1"/>
    <col min="12800" max="12800" width="14.28515625" style="344" customWidth="1"/>
    <col min="12801" max="12801" width="11.5703125" style="344" customWidth="1"/>
    <col min="12802" max="12802" width="4.28515625" style="344" bestFit="1" customWidth="1"/>
    <col min="12803" max="12803" width="5.85546875" style="344" customWidth="1"/>
    <col min="12804" max="12804" width="5.5703125" style="344" bestFit="1" customWidth="1"/>
    <col min="12805" max="12805" width="5" style="344" customWidth="1"/>
    <col min="12806" max="12806" width="5.5703125" style="344" bestFit="1" customWidth="1"/>
    <col min="12807" max="12807" width="5" style="344" customWidth="1"/>
    <col min="12808" max="12808" width="5.5703125" style="344" bestFit="1" customWidth="1"/>
    <col min="12809" max="12809" width="5" style="344" customWidth="1"/>
    <col min="12810" max="12810" width="5.5703125" style="344" bestFit="1" customWidth="1"/>
    <col min="12811" max="12811" width="5" style="344" customWidth="1"/>
    <col min="12812" max="12812" width="5.5703125" style="344" bestFit="1" customWidth="1"/>
    <col min="12813" max="12813" width="5" style="344" customWidth="1"/>
    <col min="12814" max="12814" width="5.5703125" style="344" bestFit="1" customWidth="1"/>
    <col min="12815" max="12815" width="5" style="344" customWidth="1"/>
    <col min="12816" max="12816" width="7" style="344" customWidth="1"/>
    <col min="12817" max="12817" width="5.85546875" style="344" customWidth="1"/>
    <col min="12818" max="12818" width="5.5703125" style="344" bestFit="1" customWidth="1"/>
    <col min="12819" max="12819" width="5" style="344" customWidth="1"/>
    <col min="12820" max="12820" width="5.5703125" style="344" bestFit="1" customWidth="1"/>
    <col min="12821" max="12821" width="5" style="344" customWidth="1"/>
    <col min="12822" max="12822" width="5.5703125" style="344" bestFit="1" customWidth="1"/>
    <col min="12823" max="12823" width="5" style="344" customWidth="1"/>
    <col min="12824" max="12824" width="6" style="344" customWidth="1"/>
    <col min="12825" max="12825" width="7.28515625" style="344" customWidth="1"/>
    <col min="12826" max="12827" width="15.28515625" style="344" customWidth="1"/>
    <col min="12828" max="12828" width="11.42578125" style="344" customWidth="1"/>
    <col min="12829" max="12829" width="15.140625" style="344" customWidth="1"/>
    <col min="12830" max="12834" width="11.42578125" style="344" customWidth="1"/>
    <col min="12835" max="12846" width="19.85546875" style="344" customWidth="1"/>
    <col min="12847" max="12847" width="26.28515625" style="344" customWidth="1"/>
    <col min="12848" max="13054" width="11.42578125" style="344"/>
    <col min="13055" max="13055" width="30.42578125" style="344" customWidth="1"/>
    <col min="13056" max="13056" width="14.28515625" style="344" customWidth="1"/>
    <col min="13057" max="13057" width="11.5703125" style="344" customWidth="1"/>
    <col min="13058" max="13058" width="4.28515625" style="344" bestFit="1" customWidth="1"/>
    <col min="13059" max="13059" width="5.85546875" style="344" customWidth="1"/>
    <col min="13060" max="13060" width="5.5703125" style="344" bestFit="1" customWidth="1"/>
    <col min="13061" max="13061" width="5" style="344" customWidth="1"/>
    <col min="13062" max="13062" width="5.5703125" style="344" bestFit="1" customWidth="1"/>
    <col min="13063" max="13063" width="5" style="344" customWidth="1"/>
    <col min="13064" max="13064" width="5.5703125" style="344" bestFit="1" customWidth="1"/>
    <col min="13065" max="13065" width="5" style="344" customWidth="1"/>
    <col min="13066" max="13066" width="5.5703125" style="344" bestFit="1" customWidth="1"/>
    <col min="13067" max="13067" width="5" style="344" customWidth="1"/>
    <col min="13068" max="13068" width="5.5703125" style="344" bestFit="1" customWidth="1"/>
    <col min="13069" max="13069" width="5" style="344" customWidth="1"/>
    <col min="13070" max="13070" width="5.5703125" style="344" bestFit="1" customWidth="1"/>
    <col min="13071" max="13071" width="5" style="344" customWidth="1"/>
    <col min="13072" max="13072" width="7" style="344" customWidth="1"/>
    <col min="13073" max="13073" width="5.85546875" style="344" customWidth="1"/>
    <col min="13074" max="13074" width="5.5703125" style="344" bestFit="1" customWidth="1"/>
    <col min="13075" max="13075" width="5" style="344" customWidth="1"/>
    <col min="13076" max="13076" width="5.5703125" style="344" bestFit="1" customWidth="1"/>
    <col min="13077" max="13077" width="5" style="344" customWidth="1"/>
    <col min="13078" max="13078" width="5.5703125" style="344" bestFit="1" customWidth="1"/>
    <col min="13079" max="13079" width="5" style="344" customWidth="1"/>
    <col min="13080" max="13080" width="6" style="344" customWidth="1"/>
    <col min="13081" max="13081" width="7.28515625" style="344" customWidth="1"/>
    <col min="13082" max="13083" width="15.28515625" style="344" customWidth="1"/>
    <col min="13084" max="13084" width="11.42578125" style="344" customWidth="1"/>
    <col min="13085" max="13085" width="15.140625" style="344" customWidth="1"/>
    <col min="13086" max="13090" width="11.42578125" style="344" customWidth="1"/>
    <col min="13091" max="13102" width="19.85546875" style="344" customWidth="1"/>
    <col min="13103" max="13103" width="26.28515625" style="344" customWidth="1"/>
    <col min="13104" max="13310" width="11.42578125" style="344"/>
    <col min="13311" max="13311" width="30.42578125" style="344" customWidth="1"/>
    <col min="13312" max="13312" width="14.28515625" style="344" customWidth="1"/>
    <col min="13313" max="13313" width="11.5703125" style="344" customWidth="1"/>
    <col min="13314" max="13314" width="4.28515625" style="344" bestFit="1" customWidth="1"/>
    <col min="13315" max="13315" width="5.85546875" style="344" customWidth="1"/>
    <col min="13316" max="13316" width="5.5703125" style="344" bestFit="1" customWidth="1"/>
    <col min="13317" max="13317" width="5" style="344" customWidth="1"/>
    <col min="13318" max="13318" width="5.5703125" style="344" bestFit="1" customWidth="1"/>
    <col min="13319" max="13319" width="5" style="344" customWidth="1"/>
    <col min="13320" max="13320" width="5.5703125" style="344" bestFit="1" customWidth="1"/>
    <col min="13321" max="13321" width="5" style="344" customWidth="1"/>
    <col min="13322" max="13322" width="5.5703125" style="344" bestFit="1" customWidth="1"/>
    <col min="13323" max="13323" width="5" style="344" customWidth="1"/>
    <col min="13324" max="13324" width="5.5703125" style="344" bestFit="1" customWidth="1"/>
    <col min="13325" max="13325" width="5" style="344" customWidth="1"/>
    <col min="13326" max="13326" width="5.5703125" style="344" bestFit="1" customWidth="1"/>
    <col min="13327" max="13327" width="5" style="344" customWidth="1"/>
    <col min="13328" max="13328" width="7" style="344" customWidth="1"/>
    <col min="13329" max="13329" width="5.85546875" style="344" customWidth="1"/>
    <col min="13330" max="13330" width="5.5703125" style="344" bestFit="1" customWidth="1"/>
    <col min="13331" max="13331" width="5" style="344" customWidth="1"/>
    <col min="13332" max="13332" width="5.5703125" style="344" bestFit="1" customWidth="1"/>
    <col min="13333" max="13333" width="5" style="344" customWidth="1"/>
    <col min="13334" max="13334" width="5.5703125" style="344" bestFit="1" customWidth="1"/>
    <col min="13335" max="13335" width="5" style="344" customWidth="1"/>
    <col min="13336" max="13336" width="6" style="344" customWidth="1"/>
    <col min="13337" max="13337" width="7.28515625" style="344" customWidth="1"/>
    <col min="13338" max="13339" width="15.28515625" style="344" customWidth="1"/>
    <col min="13340" max="13340" width="11.42578125" style="344" customWidth="1"/>
    <col min="13341" max="13341" width="15.140625" style="344" customWidth="1"/>
    <col min="13342" max="13346" width="11.42578125" style="344" customWidth="1"/>
    <col min="13347" max="13358" width="19.85546875" style="344" customWidth="1"/>
    <col min="13359" max="13359" width="26.28515625" style="344" customWidth="1"/>
    <col min="13360" max="13566" width="11.42578125" style="344"/>
    <col min="13567" max="13567" width="30.42578125" style="344" customWidth="1"/>
    <col min="13568" max="13568" width="14.28515625" style="344" customWidth="1"/>
    <col min="13569" max="13569" width="11.5703125" style="344" customWidth="1"/>
    <col min="13570" max="13570" width="4.28515625" style="344" bestFit="1" customWidth="1"/>
    <col min="13571" max="13571" width="5.85546875" style="344" customWidth="1"/>
    <col min="13572" max="13572" width="5.5703125" style="344" bestFit="1" customWidth="1"/>
    <col min="13573" max="13573" width="5" style="344" customWidth="1"/>
    <col min="13574" max="13574" width="5.5703125" style="344" bestFit="1" customWidth="1"/>
    <col min="13575" max="13575" width="5" style="344" customWidth="1"/>
    <col min="13576" max="13576" width="5.5703125" style="344" bestFit="1" customWidth="1"/>
    <col min="13577" max="13577" width="5" style="344" customWidth="1"/>
    <col min="13578" max="13578" width="5.5703125" style="344" bestFit="1" customWidth="1"/>
    <col min="13579" max="13579" width="5" style="344" customWidth="1"/>
    <col min="13580" max="13580" width="5.5703125" style="344" bestFit="1" customWidth="1"/>
    <col min="13581" max="13581" width="5" style="344" customWidth="1"/>
    <col min="13582" max="13582" width="5.5703125" style="344" bestFit="1" customWidth="1"/>
    <col min="13583" max="13583" width="5" style="344" customWidth="1"/>
    <col min="13584" max="13584" width="7" style="344" customWidth="1"/>
    <col min="13585" max="13585" width="5.85546875" style="344" customWidth="1"/>
    <col min="13586" max="13586" width="5.5703125" style="344" bestFit="1" customWidth="1"/>
    <col min="13587" max="13587" width="5" style="344" customWidth="1"/>
    <col min="13588" max="13588" width="5.5703125" style="344" bestFit="1" customWidth="1"/>
    <col min="13589" max="13589" width="5" style="344" customWidth="1"/>
    <col min="13590" max="13590" width="5.5703125" style="344" bestFit="1" customWidth="1"/>
    <col min="13591" max="13591" width="5" style="344" customWidth="1"/>
    <col min="13592" max="13592" width="6" style="344" customWidth="1"/>
    <col min="13593" max="13593" width="7.28515625" style="344" customWidth="1"/>
    <col min="13594" max="13595" width="15.28515625" style="344" customWidth="1"/>
    <col min="13596" max="13596" width="11.42578125" style="344" customWidth="1"/>
    <col min="13597" max="13597" width="15.140625" style="344" customWidth="1"/>
    <col min="13598" max="13602" width="11.42578125" style="344" customWidth="1"/>
    <col min="13603" max="13614" width="19.85546875" style="344" customWidth="1"/>
    <col min="13615" max="13615" width="26.28515625" style="344" customWidth="1"/>
    <col min="13616" max="13822" width="11.42578125" style="344"/>
    <col min="13823" max="13823" width="30.42578125" style="344" customWidth="1"/>
    <col min="13824" max="13824" width="14.28515625" style="344" customWidth="1"/>
    <col min="13825" max="13825" width="11.5703125" style="344" customWidth="1"/>
    <col min="13826" max="13826" width="4.28515625" style="344" bestFit="1" customWidth="1"/>
    <col min="13827" max="13827" width="5.85546875" style="344" customWidth="1"/>
    <col min="13828" max="13828" width="5.5703125" style="344" bestFit="1" customWidth="1"/>
    <col min="13829" max="13829" width="5" style="344" customWidth="1"/>
    <col min="13830" max="13830" width="5.5703125" style="344" bestFit="1" customWidth="1"/>
    <col min="13831" max="13831" width="5" style="344" customWidth="1"/>
    <col min="13832" max="13832" width="5.5703125" style="344" bestFit="1" customWidth="1"/>
    <col min="13833" max="13833" width="5" style="344" customWidth="1"/>
    <col min="13834" max="13834" width="5.5703125" style="344" bestFit="1" customWidth="1"/>
    <col min="13835" max="13835" width="5" style="344" customWidth="1"/>
    <col min="13836" max="13836" width="5.5703125" style="344" bestFit="1" customWidth="1"/>
    <col min="13837" max="13837" width="5" style="344" customWidth="1"/>
    <col min="13838" max="13838" width="5.5703125" style="344" bestFit="1" customWidth="1"/>
    <col min="13839" max="13839" width="5" style="344" customWidth="1"/>
    <col min="13840" max="13840" width="7" style="344" customWidth="1"/>
    <col min="13841" max="13841" width="5.85546875" style="344" customWidth="1"/>
    <col min="13842" max="13842" width="5.5703125" style="344" bestFit="1" customWidth="1"/>
    <col min="13843" max="13843" width="5" style="344" customWidth="1"/>
    <col min="13844" max="13844" width="5.5703125" style="344" bestFit="1" customWidth="1"/>
    <col min="13845" max="13845" width="5" style="344" customWidth="1"/>
    <col min="13846" max="13846" width="5.5703125" style="344" bestFit="1" customWidth="1"/>
    <col min="13847" max="13847" width="5" style="344" customWidth="1"/>
    <col min="13848" max="13848" width="6" style="344" customWidth="1"/>
    <col min="13849" max="13849" width="7.28515625" style="344" customWidth="1"/>
    <col min="13850" max="13851" width="15.28515625" style="344" customWidth="1"/>
    <col min="13852" max="13852" width="11.42578125" style="344" customWidth="1"/>
    <col min="13853" max="13853" width="15.140625" style="344" customWidth="1"/>
    <col min="13854" max="13858" width="11.42578125" style="344" customWidth="1"/>
    <col min="13859" max="13870" width="19.85546875" style="344" customWidth="1"/>
    <col min="13871" max="13871" width="26.28515625" style="344" customWidth="1"/>
    <col min="13872" max="14078" width="11.42578125" style="344"/>
    <col min="14079" max="14079" width="30.42578125" style="344" customWidth="1"/>
    <col min="14080" max="14080" width="14.28515625" style="344" customWidth="1"/>
    <col min="14081" max="14081" width="11.5703125" style="344" customWidth="1"/>
    <col min="14082" max="14082" width="4.28515625" style="344" bestFit="1" customWidth="1"/>
    <col min="14083" max="14083" width="5.85546875" style="344" customWidth="1"/>
    <col min="14084" max="14084" width="5.5703125" style="344" bestFit="1" customWidth="1"/>
    <col min="14085" max="14085" width="5" style="344" customWidth="1"/>
    <col min="14086" max="14086" width="5.5703125" style="344" bestFit="1" customWidth="1"/>
    <col min="14087" max="14087" width="5" style="344" customWidth="1"/>
    <col min="14088" max="14088" width="5.5703125" style="344" bestFit="1" customWidth="1"/>
    <col min="14089" max="14089" width="5" style="344" customWidth="1"/>
    <col min="14090" max="14090" width="5.5703125" style="344" bestFit="1" customWidth="1"/>
    <col min="14091" max="14091" width="5" style="344" customWidth="1"/>
    <col min="14092" max="14092" width="5.5703125" style="344" bestFit="1" customWidth="1"/>
    <col min="14093" max="14093" width="5" style="344" customWidth="1"/>
    <col min="14094" max="14094" width="5.5703125" style="344" bestFit="1" customWidth="1"/>
    <col min="14095" max="14095" width="5" style="344" customWidth="1"/>
    <col min="14096" max="14096" width="7" style="344" customWidth="1"/>
    <col min="14097" max="14097" width="5.85546875" style="344" customWidth="1"/>
    <col min="14098" max="14098" width="5.5703125" style="344" bestFit="1" customWidth="1"/>
    <col min="14099" max="14099" width="5" style="344" customWidth="1"/>
    <col min="14100" max="14100" width="5.5703125" style="344" bestFit="1" customWidth="1"/>
    <col min="14101" max="14101" width="5" style="344" customWidth="1"/>
    <col min="14102" max="14102" width="5.5703125" style="344" bestFit="1" customWidth="1"/>
    <col min="14103" max="14103" width="5" style="344" customWidth="1"/>
    <col min="14104" max="14104" width="6" style="344" customWidth="1"/>
    <col min="14105" max="14105" width="7.28515625" style="344" customWidth="1"/>
    <col min="14106" max="14107" width="15.28515625" style="344" customWidth="1"/>
    <col min="14108" max="14108" width="11.42578125" style="344" customWidth="1"/>
    <col min="14109" max="14109" width="15.140625" style="344" customWidth="1"/>
    <col min="14110" max="14114" width="11.42578125" style="344" customWidth="1"/>
    <col min="14115" max="14126" width="19.85546875" style="344" customWidth="1"/>
    <col min="14127" max="14127" width="26.28515625" style="344" customWidth="1"/>
    <col min="14128" max="14334" width="11.42578125" style="344"/>
    <col min="14335" max="14335" width="30.42578125" style="344" customWidth="1"/>
    <col min="14336" max="14336" width="14.28515625" style="344" customWidth="1"/>
    <col min="14337" max="14337" width="11.5703125" style="344" customWidth="1"/>
    <col min="14338" max="14338" width="4.28515625" style="344" bestFit="1" customWidth="1"/>
    <col min="14339" max="14339" width="5.85546875" style="344" customWidth="1"/>
    <col min="14340" max="14340" width="5.5703125" style="344" bestFit="1" customWidth="1"/>
    <col min="14341" max="14341" width="5" style="344" customWidth="1"/>
    <col min="14342" max="14342" width="5.5703125" style="344" bestFit="1" customWidth="1"/>
    <col min="14343" max="14343" width="5" style="344" customWidth="1"/>
    <col min="14344" max="14344" width="5.5703125" style="344" bestFit="1" customWidth="1"/>
    <col min="14345" max="14345" width="5" style="344" customWidth="1"/>
    <col min="14346" max="14346" width="5.5703125" style="344" bestFit="1" customWidth="1"/>
    <col min="14347" max="14347" width="5" style="344" customWidth="1"/>
    <col min="14348" max="14348" width="5.5703125" style="344" bestFit="1" customWidth="1"/>
    <col min="14349" max="14349" width="5" style="344" customWidth="1"/>
    <col min="14350" max="14350" width="5.5703125" style="344" bestFit="1" customWidth="1"/>
    <col min="14351" max="14351" width="5" style="344" customWidth="1"/>
    <col min="14352" max="14352" width="7" style="344" customWidth="1"/>
    <col min="14353" max="14353" width="5.85546875" style="344" customWidth="1"/>
    <col min="14354" max="14354" width="5.5703125" style="344" bestFit="1" customWidth="1"/>
    <col min="14355" max="14355" width="5" style="344" customWidth="1"/>
    <col min="14356" max="14356" width="5.5703125" style="344" bestFit="1" customWidth="1"/>
    <col min="14357" max="14357" width="5" style="344" customWidth="1"/>
    <col min="14358" max="14358" width="5.5703125" style="344" bestFit="1" customWidth="1"/>
    <col min="14359" max="14359" width="5" style="344" customWidth="1"/>
    <col min="14360" max="14360" width="6" style="344" customWidth="1"/>
    <col min="14361" max="14361" width="7.28515625" style="344" customWidth="1"/>
    <col min="14362" max="14363" width="15.28515625" style="344" customWidth="1"/>
    <col min="14364" max="14364" width="11.42578125" style="344" customWidth="1"/>
    <col min="14365" max="14365" width="15.140625" style="344" customWidth="1"/>
    <col min="14366" max="14370" width="11.42578125" style="344" customWidth="1"/>
    <col min="14371" max="14382" width="19.85546875" style="344" customWidth="1"/>
    <col min="14383" max="14383" width="26.28515625" style="344" customWidth="1"/>
    <col min="14384" max="14590" width="11.42578125" style="344"/>
    <col min="14591" max="14591" width="30.42578125" style="344" customWidth="1"/>
    <col min="14592" max="14592" width="14.28515625" style="344" customWidth="1"/>
    <col min="14593" max="14593" width="11.5703125" style="344" customWidth="1"/>
    <col min="14594" max="14594" width="4.28515625" style="344" bestFit="1" customWidth="1"/>
    <col min="14595" max="14595" width="5.85546875" style="344" customWidth="1"/>
    <col min="14596" max="14596" width="5.5703125" style="344" bestFit="1" customWidth="1"/>
    <col min="14597" max="14597" width="5" style="344" customWidth="1"/>
    <col min="14598" max="14598" width="5.5703125" style="344" bestFit="1" customWidth="1"/>
    <col min="14599" max="14599" width="5" style="344" customWidth="1"/>
    <col min="14600" max="14600" width="5.5703125" style="344" bestFit="1" customWidth="1"/>
    <col min="14601" max="14601" width="5" style="344" customWidth="1"/>
    <col min="14602" max="14602" width="5.5703125" style="344" bestFit="1" customWidth="1"/>
    <col min="14603" max="14603" width="5" style="344" customWidth="1"/>
    <col min="14604" max="14604" width="5.5703125" style="344" bestFit="1" customWidth="1"/>
    <col min="14605" max="14605" width="5" style="344" customWidth="1"/>
    <col min="14606" max="14606" width="5.5703125" style="344" bestFit="1" customWidth="1"/>
    <col min="14607" max="14607" width="5" style="344" customWidth="1"/>
    <col min="14608" max="14608" width="7" style="344" customWidth="1"/>
    <col min="14609" max="14609" width="5.85546875" style="344" customWidth="1"/>
    <col min="14610" max="14610" width="5.5703125" style="344" bestFit="1" customWidth="1"/>
    <col min="14611" max="14611" width="5" style="344" customWidth="1"/>
    <col min="14612" max="14612" width="5.5703125" style="344" bestFit="1" customWidth="1"/>
    <col min="14613" max="14613" width="5" style="344" customWidth="1"/>
    <col min="14614" max="14614" width="5.5703125" style="344" bestFit="1" customWidth="1"/>
    <col min="14615" max="14615" width="5" style="344" customWidth="1"/>
    <col min="14616" max="14616" width="6" style="344" customWidth="1"/>
    <col min="14617" max="14617" width="7.28515625" style="344" customWidth="1"/>
    <col min="14618" max="14619" width="15.28515625" style="344" customWidth="1"/>
    <col min="14620" max="14620" width="11.42578125" style="344" customWidth="1"/>
    <col min="14621" max="14621" width="15.140625" style="344" customWidth="1"/>
    <col min="14622" max="14626" width="11.42578125" style="344" customWidth="1"/>
    <col min="14627" max="14638" width="19.85546875" style="344" customWidth="1"/>
    <col min="14639" max="14639" width="26.28515625" style="344" customWidth="1"/>
    <col min="14640" max="14846" width="11.42578125" style="344"/>
    <col min="14847" max="14847" width="30.42578125" style="344" customWidth="1"/>
    <col min="14848" max="14848" width="14.28515625" style="344" customWidth="1"/>
    <col min="14849" max="14849" width="11.5703125" style="344" customWidth="1"/>
    <col min="14850" max="14850" width="4.28515625" style="344" bestFit="1" customWidth="1"/>
    <col min="14851" max="14851" width="5.85546875" style="344" customWidth="1"/>
    <col min="14852" max="14852" width="5.5703125" style="344" bestFit="1" customWidth="1"/>
    <col min="14853" max="14853" width="5" style="344" customWidth="1"/>
    <col min="14854" max="14854" width="5.5703125" style="344" bestFit="1" customWidth="1"/>
    <col min="14855" max="14855" width="5" style="344" customWidth="1"/>
    <col min="14856" max="14856" width="5.5703125" style="344" bestFit="1" customWidth="1"/>
    <col min="14857" max="14857" width="5" style="344" customWidth="1"/>
    <col min="14858" max="14858" width="5.5703125" style="344" bestFit="1" customWidth="1"/>
    <col min="14859" max="14859" width="5" style="344" customWidth="1"/>
    <col min="14860" max="14860" width="5.5703125" style="344" bestFit="1" customWidth="1"/>
    <col min="14861" max="14861" width="5" style="344" customWidth="1"/>
    <col min="14862" max="14862" width="5.5703125" style="344" bestFit="1" customWidth="1"/>
    <col min="14863" max="14863" width="5" style="344" customWidth="1"/>
    <col min="14864" max="14864" width="7" style="344" customWidth="1"/>
    <col min="14865" max="14865" width="5.85546875" style="344" customWidth="1"/>
    <col min="14866" max="14866" width="5.5703125" style="344" bestFit="1" customWidth="1"/>
    <col min="14867" max="14867" width="5" style="344" customWidth="1"/>
    <col min="14868" max="14868" width="5.5703125" style="344" bestFit="1" customWidth="1"/>
    <col min="14869" max="14869" width="5" style="344" customWidth="1"/>
    <col min="14870" max="14870" width="5.5703125" style="344" bestFit="1" customWidth="1"/>
    <col min="14871" max="14871" width="5" style="344" customWidth="1"/>
    <col min="14872" max="14872" width="6" style="344" customWidth="1"/>
    <col min="14873" max="14873" width="7.28515625" style="344" customWidth="1"/>
    <col min="14874" max="14875" width="15.28515625" style="344" customWidth="1"/>
    <col min="14876" max="14876" width="11.42578125" style="344" customWidth="1"/>
    <col min="14877" max="14877" width="15.140625" style="344" customWidth="1"/>
    <col min="14878" max="14882" width="11.42578125" style="344" customWidth="1"/>
    <col min="14883" max="14894" width="19.85546875" style="344" customWidth="1"/>
    <col min="14895" max="14895" width="26.28515625" style="344" customWidth="1"/>
    <col min="14896" max="15102" width="11.42578125" style="344"/>
    <col min="15103" max="15103" width="30.42578125" style="344" customWidth="1"/>
    <col min="15104" max="15104" width="14.28515625" style="344" customWidth="1"/>
    <col min="15105" max="15105" width="11.5703125" style="344" customWidth="1"/>
    <col min="15106" max="15106" width="4.28515625" style="344" bestFit="1" customWidth="1"/>
    <col min="15107" max="15107" width="5.85546875" style="344" customWidth="1"/>
    <col min="15108" max="15108" width="5.5703125" style="344" bestFit="1" customWidth="1"/>
    <col min="15109" max="15109" width="5" style="344" customWidth="1"/>
    <col min="15110" max="15110" width="5.5703125" style="344" bestFit="1" customWidth="1"/>
    <col min="15111" max="15111" width="5" style="344" customWidth="1"/>
    <col min="15112" max="15112" width="5.5703125" style="344" bestFit="1" customWidth="1"/>
    <col min="15113" max="15113" width="5" style="344" customWidth="1"/>
    <col min="15114" max="15114" width="5.5703125" style="344" bestFit="1" customWidth="1"/>
    <col min="15115" max="15115" width="5" style="344" customWidth="1"/>
    <col min="15116" max="15116" width="5.5703125" style="344" bestFit="1" customWidth="1"/>
    <col min="15117" max="15117" width="5" style="344" customWidth="1"/>
    <col min="15118" max="15118" width="5.5703125" style="344" bestFit="1" customWidth="1"/>
    <col min="15119" max="15119" width="5" style="344" customWidth="1"/>
    <col min="15120" max="15120" width="7" style="344" customWidth="1"/>
    <col min="15121" max="15121" width="5.85546875" style="344" customWidth="1"/>
    <col min="15122" max="15122" width="5.5703125" style="344" bestFit="1" customWidth="1"/>
    <col min="15123" max="15123" width="5" style="344" customWidth="1"/>
    <col min="15124" max="15124" width="5.5703125" style="344" bestFit="1" customWidth="1"/>
    <col min="15125" max="15125" width="5" style="344" customWidth="1"/>
    <col min="15126" max="15126" width="5.5703125" style="344" bestFit="1" customWidth="1"/>
    <col min="15127" max="15127" width="5" style="344" customWidth="1"/>
    <col min="15128" max="15128" width="6" style="344" customWidth="1"/>
    <col min="15129" max="15129" width="7.28515625" style="344" customWidth="1"/>
    <col min="15130" max="15131" width="15.28515625" style="344" customWidth="1"/>
    <col min="15132" max="15132" width="11.42578125" style="344" customWidth="1"/>
    <col min="15133" max="15133" width="15.140625" style="344" customWidth="1"/>
    <col min="15134" max="15138" width="11.42578125" style="344" customWidth="1"/>
    <col min="15139" max="15150" width="19.85546875" style="344" customWidth="1"/>
    <col min="15151" max="15151" width="26.28515625" style="344" customWidth="1"/>
    <col min="15152" max="15358" width="11.42578125" style="344"/>
    <col min="15359" max="15359" width="30.42578125" style="344" customWidth="1"/>
    <col min="15360" max="15360" width="14.28515625" style="344" customWidth="1"/>
    <col min="15361" max="15361" width="11.5703125" style="344" customWidth="1"/>
    <col min="15362" max="15362" width="4.28515625" style="344" bestFit="1" customWidth="1"/>
    <col min="15363" max="15363" width="5.85546875" style="344" customWidth="1"/>
    <col min="15364" max="15364" width="5.5703125" style="344" bestFit="1" customWidth="1"/>
    <col min="15365" max="15365" width="5" style="344" customWidth="1"/>
    <col min="15366" max="15366" width="5.5703125" style="344" bestFit="1" customWidth="1"/>
    <col min="15367" max="15367" width="5" style="344" customWidth="1"/>
    <col min="15368" max="15368" width="5.5703125" style="344" bestFit="1" customWidth="1"/>
    <col min="15369" max="15369" width="5" style="344" customWidth="1"/>
    <col min="15370" max="15370" width="5.5703125" style="344" bestFit="1" customWidth="1"/>
    <col min="15371" max="15371" width="5" style="344" customWidth="1"/>
    <col min="15372" max="15372" width="5.5703125" style="344" bestFit="1" customWidth="1"/>
    <col min="15373" max="15373" width="5" style="344" customWidth="1"/>
    <col min="15374" max="15374" width="5.5703125" style="344" bestFit="1" customWidth="1"/>
    <col min="15375" max="15375" width="5" style="344" customWidth="1"/>
    <col min="15376" max="15376" width="7" style="344" customWidth="1"/>
    <col min="15377" max="15377" width="5.85546875" style="344" customWidth="1"/>
    <col min="15378" max="15378" width="5.5703125" style="344" bestFit="1" customWidth="1"/>
    <col min="15379" max="15379" width="5" style="344" customWidth="1"/>
    <col min="15380" max="15380" width="5.5703125" style="344" bestFit="1" customWidth="1"/>
    <col min="15381" max="15381" width="5" style="344" customWidth="1"/>
    <col min="15382" max="15382" width="5.5703125" style="344" bestFit="1" customWidth="1"/>
    <col min="15383" max="15383" width="5" style="344" customWidth="1"/>
    <col min="15384" max="15384" width="6" style="344" customWidth="1"/>
    <col min="15385" max="15385" width="7.28515625" style="344" customWidth="1"/>
    <col min="15386" max="15387" width="15.28515625" style="344" customWidth="1"/>
    <col min="15388" max="15388" width="11.42578125" style="344" customWidth="1"/>
    <col min="15389" max="15389" width="15.140625" style="344" customWidth="1"/>
    <col min="15390" max="15394" width="11.42578125" style="344" customWidth="1"/>
    <col min="15395" max="15406" width="19.85546875" style="344" customWidth="1"/>
    <col min="15407" max="15407" width="26.28515625" style="344" customWidth="1"/>
    <col min="15408" max="15614" width="11.42578125" style="344"/>
    <col min="15615" max="15615" width="30.42578125" style="344" customWidth="1"/>
    <col min="15616" max="15616" width="14.28515625" style="344" customWidth="1"/>
    <col min="15617" max="15617" width="11.5703125" style="344" customWidth="1"/>
    <col min="15618" max="15618" width="4.28515625" style="344" bestFit="1" customWidth="1"/>
    <col min="15619" max="15619" width="5.85546875" style="344" customWidth="1"/>
    <col min="15620" max="15620" width="5.5703125" style="344" bestFit="1" customWidth="1"/>
    <col min="15621" max="15621" width="5" style="344" customWidth="1"/>
    <col min="15622" max="15622" width="5.5703125" style="344" bestFit="1" customWidth="1"/>
    <col min="15623" max="15623" width="5" style="344" customWidth="1"/>
    <col min="15624" max="15624" width="5.5703125" style="344" bestFit="1" customWidth="1"/>
    <col min="15625" max="15625" width="5" style="344" customWidth="1"/>
    <col min="15626" max="15626" width="5.5703125" style="344" bestFit="1" customWidth="1"/>
    <col min="15627" max="15627" width="5" style="344" customWidth="1"/>
    <col min="15628" max="15628" width="5.5703125" style="344" bestFit="1" customWidth="1"/>
    <col min="15629" max="15629" width="5" style="344" customWidth="1"/>
    <col min="15630" max="15630" width="5.5703125" style="344" bestFit="1" customWidth="1"/>
    <col min="15631" max="15631" width="5" style="344" customWidth="1"/>
    <col min="15632" max="15632" width="7" style="344" customWidth="1"/>
    <col min="15633" max="15633" width="5.85546875" style="344" customWidth="1"/>
    <col min="15634" max="15634" width="5.5703125" style="344" bestFit="1" customWidth="1"/>
    <col min="15635" max="15635" width="5" style="344" customWidth="1"/>
    <col min="15636" max="15636" width="5.5703125" style="344" bestFit="1" customWidth="1"/>
    <col min="15637" max="15637" width="5" style="344" customWidth="1"/>
    <col min="15638" max="15638" width="5.5703125" style="344" bestFit="1" customWidth="1"/>
    <col min="15639" max="15639" width="5" style="344" customWidth="1"/>
    <col min="15640" max="15640" width="6" style="344" customWidth="1"/>
    <col min="15641" max="15641" width="7.28515625" style="344" customWidth="1"/>
    <col min="15642" max="15643" width="15.28515625" style="344" customWidth="1"/>
    <col min="15644" max="15644" width="11.42578125" style="344" customWidth="1"/>
    <col min="15645" max="15645" width="15.140625" style="344" customWidth="1"/>
    <col min="15646" max="15650" width="11.42578125" style="344" customWidth="1"/>
    <col min="15651" max="15662" width="19.85546875" style="344" customWidth="1"/>
    <col min="15663" max="15663" width="26.28515625" style="344" customWidth="1"/>
    <col min="15664" max="15870" width="11.42578125" style="344"/>
    <col min="15871" max="15871" width="30.42578125" style="344" customWidth="1"/>
    <col min="15872" max="15872" width="14.28515625" style="344" customWidth="1"/>
    <col min="15873" max="15873" width="11.5703125" style="344" customWidth="1"/>
    <col min="15874" max="15874" width="4.28515625" style="344" bestFit="1" customWidth="1"/>
    <col min="15875" max="15875" width="5.85546875" style="344" customWidth="1"/>
    <col min="15876" max="15876" width="5.5703125" style="344" bestFit="1" customWidth="1"/>
    <col min="15877" max="15877" width="5" style="344" customWidth="1"/>
    <col min="15878" max="15878" width="5.5703125" style="344" bestFit="1" customWidth="1"/>
    <col min="15879" max="15879" width="5" style="344" customWidth="1"/>
    <col min="15880" max="15880" width="5.5703125" style="344" bestFit="1" customWidth="1"/>
    <col min="15881" max="15881" width="5" style="344" customWidth="1"/>
    <col min="15882" max="15882" width="5.5703125" style="344" bestFit="1" customWidth="1"/>
    <col min="15883" max="15883" width="5" style="344" customWidth="1"/>
    <col min="15884" max="15884" width="5.5703125" style="344" bestFit="1" customWidth="1"/>
    <col min="15885" max="15885" width="5" style="344" customWidth="1"/>
    <col min="15886" max="15886" width="5.5703125" style="344" bestFit="1" customWidth="1"/>
    <col min="15887" max="15887" width="5" style="344" customWidth="1"/>
    <col min="15888" max="15888" width="7" style="344" customWidth="1"/>
    <col min="15889" max="15889" width="5.85546875" style="344" customWidth="1"/>
    <col min="15890" max="15890" width="5.5703125" style="344" bestFit="1" customWidth="1"/>
    <col min="15891" max="15891" width="5" style="344" customWidth="1"/>
    <col min="15892" max="15892" width="5.5703125" style="344" bestFit="1" customWidth="1"/>
    <col min="15893" max="15893" width="5" style="344" customWidth="1"/>
    <col min="15894" max="15894" width="5.5703125" style="344" bestFit="1" customWidth="1"/>
    <col min="15895" max="15895" width="5" style="344" customWidth="1"/>
    <col min="15896" max="15896" width="6" style="344" customWidth="1"/>
    <col min="15897" max="15897" width="7.28515625" style="344" customWidth="1"/>
    <col min="15898" max="15899" width="15.28515625" style="344" customWidth="1"/>
    <col min="15900" max="15900" width="11.42578125" style="344" customWidth="1"/>
    <col min="15901" max="15901" width="15.140625" style="344" customWidth="1"/>
    <col min="15902" max="15906" width="11.42578125" style="344" customWidth="1"/>
    <col min="15907" max="15918" width="19.85546875" style="344" customWidth="1"/>
    <col min="15919" max="15919" width="26.28515625" style="344" customWidth="1"/>
    <col min="15920" max="16126" width="11.42578125" style="344"/>
    <col min="16127" max="16127" width="30.42578125" style="344" customWidth="1"/>
    <col min="16128" max="16128" width="14.28515625" style="344" customWidth="1"/>
    <col min="16129" max="16129" width="11.5703125" style="344" customWidth="1"/>
    <col min="16130" max="16130" width="4.28515625" style="344" bestFit="1" customWidth="1"/>
    <col min="16131" max="16131" width="5.85546875" style="344" customWidth="1"/>
    <col min="16132" max="16132" width="5.5703125" style="344" bestFit="1" customWidth="1"/>
    <col min="16133" max="16133" width="5" style="344" customWidth="1"/>
    <col min="16134" max="16134" width="5.5703125" style="344" bestFit="1" customWidth="1"/>
    <col min="16135" max="16135" width="5" style="344" customWidth="1"/>
    <col min="16136" max="16136" width="5.5703125" style="344" bestFit="1" customWidth="1"/>
    <col min="16137" max="16137" width="5" style="344" customWidth="1"/>
    <col min="16138" max="16138" width="5.5703125" style="344" bestFit="1" customWidth="1"/>
    <col min="16139" max="16139" width="5" style="344" customWidth="1"/>
    <col min="16140" max="16140" width="5.5703125" style="344" bestFit="1" customWidth="1"/>
    <col min="16141" max="16141" width="5" style="344" customWidth="1"/>
    <col min="16142" max="16142" width="5.5703125" style="344" bestFit="1" customWidth="1"/>
    <col min="16143" max="16143" width="5" style="344" customWidth="1"/>
    <col min="16144" max="16144" width="7" style="344" customWidth="1"/>
    <col min="16145" max="16145" width="5.85546875" style="344" customWidth="1"/>
    <col min="16146" max="16146" width="5.5703125" style="344" bestFit="1" customWidth="1"/>
    <col min="16147" max="16147" width="5" style="344" customWidth="1"/>
    <col min="16148" max="16148" width="5.5703125" style="344" bestFit="1" customWidth="1"/>
    <col min="16149" max="16149" width="5" style="344" customWidth="1"/>
    <col min="16150" max="16150" width="5.5703125" style="344" bestFit="1" customWidth="1"/>
    <col min="16151" max="16151" width="5" style="344" customWidth="1"/>
    <col min="16152" max="16152" width="6" style="344" customWidth="1"/>
    <col min="16153" max="16153" width="7.28515625" style="344" customWidth="1"/>
    <col min="16154" max="16155" width="15.28515625" style="344" customWidth="1"/>
    <col min="16156" max="16156" width="11.42578125" style="344" customWidth="1"/>
    <col min="16157" max="16157" width="15.140625" style="344" customWidth="1"/>
    <col min="16158" max="16162" width="11.42578125" style="344" customWidth="1"/>
    <col min="16163" max="16174" width="19.85546875" style="344" customWidth="1"/>
    <col min="16175" max="16175" width="26.28515625" style="344" customWidth="1"/>
    <col min="16176" max="16384" width="11.42578125" style="344"/>
  </cols>
  <sheetData>
    <row r="1" spans="1:48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1"/>
    </row>
    <row r="2" spans="1:48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</row>
    <row r="3" spans="1:48">
      <c r="A3" s="730" t="s">
        <v>1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</row>
    <row r="4" spans="1:48" ht="25.5" customHeight="1">
      <c r="A4" s="743" t="s">
        <v>63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</row>
    <row r="5" spans="1:48" s="417" customFormat="1" ht="19.5" customHeight="1">
      <c r="A5" s="747" t="s">
        <v>3</v>
      </c>
      <c r="B5" s="747" t="s">
        <v>4</v>
      </c>
      <c r="C5" s="747" t="s">
        <v>835</v>
      </c>
      <c r="D5" s="752" t="s">
        <v>6</v>
      </c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4"/>
      <c r="AB5" s="748" t="s">
        <v>489</v>
      </c>
      <c r="AC5" s="748" t="s">
        <v>8</v>
      </c>
      <c r="AD5" s="748" t="s">
        <v>9</v>
      </c>
      <c r="AE5" s="748" t="s">
        <v>10</v>
      </c>
      <c r="AF5" s="748" t="s">
        <v>11</v>
      </c>
      <c r="AG5" s="729" t="s">
        <v>12</v>
      </c>
      <c r="AH5" s="755" t="s">
        <v>13</v>
      </c>
      <c r="AI5" s="755"/>
      <c r="AJ5" s="747" t="s">
        <v>14</v>
      </c>
      <c r="AK5" s="747"/>
      <c r="AL5" s="747"/>
      <c r="AM5" s="747"/>
      <c r="AN5" s="747"/>
      <c r="AO5" s="747"/>
      <c r="AP5" s="747"/>
      <c r="AQ5" s="747"/>
      <c r="AR5" s="747"/>
      <c r="AS5" s="747"/>
      <c r="AT5" s="747"/>
      <c r="AU5" s="747"/>
      <c r="AV5" s="747" t="s">
        <v>15</v>
      </c>
    </row>
    <row r="6" spans="1:48" s="417" customFormat="1" ht="38.25">
      <c r="A6" s="747"/>
      <c r="B6" s="747"/>
      <c r="C6" s="747"/>
      <c r="D6" s="432" t="s">
        <v>16</v>
      </c>
      <c r="E6" s="432" t="s">
        <v>17</v>
      </c>
      <c r="F6" s="432" t="s">
        <v>18</v>
      </c>
      <c r="G6" s="432" t="s">
        <v>19</v>
      </c>
      <c r="H6" s="432" t="s">
        <v>20</v>
      </c>
      <c r="I6" s="432" t="s">
        <v>21</v>
      </c>
      <c r="J6" s="432" t="s">
        <v>22</v>
      </c>
      <c r="K6" s="432" t="s">
        <v>23</v>
      </c>
      <c r="L6" s="432" t="s">
        <v>24</v>
      </c>
      <c r="M6" s="432" t="s">
        <v>25</v>
      </c>
      <c r="N6" s="432" t="s">
        <v>26</v>
      </c>
      <c r="O6" s="432" t="s">
        <v>27</v>
      </c>
      <c r="P6" s="432" t="s">
        <v>28</v>
      </c>
      <c r="Q6" s="432" t="s">
        <v>29</v>
      </c>
      <c r="R6" s="432" t="s">
        <v>30</v>
      </c>
      <c r="S6" s="432" t="s">
        <v>31</v>
      </c>
      <c r="T6" s="432" t="s">
        <v>32</v>
      </c>
      <c r="U6" s="432" t="s">
        <v>33</v>
      </c>
      <c r="V6" s="432" t="s">
        <v>34</v>
      </c>
      <c r="W6" s="432" t="s">
        <v>35</v>
      </c>
      <c r="X6" s="432" t="s">
        <v>36</v>
      </c>
      <c r="Y6" s="432" t="s">
        <v>37</v>
      </c>
      <c r="Z6" s="433" t="s">
        <v>38</v>
      </c>
      <c r="AA6" s="434" t="s">
        <v>39</v>
      </c>
      <c r="AB6" s="748"/>
      <c r="AC6" s="748"/>
      <c r="AD6" s="748"/>
      <c r="AE6" s="748"/>
      <c r="AF6" s="748"/>
      <c r="AG6" s="729"/>
      <c r="AH6" s="435" t="s">
        <v>40</v>
      </c>
      <c r="AI6" s="432" t="s">
        <v>41</v>
      </c>
      <c r="AJ6" s="432" t="s">
        <v>42</v>
      </c>
      <c r="AK6" s="432" t="s">
        <v>43</v>
      </c>
      <c r="AL6" s="432" t="s">
        <v>44</v>
      </c>
      <c r="AM6" s="432" t="s">
        <v>45</v>
      </c>
      <c r="AN6" s="432" t="s">
        <v>46</v>
      </c>
      <c r="AO6" s="432" t="s">
        <v>47</v>
      </c>
      <c r="AP6" s="432" t="s">
        <v>48</v>
      </c>
      <c r="AQ6" s="432" t="s">
        <v>49</v>
      </c>
      <c r="AR6" s="432" t="s">
        <v>50</v>
      </c>
      <c r="AS6" s="432" t="s">
        <v>51</v>
      </c>
      <c r="AT6" s="432" t="s">
        <v>52</v>
      </c>
      <c r="AU6" s="432" t="s">
        <v>53</v>
      </c>
      <c r="AV6" s="747"/>
    </row>
    <row r="7" spans="1:48" s="417" customFormat="1" ht="47.25" customHeight="1">
      <c r="A7" s="250" t="s">
        <v>543</v>
      </c>
      <c r="B7" s="419"/>
      <c r="C7" s="357">
        <v>1500</v>
      </c>
      <c r="D7" s="357">
        <v>80</v>
      </c>
      <c r="E7" s="357"/>
      <c r="F7" s="357">
        <v>130</v>
      </c>
      <c r="G7" s="357"/>
      <c r="H7" s="357">
        <v>130</v>
      </c>
      <c r="I7" s="357"/>
      <c r="J7" s="357">
        <v>130</v>
      </c>
      <c r="K7" s="357"/>
      <c r="L7" s="357">
        <v>140</v>
      </c>
      <c r="M7" s="357"/>
      <c r="N7" s="357">
        <v>130</v>
      </c>
      <c r="O7" s="357"/>
      <c r="P7" s="357">
        <v>130</v>
      </c>
      <c r="Q7" s="357"/>
      <c r="R7" s="357">
        <v>130</v>
      </c>
      <c r="S7" s="357"/>
      <c r="T7" s="357">
        <v>130</v>
      </c>
      <c r="U7" s="357"/>
      <c r="V7" s="357">
        <v>130</v>
      </c>
      <c r="W7" s="357"/>
      <c r="X7" s="357">
        <v>120</v>
      </c>
      <c r="Y7" s="357"/>
      <c r="Z7" s="357">
        <v>120</v>
      </c>
      <c r="AA7" s="357"/>
      <c r="AB7" s="420">
        <v>0</v>
      </c>
      <c r="AC7" s="420">
        <v>0</v>
      </c>
      <c r="AD7" s="421" t="e">
        <f t="shared" ref="AD7:AD49" si="0">AC7/AB7</f>
        <v>#DIV/0!</v>
      </c>
      <c r="AE7" s="422">
        <v>42370</v>
      </c>
      <c r="AF7" s="422">
        <v>42735</v>
      </c>
      <c r="AG7" s="366" t="s">
        <v>64</v>
      </c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</row>
    <row r="8" spans="1:48" s="417" customFormat="1" ht="47.25" customHeight="1">
      <c r="A8" s="250" t="s">
        <v>544</v>
      </c>
      <c r="B8" s="419"/>
      <c r="C8" s="357"/>
      <c r="D8" s="357">
        <v>80</v>
      </c>
      <c r="E8" s="357">
        <v>80</v>
      </c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420" t="s">
        <v>836</v>
      </c>
      <c r="AC8" s="420">
        <v>0</v>
      </c>
      <c r="AD8" s="421" t="e">
        <f t="shared" si="0"/>
        <v>#VALUE!</v>
      </c>
      <c r="AE8" s="422">
        <v>42370</v>
      </c>
      <c r="AF8" s="422">
        <v>42735</v>
      </c>
      <c r="AG8" s="366" t="s">
        <v>64</v>
      </c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</row>
    <row r="9" spans="1:48" s="417" customFormat="1" ht="47.25" customHeight="1">
      <c r="A9" s="250" t="s">
        <v>545</v>
      </c>
      <c r="B9" s="419"/>
      <c r="C9" s="357"/>
      <c r="D9" s="357">
        <v>80</v>
      </c>
      <c r="E9" s="357">
        <v>80</v>
      </c>
      <c r="F9" s="357">
        <v>0</v>
      </c>
      <c r="G9" s="357"/>
      <c r="H9" s="357">
        <v>2</v>
      </c>
      <c r="I9" s="357"/>
      <c r="J9" s="357">
        <v>2</v>
      </c>
      <c r="K9" s="357"/>
      <c r="L9" s="357">
        <v>2</v>
      </c>
      <c r="M9" s="357"/>
      <c r="N9" s="357">
        <v>2</v>
      </c>
      <c r="O9" s="357"/>
      <c r="P9" s="357">
        <v>2</v>
      </c>
      <c r="Q9" s="357"/>
      <c r="R9" s="357">
        <v>2</v>
      </c>
      <c r="S9" s="357"/>
      <c r="T9" s="357">
        <v>2</v>
      </c>
      <c r="U9" s="357"/>
      <c r="V9" s="357">
        <v>2</v>
      </c>
      <c r="W9" s="357"/>
      <c r="X9" s="357">
        <v>2</v>
      </c>
      <c r="Y9" s="357"/>
      <c r="Z9" s="357">
        <v>2</v>
      </c>
      <c r="AA9" s="357"/>
      <c r="AB9" s="420">
        <v>28000000</v>
      </c>
      <c r="AC9" s="420">
        <v>0</v>
      </c>
      <c r="AD9" s="421">
        <f t="shared" si="0"/>
        <v>0</v>
      </c>
      <c r="AE9" s="422">
        <v>42370</v>
      </c>
      <c r="AF9" s="422">
        <v>42735</v>
      </c>
      <c r="AG9" s="366" t="s">
        <v>64</v>
      </c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</row>
    <row r="10" spans="1:48" s="417" customFormat="1" ht="47.25" customHeight="1">
      <c r="A10" s="250" t="s">
        <v>546</v>
      </c>
      <c r="B10" s="419"/>
      <c r="C10" s="357"/>
      <c r="D10" s="357">
        <v>80</v>
      </c>
      <c r="E10" s="357">
        <v>80</v>
      </c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420">
        <v>0</v>
      </c>
      <c r="AC10" s="420">
        <v>0</v>
      </c>
      <c r="AD10" s="421" t="e">
        <f t="shared" si="0"/>
        <v>#DIV/0!</v>
      </c>
      <c r="AE10" s="422">
        <v>42370</v>
      </c>
      <c r="AF10" s="422">
        <v>42735</v>
      </c>
      <c r="AG10" s="366" t="s">
        <v>64</v>
      </c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</row>
    <row r="11" spans="1:48" s="417" customFormat="1" ht="47.25" customHeight="1">
      <c r="A11" s="250" t="s">
        <v>547</v>
      </c>
      <c r="B11" s="419"/>
      <c r="C11" s="357">
        <v>15000</v>
      </c>
      <c r="D11" s="357">
        <v>700</v>
      </c>
      <c r="E11" s="357"/>
      <c r="F11" s="357">
        <v>1200</v>
      </c>
      <c r="G11" s="357"/>
      <c r="H11" s="357">
        <v>1500</v>
      </c>
      <c r="I11" s="357"/>
      <c r="J11" s="357">
        <v>1500</v>
      </c>
      <c r="K11" s="357"/>
      <c r="L11" s="357">
        <v>1400</v>
      </c>
      <c r="M11" s="357"/>
      <c r="N11" s="357">
        <v>1400</v>
      </c>
      <c r="O11" s="357"/>
      <c r="P11" s="357">
        <v>1400</v>
      </c>
      <c r="Q11" s="357"/>
      <c r="R11" s="357">
        <v>1000</v>
      </c>
      <c r="S11" s="357"/>
      <c r="T11" s="357">
        <v>1400</v>
      </c>
      <c r="U11" s="357"/>
      <c r="V11" s="357">
        <v>1400</v>
      </c>
      <c r="W11" s="357"/>
      <c r="X11" s="357">
        <v>1200</v>
      </c>
      <c r="Y11" s="357"/>
      <c r="Z11" s="357">
        <v>900</v>
      </c>
      <c r="AA11" s="357"/>
      <c r="AB11" s="420">
        <v>0</v>
      </c>
      <c r="AC11" s="420">
        <v>0</v>
      </c>
      <c r="AD11" s="421" t="e">
        <f t="shared" si="0"/>
        <v>#DIV/0!</v>
      </c>
      <c r="AE11" s="422">
        <v>42374</v>
      </c>
      <c r="AF11" s="422">
        <v>42735</v>
      </c>
      <c r="AG11" s="366" t="s">
        <v>64</v>
      </c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</row>
    <row r="12" spans="1:48" s="417" customFormat="1" ht="47.25" customHeight="1">
      <c r="A12" s="250" t="s">
        <v>548</v>
      </c>
      <c r="B12" s="419"/>
      <c r="C12" s="357"/>
      <c r="D12" s="357">
        <v>8</v>
      </c>
      <c r="E12" s="357"/>
      <c r="F12" s="357">
        <v>8</v>
      </c>
      <c r="G12" s="357"/>
      <c r="H12" s="357">
        <v>8</v>
      </c>
      <c r="I12" s="357"/>
      <c r="J12" s="357">
        <v>8</v>
      </c>
      <c r="K12" s="357"/>
      <c r="L12" s="357">
        <v>8</v>
      </c>
      <c r="M12" s="357"/>
      <c r="N12" s="357">
        <v>8</v>
      </c>
      <c r="O12" s="357"/>
      <c r="P12" s="357">
        <v>8</v>
      </c>
      <c r="Q12" s="357"/>
      <c r="R12" s="357">
        <v>8</v>
      </c>
      <c r="S12" s="357"/>
      <c r="T12" s="357">
        <v>8</v>
      </c>
      <c r="U12" s="357"/>
      <c r="V12" s="357">
        <v>8</v>
      </c>
      <c r="W12" s="357"/>
      <c r="X12" s="357">
        <v>5</v>
      </c>
      <c r="Y12" s="357"/>
      <c r="Z12" s="357">
        <v>5</v>
      </c>
      <c r="AA12" s="357"/>
      <c r="AB12" s="420">
        <v>0</v>
      </c>
      <c r="AC12" s="420">
        <v>0</v>
      </c>
      <c r="AD12" s="421" t="e">
        <f t="shared" si="0"/>
        <v>#DIV/0!</v>
      </c>
      <c r="AE12" s="422">
        <v>42375</v>
      </c>
      <c r="AF12" s="422">
        <v>42735</v>
      </c>
      <c r="AG12" s="366" t="s">
        <v>64</v>
      </c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</row>
    <row r="13" spans="1:48" s="417" customFormat="1" ht="47.25" customHeight="1">
      <c r="A13" s="250" t="s">
        <v>549</v>
      </c>
      <c r="B13" s="419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420">
        <v>0</v>
      </c>
      <c r="AC13" s="420">
        <v>0</v>
      </c>
      <c r="AD13" s="421" t="e">
        <f t="shared" si="0"/>
        <v>#DIV/0!</v>
      </c>
      <c r="AE13" s="422">
        <v>42376</v>
      </c>
      <c r="AF13" s="422">
        <v>42735</v>
      </c>
      <c r="AG13" s="366" t="s">
        <v>64</v>
      </c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</row>
    <row r="14" spans="1:48" s="417" customFormat="1" ht="47.25" customHeight="1">
      <c r="A14" s="250" t="s">
        <v>550</v>
      </c>
      <c r="B14" s="419"/>
      <c r="C14" s="357"/>
      <c r="D14" s="357">
        <v>0</v>
      </c>
      <c r="E14" s="357"/>
      <c r="F14" s="357">
        <v>1</v>
      </c>
      <c r="G14" s="357"/>
      <c r="H14" s="357">
        <v>0</v>
      </c>
      <c r="I14" s="357"/>
      <c r="J14" s="357">
        <v>1</v>
      </c>
      <c r="K14" s="357"/>
      <c r="L14" s="357">
        <v>0</v>
      </c>
      <c r="M14" s="357"/>
      <c r="N14" s="357">
        <v>1</v>
      </c>
      <c r="O14" s="357"/>
      <c r="P14" s="357">
        <v>0</v>
      </c>
      <c r="Q14" s="357"/>
      <c r="R14" s="357">
        <v>1</v>
      </c>
      <c r="S14" s="357"/>
      <c r="T14" s="357">
        <v>0</v>
      </c>
      <c r="U14" s="357"/>
      <c r="V14" s="357">
        <v>1</v>
      </c>
      <c r="W14" s="357"/>
      <c r="X14" s="357">
        <v>0</v>
      </c>
      <c r="Y14" s="357"/>
      <c r="Z14" s="357">
        <v>1</v>
      </c>
      <c r="AA14" s="357"/>
      <c r="AB14" s="420">
        <v>22000000</v>
      </c>
      <c r="AC14" s="420">
        <v>0</v>
      </c>
      <c r="AD14" s="421">
        <f t="shared" si="0"/>
        <v>0</v>
      </c>
      <c r="AE14" s="422">
        <v>42377</v>
      </c>
      <c r="AF14" s="422">
        <v>42735</v>
      </c>
      <c r="AG14" s="366" t="s">
        <v>64</v>
      </c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</row>
    <row r="15" spans="1:48" s="417" customFormat="1" ht="47.25" customHeight="1">
      <c r="A15" s="250" t="s">
        <v>551</v>
      </c>
      <c r="B15" s="419"/>
      <c r="C15" s="357"/>
      <c r="D15" s="357">
        <v>0</v>
      </c>
      <c r="E15" s="357"/>
      <c r="F15" s="357">
        <v>1</v>
      </c>
      <c r="G15" s="357"/>
      <c r="H15" s="357">
        <v>1</v>
      </c>
      <c r="I15" s="357"/>
      <c r="J15" s="357">
        <v>1</v>
      </c>
      <c r="K15" s="357"/>
      <c r="L15" s="357">
        <v>1</v>
      </c>
      <c r="M15" s="357"/>
      <c r="N15" s="357">
        <v>1</v>
      </c>
      <c r="O15" s="357"/>
      <c r="P15" s="357">
        <v>1</v>
      </c>
      <c r="Q15" s="357"/>
      <c r="R15" s="357">
        <v>1</v>
      </c>
      <c r="S15" s="357"/>
      <c r="T15" s="357">
        <v>1</v>
      </c>
      <c r="U15" s="357"/>
      <c r="V15" s="357">
        <v>1</v>
      </c>
      <c r="W15" s="357"/>
      <c r="X15" s="357">
        <v>1</v>
      </c>
      <c r="Y15" s="357"/>
      <c r="Z15" s="357">
        <v>0</v>
      </c>
      <c r="AA15" s="357"/>
      <c r="AB15" s="420">
        <v>30000000</v>
      </c>
      <c r="AC15" s="420">
        <v>0</v>
      </c>
      <c r="AD15" s="421">
        <f t="shared" si="0"/>
        <v>0</v>
      </c>
      <c r="AE15" s="422">
        <v>42378</v>
      </c>
      <c r="AF15" s="422">
        <v>42735</v>
      </c>
      <c r="AG15" s="366" t="s">
        <v>64</v>
      </c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</row>
    <row r="16" spans="1:48" s="417" customFormat="1" ht="47.25" customHeight="1">
      <c r="A16" s="250" t="s">
        <v>552</v>
      </c>
      <c r="B16" s="419"/>
      <c r="C16" s="357"/>
      <c r="D16" s="357">
        <v>0</v>
      </c>
      <c r="E16" s="357"/>
      <c r="F16" s="357">
        <v>0</v>
      </c>
      <c r="G16" s="357"/>
      <c r="H16" s="357">
        <v>1</v>
      </c>
      <c r="I16" s="357"/>
      <c r="J16" s="357">
        <v>0</v>
      </c>
      <c r="K16" s="357"/>
      <c r="L16" s="357">
        <v>1</v>
      </c>
      <c r="M16" s="357"/>
      <c r="N16" s="357">
        <v>0</v>
      </c>
      <c r="O16" s="357"/>
      <c r="P16" s="357">
        <v>1</v>
      </c>
      <c r="Q16" s="357"/>
      <c r="R16" s="357">
        <v>0</v>
      </c>
      <c r="S16" s="357"/>
      <c r="T16" s="357">
        <v>1</v>
      </c>
      <c r="U16" s="357"/>
      <c r="V16" s="357">
        <v>0</v>
      </c>
      <c r="W16" s="357"/>
      <c r="X16" s="357">
        <v>1</v>
      </c>
      <c r="Y16" s="357"/>
      <c r="Z16" s="357">
        <v>0</v>
      </c>
      <c r="AA16" s="357"/>
      <c r="AB16" s="420">
        <v>0</v>
      </c>
      <c r="AC16" s="420">
        <v>0</v>
      </c>
      <c r="AD16" s="421" t="e">
        <f t="shared" si="0"/>
        <v>#DIV/0!</v>
      </c>
      <c r="AE16" s="422">
        <v>42379</v>
      </c>
      <c r="AF16" s="422">
        <v>42735</v>
      </c>
      <c r="AG16" s="366" t="s">
        <v>64</v>
      </c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</row>
    <row r="17" spans="1:48" s="417" customFormat="1" ht="47.25" customHeight="1">
      <c r="A17" s="250" t="s">
        <v>553</v>
      </c>
      <c r="B17" s="419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420">
        <v>0</v>
      </c>
      <c r="AC17" s="420">
        <v>0</v>
      </c>
      <c r="AD17" s="421" t="e">
        <f t="shared" si="0"/>
        <v>#DIV/0!</v>
      </c>
      <c r="AE17" s="422">
        <v>42380</v>
      </c>
      <c r="AF17" s="422">
        <v>42735</v>
      </c>
      <c r="AG17" s="366" t="s">
        <v>64</v>
      </c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</row>
    <row r="18" spans="1:48" s="417" customFormat="1" ht="47.25" customHeight="1">
      <c r="A18" s="250" t="s">
        <v>554</v>
      </c>
      <c r="B18" s="419"/>
      <c r="C18" s="400" t="s">
        <v>65</v>
      </c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420">
        <v>0</v>
      </c>
      <c r="AC18" s="420">
        <v>0</v>
      </c>
      <c r="AD18" s="421" t="e">
        <f t="shared" si="0"/>
        <v>#DIV/0!</v>
      </c>
      <c r="AE18" s="422">
        <v>42381</v>
      </c>
      <c r="AF18" s="422">
        <v>42735</v>
      </c>
      <c r="AG18" s="366" t="s">
        <v>64</v>
      </c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</row>
    <row r="19" spans="1:48" s="417" customFormat="1" ht="47.25" customHeight="1">
      <c r="A19" s="250" t="s">
        <v>555</v>
      </c>
      <c r="B19" s="419"/>
      <c r="C19" s="357">
        <v>5</v>
      </c>
      <c r="D19" s="357">
        <v>0</v>
      </c>
      <c r="E19" s="357"/>
      <c r="F19" s="357">
        <v>1</v>
      </c>
      <c r="G19" s="357"/>
      <c r="H19" s="357">
        <v>0</v>
      </c>
      <c r="I19" s="357"/>
      <c r="J19" s="357">
        <v>1</v>
      </c>
      <c r="K19" s="357"/>
      <c r="L19" s="357">
        <v>0</v>
      </c>
      <c r="M19" s="357"/>
      <c r="N19" s="357">
        <v>1</v>
      </c>
      <c r="O19" s="357"/>
      <c r="P19" s="357">
        <v>0</v>
      </c>
      <c r="Q19" s="357"/>
      <c r="R19" s="357">
        <v>1</v>
      </c>
      <c r="S19" s="357"/>
      <c r="T19" s="357">
        <v>0</v>
      </c>
      <c r="U19" s="357"/>
      <c r="V19" s="357">
        <v>1</v>
      </c>
      <c r="W19" s="357"/>
      <c r="X19" s="357">
        <v>0</v>
      </c>
      <c r="Y19" s="357"/>
      <c r="Z19" s="357">
        <v>0</v>
      </c>
      <c r="AA19" s="357"/>
      <c r="AB19" s="420">
        <v>0</v>
      </c>
      <c r="AC19" s="420">
        <v>0</v>
      </c>
      <c r="AD19" s="421" t="e">
        <f t="shared" si="0"/>
        <v>#DIV/0!</v>
      </c>
      <c r="AE19" s="422">
        <v>42382</v>
      </c>
      <c r="AF19" s="422">
        <v>42735</v>
      </c>
      <c r="AG19" s="366" t="s">
        <v>64</v>
      </c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</row>
    <row r="20" spans="1:48" s="417" customFormat="1" ht="47.25" customHeight="1">
      <c r="A20" s="250" t="s">
        <v>556</v>
      </c>
      <c r="B20" s="419"/>
      <c r="C20" s="357"/>
      <c r="D20" s="357">
        <v>0</v>
      </c>
      <c r="E20" s="357"/>
      <c r="F20" s="357">
        <v>0</v>
      </c>
      <c r="G20" s="357"/>
      <c r="H20" s="357">
        <v>0</v>
      </c>
      <c r="I20" s="357"/>
      <c r="J20" s="357">
        <v>0</v>
      </c>
      <c r="K20" s="357"/>
      <c r="L20" s="357">
        <v>0</v>
      </c>
      <c r="M20" s="357"/>
      <c r="N20" s="357">
        <v>0</v>
      </c>
      <c r="O20" s="357"/>
      <c r="P20" s="357">
        <v>0</v>
      </c>
      <c r="Q20" s="357"/>
      <c r="R20" s="357">
        <v>0</v>
      </c>
      <c r="S20" s="357"/>
      <c r="T20" s="357">
        <v>0</v>
      </c>
      <c r="U20" s="357"/>
      <c r="V20" s="357">
        <v>0</v>
      </c>
      <c r="W20" s="357"/>
      <c r="X20" s="357">
        <v>0</v>
      </c>
      <c r="Y20" s="357"/>
      <c r="Z20" s="357">
        <v>1</v>
      </c>
      <c r="AA20" s="357"/>
      <c r="AB20" s="420">
        <v>0</v>
      </c>
      <c r="AC20" s="420">
        <v>0</v>
      </c>
      <c r="AD20" s="421" t="e">
        <f t="shared" si="0"/>
        <v>#DIV/0!</v>
      </c>
      <c r="AE20" s="422">
        <v>42383</v>
      </c>
      <c r="AF20" s="422">
        <v>42735</v>
      </c>
      <c r="AG20" s="366" t="s">
        <v>64</v>
      </c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</row>
    <row r="21" spans="1:48" s="417" customFormat="1" ht="47.25" customHeight="1">
      <c r="A21" s="250" t="s">
        <v>557</v>
      </c>
      <c r="B21" s="419"/>
      <c r="C21" s="357"/>
      <c r="D21" s="357">
        <v>0</v>
      </c>
      <c r="E21" s="357"/>
      <c r="F21" s="357">
        <v>0</v>
      </c>
      <c r="G21" s="357"/>
      <c r="H21" s="357">
        <v>0</v>
      </c>
      <c r="I21" s="357"/>
      <c r="J21" s="357">
        <v>0</v>
      </c>
      <c r="K21" s="357"/>
      <c r="L21" s="357">
        <v>0</v>
      </c>
      <c r="M21" s="357"/>
      <c r="N21" s="357">
        <v>0</v>
      </c>
      <c r="O21" s="357"/>
      <c r="P21" s="357">
        <v>0</v>
      </c>
      <c r="Q21" s="357"/>
      <c r="R21" s="357">
        <v>0</v>
      </c>
      <c r="S21" s="357"/>
      <c r="T21" s="357">
        <v>0</v>
      </c>
      <c r="U21" s="357"/>
      <c r="V21" s="357">
        <v>0</v>
      </c>
      <c r="W21" s="357"/>
      <c r="X21" s="357">
        <v>0</v>
      </c>
      <c r="Y21" s="357"/>
      <c r="Z21" s="357">
        <v>1</v>
      </c>
      <c r="AA21" s="357"/>
      <c r="AB21" s="420">
        <v>0</v>
      </c>
      <c r="AC21" s="420">
        <v>0</v>
      </c>
      <c r="AD21" s="421" t="e">
        <f t="shared" si="0"/>
        <v>#DIV/0!</v>
      </c>
      <c r="AE21" s="422">
        <v>42384</v>
      </c>
      <c r="AF21" s="422">
        <v>42735</v>
      </c>
      <c r="AG21" s="366" t="s">
        <v>64</v>
      </c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</row>
    <row r="22" spans="1:48" s="417" customFormat="1" ht="47.25" customHeight="1">
      <c r="A22" s="250" t="s">
        <v>558</v>
      </c>
      <c r="B22" s="419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420">
        <v>0</v>
      </c>
      <c r="AC22" s="420">
        <v>0</v>
      </c>
      <c r="AD22" s="421" t="e">
        <f t="shared" si="0"/>
        <v>#DIV/0!</v>
      </c>
      <c r="AE22" s="422">
        <v>42385</v>
      </c>
      <c r="AF22" s="422">
        <v>42735</v>
      </c>
      <c r="AG22" s="366" t="s">
        <v>64</v>
      </c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</row>
    <row r="23" spans="1:48" s="417" customFormat="1" ht="47.25" customHeight="1">
      <c r="A23" s="250" t="s">
        <v>532</v>
      </c>
      <c r="B23" s="419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420">
        <v>0</v>
      </c>
      <c r="AC23" s="420">
        <v>0</v>
      </c>
      <c r="AD23" s="421" t="e">
        <f t="shared" si="0"/>
        <v>#DIV/0!</v>
      </c>
      <c r="AE23" s="422">
        <v>42386</v>
      </c>
      <c r="AF23" s="422">
        <v>42735</v>
      </c>
      <c r="AG23" s="366" t="s">
        <v>64</v>
      </c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</row>
    <row r="24" spans="1:48" s="417" customFormat="1" ht="47.25" customHeight="1">
      <c r="A24" s="250" t="s">
        <v>559</v>
      </c>
      <c r="B24" s="419"/>
      <c r="C24" s="400" t="s">
        <v>65</v>
      </c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420">
        <v>0</v>
      </c>
      <c r="AC24" s="420">
        <v>0</v>
      </c>
      <c r="AD24" s="421" t="e">
        <f t="shared" si="0"/>
        <v>#DIV/0!</v>
      </c>
      <c r="AE24" s="422">
        <v>42387</v>
      </c>
      <c r="AF24" s="422">
        <v>42735</v>
      </c>
      <c r="AG24" s="366" t="s">
        <v>64</v>
      </c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</row>
    <row r="25" spans="1:48" s="417" customFormat="1" ht="47.25" customHeight="1">
      <c r="A25" s="250" t="s">
        <v>560</v>
      </c>
      <c r="B25" s="419"/>
      <c r="C25" s="357">
        <v>3500</v>
      </c>
      <c r="D25" s="357">
        <v>200</v>
      </c>
      <c r="E25" s="357"/>
      <c r="F25" s="357">
        <v>320</v>
      </c>
      <c r="G25" s="357"/>
      <c r="H25" s="357">
        <v>320</v>
      </c>
      <c r="I25" s="357"/>
      <c r="J25" s="357">
        <v>320</v>
      </c>
      <c r="K25" s="357"/>
      <c r="L25" s="357">
        <v>320</v>
      </c>
      <c r="M25" s="357"/>
      <c r="N25" s="357">
        <v>320</v>
      </c>
      <c r="O25" s="357"/>
      <c r="P25" s="357">
        <v>320</v>
      </c>
      <c r="Q25" s="357"/>
      <c r="R25" s="357">
        <v>240</v>
      </c>
      <c r="S25" s="357"/>
      <c r="T25" s="357">
        <v>300</v>
      </c>
      <c r="U25" s="357"/>
      <c r="V25" s="357">
        <v>320</v>
      </c>
      <c r="W25" s="357"/>
      <c r="X25" s="357">
        <v>320</v>
      </c>
      <c r="Y25" s="357"/>
      <c r="Z25" s="357">
        <v>200</v>
      </c>
      <c r="AA25" s="357"/>
      <c r="AB25" s="420">
        <v>0</v>
      </c>
      <c r="AC25" s="420">
        <v>0</v>
      </c>
      <c r="AD25" s="421" t="e">
        <f t="shared" si="0"/>
        <v>#DIV/0!</v>
      </c>
      <c r="AE25" s="422">
        <v>42388</v>
      </c>
      <c r="AF25" s="422">
        <v>42735</v>
      </c>
      <c r="AG25" s="366" t="s">
        <v>64</v>
      </c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</row>
    <row r="26" spans="1:48" s="417" customFormat="1" ht="47.25" customHeight="1">
      <c r="A26" s="250" t="s">
        <v>561</v>
      </c>
      <c r="B26" s="419"/>
      <c r="C26" s="400" t="s">
        <v>65</v>
      </c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420">
        <v>0</v>
      </c>
      <c r="AC26" s="420">
        <v>0</v>
      </c>
      <c r="AD26" s="421" t="e">
        <f t="shared" si="0"/>
        <v>#DIV/0!</v>
      </c>
      <c r="AE26" s="422">
        <v>42389</v>
      </c>
      <c r="AF26" s="422">
        <v>42735</v>
      </c>
      <c r="AG26" s="366" t="s">
        <v>64</v>
      </c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</row>
    <row r="27" spans="1:48" s="417" customFormat="1" ht="47.25" customHeight="1">
      <c r="A27" s="250" t="s">
        <v>562</v>
      </c>
      <c r="B27" s="419"/>
      <c r="C27" s="400" t="s">
        <v>65</v>
      </c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420">
        <v>0</v>
      </c>
      <c r="AC27" s="420">
        <v>0</v>
      </c>
      <c r="AD27" s="421" t="e">
        <f t="shared" si="0"/>
        <v>#DIV/0!</v>
      </c>
      <c r="AE27" s="422">
        <v>42390</v>
      </c>
      <c r="AF27" s="422">
        <v>42735</v>
      </c>
      <c r="AG27" s="366" t="s">
        <v>64</v>
      </c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</row>
    <row r="28" spans="1:48" s="417" customFormat="1" ht="47.25" customHeight="1">
      <c r="A28" s="250" t="s">
        <v>563</v>
      </c>
      <c r="B28" s="419"/>
      <c r="C28" s="400" t="s">
        <v>65</v>
      </c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420">
        <v>0</v>
      </c>
      <c r="AC28" s="420">
        <v>0</v>
      </c>
      <c r="AD28" s="421" t="e">
        <f t="shared" si="0"/>
        <v>#DIV/0!</v>
      </c>
      <c r="AE28" s="422">
        <v>42392</v>
      </c>
      <c r="AF28" s="422">
        <v>42735</v>
      </c>
      <c r="AG28" s="366" t="s">
        <v>64</v>
      </c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</row>
    <row r="29" spans="1:48" s="417" customFormat="1" ht="47.25" customHeight="1">
      <c r="A29" s="250" t="s">
        <v>564</v>
      </c>
      <c r="B29" s="419"/>
      <c r="C29" s="400" t="s">
        <v>65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420">
        <v>0</v>
      </c>
      <c r="AC29" s="420">
        <v>0</v>
      </c>
      <c r="AD29" s="421" t="e">
        <f t="shared" si="0"/>
        <v>#DIV/0!</v>
      </c>
      <c r="AE29" s="422">
        <v>42393</v>
      </c>
      <c r="AF29" s="422">
        <v>42735</v>
      </c>
      <c r="AG29" s="366" t="s">
        <v>64</v>
      </c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</row>
    <row r="30" spans="1:48" s="417" customFormat="1" ht="47.25" customHeight="1">
      <c r="A30" s="250" t="s">
        <v>533</v>
      </c>
      <c r="B30" s="419"/>
      <c r="C30" s="357"/>
      <c r="D30" s="357">
        <v>0</v>
      </c>
      <c r="E30" s="357"/>
      <c r="F30" s="357">
        <v>1</v>
      </c>
      <c r="G30" s="357"/>
      <c r="H30" s="357">
        <v>0</v>
      </c>
      <c r="I30" s="357"/>
      <c r="J30" s="357">
        <v>0</v>
      </c>
      <c r="K30" s="357"/>
      <c r="L30" s="357">
        <v>0</v>
      </c>
      <c r="M30" s="357"/>
      <c r="N30" s="357">
        <v>0</v>
      </c>
      <c r="O30" s="357"/>
      <c r="P30" s="357">
        <v>0</v>
      </c>
      <c r="Q30" s="357"/>
      <c r="R30" s="357">
        <v>0</v>
      </c>
      <c r="S30" s="357"/>
      <c r="T30" s="357">
        <v>0</v>
      </c>
      <c r="U30" s="357"/>
      <c r="V30" s="357">
        <v>0</v>
      </c>
      <c r="W30" s="357"/>
      <c r="X30" s="357">
        <v>0</v>
      </c>
      <c r="Y30" s="357"/>
      <c r="Z30" s="357">
        <v>0</v>
      </c>
      <c r="AA30" s="357"/>
      <c r="AB30" s="420">
        <v>0</v>
      </c>
      <c r="AC30" s="420">
        <v>0</v>
      </c>
      <c r="AD30" s="421" t="e">
        <f t="shared" si="0"/>
        <v>#DIV/0!</v>
      </c>
      <c r="AE30" s="422">
        <v>42394</v>
      </c>
      <c r="AF30" s="422">
        <v>42735</v>
      </c>
      <c r="AG30" s="366" t="s">
        <v>64</v>
      </c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</row>
    <row r="31" spans="1:48" s="417" customFormat="1" ht="47.25" customHeight="1">
      <c r="A31" s="250" t="s">
        <v>565</v>
      </c>
      <c r="B31" s="419"/>
      <c r="C31" s="400" t="s">
        <v>65</v>
      </c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420">
        <v>0</v>
      </c>
      <c r="AC31" s="420">
        <v>0</v>
      </c>
      <c r="AD31" s="421" t="e">
        <f t="shared" si="0"/>
        <v>#DIV/0!</v>
      </c>
      <c r="AE31" s="422">
        <v>42395</v>
      </c>
      <c r="AF31" s="422">
        <v>42735</v>
      </c>
      <c r="AG31" s="366" t="s">
        <v>64</v>
      </c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</row>
    <row r="32" spans="1:48" s="417" customFormat="1" ht="47.25" customHeight="1">
      <c r="A32" s="250" t="s">
        <v>566</v>
      </c>
      <c r="B32" s="423"/>
      <c r="C32" s="400" t="s">
        <v>574</v>
      </c>
      <c r="D32" s="357">
        <v>50</v>
      </c>
      <c r="E32" s="357"/>
      <c r="F32" s="357">
        <v>100</v>
      </c>
      <c r="G32" s="357"/>
      <c r="H32" s="357">
        <v>50</v>
      </c>
      <c r="I32" s="357"/>
      <c r="J32" s="357">
        <v>100</v>
      </c>
      <c r="K32" s="357"/>
      <c r="L32" s="357">
        <v>100</v>
      </c>
      <c r="M32" s="357"/>
      <c r="N32" s="357">
        <v>100</v>
      </c>
      <c r="O32" s="357"/>
      <c r="P32" s="357">
        <v>100</v>
      </c>
      <c r="Q32" s="357"/>
      <c r="R32" s="357">
        <v>50</v>
      </c>
      <c r="S32" s="357"/>
      <c r="T32" s="357">
        <v>100</v>
      </c>
      <c r="U32" s="357"/>
      <c r="V32" s="357">
        <v>100</v>
      </c>
      <c r="W32" s="357"/>
      <c r="X32" s="357">
        <v>100</v>
      </c>
      <c r="Y32" s="357"/>
      <c r="Z32" s="357">
        <v>50</v>
      </c>
      <c r="AA32" s="357"/>
      <c r="AB32" s="420">
        <v>0</v>
      </c>
      <c r="AC32" s="420">
        <v>0</v>
      </c>
      <c r="AD32" s="421" t="e">
        <f t="shared" si="0"/>
        <v>#DIV/0!</v>
      </c>
      <c r="AE32" s="422">
        <v>42396</v>
      </c>
      <c r="AF32" s="422">
        <v>42735</v>
      </c>
      <c r="AG32" s="366" t="s">
        <v>64</v>
      </c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</row>
    <row r="33" spans="1:48" s="417" customFormat="1" ht="47.25" customHeight="1">
      <c r="A33" s="250" t="s">
        <v>534</v>
      </c>
      <c r="B33" s="419"/>
      <c r="C33" s="357"/>
      <c r="D33" s="357">
        <v>0</v>
      </c>
      <c r="E33" s="357"/>
      <c r="F33" s="357">
        <v>0</v>
      </c>
      <c r="G33" s="357"/>
      <c r="H33" s="357">
        <v>3</v>
      </c>
      <c r="I33" s="357"/>
      <c r="J33" s="357">
        <v>3</v>
      </c>
      <c r="K33" s="357"/>
      <c r="L33" s="357">
        <v>3</v>
      </c>
      <c r="M33" s="357"/>
      <c r="N33" s="357">
        <v>3</v>
      </c>
      <c r="O33" s="357"/>
      <c r="P33" s="357">
        <v>3</v>
      </c>
      <c r="Q33" s="357"/>
      <c r="R33" s="357">
        <v>3</v>
      </c>
      <c r="S33" s="357"/>
      <c r="T33" s="357">
        <v>3</v>
      </c>
      <c r="U33" s="357"/>
      <c r="V33" s="357">
        <v>3</v>
      </c>
      <c r="W33" s="357"/>
      <c r="X33" s="357">
        <v>3</v>
      </c>
      <c r="Y33" s="357"/>
      <c r="Z33" s="357">
        <v>3</v>
      </c>
      <c r="AA33" s="357"/>
      <c r="AB33" s="420">
        <v>0</v>
      </c>
      <c r="AC33" s="420">
        <v>0</v>
      </c>
      <c r="AD33" s="421" t="e">
        <f t="shared" si="0"/>
        <v>#DIV/0!</v>
      </c>
      <c r="AE33" s="422">
        <v>42397</v>
      </c>
      <c r="AF33" s="422">
        <v>42735</v>
      </c>
      <c r="AG33" s="366" t="s">
        <v>64</v>
      </c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</row>
    <row r="34" spans="1:48" s="417" customFormat="1" ht="47.25" customHeight="1">
      <c r="A34" s="250" t="s">
        <v>535</v>
      </c>
      <c r="B34" s="419"/>
      <c r="C34" s="357"/>
      <c r="D34" s="357">
        <v>0</v>
      </c>
      <c r="E34" s="357"/>
      <c r="F34" s="357">
        <v>1</v>
      </c>
      <c r="G34" s="357"/>
      <c r="H34" s="357">
        <v>1</v>
      </c>
      <c r="I34" s="357"/>
      <c r="J34" s="357">
        <v>1</v>
      </c>
      <c r="K34" s="357"/>
      <c r="L34" s="357">
        <v>1</v>
      </c>
      <c r="M34" s="357"/>
      <c r="N34" s="357">
        <v>1</v>
      </c>
      <c r="O34" s="357"/>
      <c r="P34" s="357">
        <v>1</v>
      </c>
      <c r="Q34" s="357"/>
      <c r="R34" s="357">
        <v>1</v>
      </c>
      <c r="S34" s="357"/>
      <c r="T34" s="357">
        <v>1</v>
      </c>
      <c r="U34" s="357"/>
      <c r="V34" s="357">
        <v>0</v>
      </c>
      <c r="W34" s="357"/>
      <c r="X34" s="357">
        <v>0</v>
      </c>
      <c r="Y34" s="357"/>
      <c r="Z34" s="357">
        <v>0</v>
      </c>
      <c r="AA34" s="357"/>
      <c r="AB34" s="420">
        <v>0</v>
      </c>
      <c r="AC34" s="420">
        <v>0</v>
      </c>
      <c r="AD34" s="421" t="e">
        <f t="shared" si="0"/>
        <v>#DIV/0!</v>
      </c>
      <c r="AE34" s="422">
        <v>42398</v>
      </c>
      <c r="AF34" s="422">
        <v>42735</v>
      </c>
      <c r="AG34" s="366" t="s">
        <v>64</v>
      </c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</row>
    <row r="35" spans="1:48" s="417" customFormat="1" ht="47.25" customHeight="1">
      <c r="A35" s="250" t="s">
        <v>536</v>
      </c>
      <c r="B35" s="419"/>
      <c r="C35" s="357"/>
      <c r="D35" s="357">
        <v>0</v>
      </c>
      <c r="E35" s="357"/>
      <c r="F35" s="357">
        <v>1</v>
      </c>
      <c r="G35" s="357"/>
      <c r="H35" s="357">
        <v>1</v>
      </c>
      <c r="I35" s="357"/>
      <c r="J35" s="357">
        <v>1</v>
      </c>
      <c r="K35" s="357"/>
      <c r="L35" s="357">
        <v>1</v>
      </c>
      <c r="M35" s="357"/>
      <c r="N35" s="357">
        <v>1</v>
      </c>
      <c r="O35" s="357"/>
      <c r="P35" s="357">
        <v>1</v>
      </c>
      <c r="Q35" s="357"/>
      <c r="R35" s="357">
        <v>1</v>
      </c>
      <c r="S35" s="357"/>
      <c r="T35" s="357">
        <v>1</v>
      </c>
      <c r="U35" s="357"/>
      <c r="V35" s="357">
        <v>0</v>
      </c>
      <c r="W35" s="357"/>
      <c r="X35" s="357">
        <v>0</v>
      </c>
      <c r="Y35" s="357"/>
      <c r="Z35" s="357">
        <v>0</v>
      </c>
      <c r="AA35" s="357"/>
      <c r="AB35" s="420">
        <v>0</v>
      </c>
      <c r="AC35" s="420">
        <v>0</v>
      </c>
      <c r="AD35" s="421" t="e">
        <f t="shared" si="0"/>
        <v>#DIV/0!</v>
      </c>
      <c r="AE35" s="422">
        <v>42399</v>
      </c>
      <c r="AF35" s="422">
        <v>42735</v>
      </c>
      <c r="AG35" s="366" t="s">
        <v>64</v>
      </c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</row>
    <row r="36" spans="1:48" s="417" customFormat="1" ht="47.25" customHeight="1">
      <c r="A36" s="250" t="s">
        <v>537</v>
      </c>
      <c r="B36" s="419"/>
      <c r="C36" s="357"/>
      <c r="D36" s="357">
        <v>0</v>
      </c>
      <c r="E36" s="357"/>
      <c r="F36" s="357">
        <v>0</v>
      </c>
      <c r="G36" s="357"/>
      <c r="H36" s="357">
        <v>1</v>
      </c>
      <c r="I36" s="357"/>
      <c r="J36" s="357">
        <v>1</v>
      </c>
      <c r="K36" s="357"/>
      <c r="L36" s="357">
        <v>1</v>
      </c>
      <c r="M36" s="357"/>
      <c r="N36" s="357">
        <v>1</v>
      </c>
      <c r="O36" s="357"/>
      <c r="P36" s="357">
        <v>1</v>
      </c>
      <c r="Q36" s="357"/>
      <c r="R36" s="357">
        <v>1</v>
      </c>
      <c r="S36" s="357"/>
      <c r="T36" s="357">
        <v>1</v>
      </c>
      <c r="U36" s="357"/>
      <c r="V36" s="357">
        <v>1</v>
      </c>
      <c r="W36" s="357"/>
      <c r="X36" s="357">
        <v>1</v>
      </c>
      <c r="Y36" s="357"/>
      <c r="Z36" s="357">
        <v>1</v>
      </c>
      <c r="AA36" s="357"/>
      <c r="AB36" s="420">
        <v>0</v>
      </c>
      <c r="AC36" s="420">
        <v>0</v>
      </c>
      <c r="AD36" s="421" t="e">
        <f t="shared" si="0"/>
        <v>#DIV/0!</v>
      </c>
      <c r="AE36" s="422">
        <v>42400</v>
      </c>
      <c r="AF36" s="422">
        <v>42735</v>
      </c>
      <c r="AG36" s="366" t="s">
        <v>64</v>
      </c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</row>
    <row r="37" spans="1:48" s="417" customFormat="1" ht="47.25" customHeight="1">
      <c r="A37" s="250" t="s">
        <v>538</v>
      </c>
      <c r="B37" s="419"/>
      <c r="C37" s="357"/>
      <c r="D37" s="357">
        <v>0</v>
      </c>
      <c r="E37" s="357"/>
      <c r="F37" s="357">
        <v>1</v>
      </c>
      <c r="G37" s="357"/>
      <c r="H37" s="357">
        <v>1</v>
      </c>
      <c r="I37" s="357"/>
      <c r="J37" s="357">
        <v>1</v>
      </c>
      <c r="K37" s="357"/>
      <c r="L37" s="357">
        <v>1</v>
      </c>
      <c r="M37" s="357"/>
      <c r="N37" s="357">
        <v>1</v>
      </c>
      <c r="O37" s="357"/>
      <c r="P37" s="357">
        <v>1</v>
      </c>
      <c r="Q37" s="357"/>
      <c r="R37" s="357">
        <v>1</v>
      </c>
      <c r="S37" s="357"/>
      <c r="T37" s="357">
        <v>1</v>
      </c>
      <c r="U37" s="357"/>
      <c r="V37" s="357">
        <v>0</v>
      </c>
      <c r="W37" s="357"/>
      <c r="X37" s="357">
        <v>0</v>
      </c>
      <c r="Y37" s="357"/>
      <c r="Z37" s="357">
        <v>0</v>
      </c>
      <c r="AA37" s="357"/>
      <c r="AB37" s="420">
        <v>0</v>
      </c>
      <c r="AC37" s="420">
        <v>0</v>
      </c>
      <c r="AD37" s="421" t="e">
        <f t="shared" si="0"/>
        <v>#DIV/0!</v>
      </c>
      <c r="AE37" s="422">
        <v>42401</v>
      </c>
      <c r="AF37" s="422">
        <v>42735</v>
      </c>
      <c r="AG37" s="366" t="s">
        <v>64</v>
      </c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</row>
    <row r="38" spans="1:48" s="417" customFormat="1" ht="47.25" customHeight="1">
      <c r="A38" s="250" t="s">
        <v>539</v>
      </c>
      <c r="B38" s="419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420">
        <v>0</v>
      </c>
      <c r="AC38" s="420">
        <v>0</v>
      </c>
      <c r="AD38" s="421" t="e">
        <f t="shared" si="0"/>
        <v>#DIV/0!</v>
      </c>
      <c r="AE38" s="422">
        <v>42402</v>
      </c>
      <c r="AF38" s="422">
        <v>42735</v>
      </c>
      <c r="AG38" s="366" t="s">
        <v>64</v>
      </c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</row>
    <row r="39" spans="1:48" s="417" customFormat="1" ht="47.25" customHeight="1">
      <c r="A39" s="250" t="s">
        <v>540</v>
      </c>
      <c r="B39" s="419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420">
        <v>0</v>
      </c>
      <c r="AC39" s="420">
        <v>0</v>
      </c>
      <c r="AD39" s="421" t="e">
        <f t="shared" si="0"/>
        <v>#DIV/0!</v>
      </c>
      <c r="AE39" s="422">
        <v>42403</v>
      </c>
      <c r="AF39" s="422">
        <v>42735</v>
      </c>
      <c r="AG39" s="366" t="s">
        <v>64</v>
      </c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</row>
    <row r="40" spans="1:48" s="417" customFormat="1" ht="47.25" customHeight="1">
      <c r="A40" s="250" t="s">
        <v>541</v>
      </c>
      <c r="B40" s="419"/>
      <c r="C40" s="357"/>
      <c r="D40" s="357">
        <v>0</v>
      </c>
      <c r="E40" s="357"/>
      <c r="F40" s="357">
        <v>0</v>
      </c>
      <c r="G40" s="357"/>
      <c r="H40" s="357">
        <v>0</v>
      </c>
      <c r="I40" s="357"/>
      <c r="J40" s="357">
        <v>0</v>
      </c>
      <c r="K40" s="357"/>
      <c r="L40" s="357">
        <v>0</v>
      </c>
      <c r="M40" s="357"/>
      <c r="N40" s="357">
        <v>1</v>
      </c>
      <c r="O40" s="357"/>
      <c r="P40" s="357">
        <v>0</v>
      </c>
      <c r="Q40" s="357"/>
      <c r="R40" s="357">
        <v>0</v>
      </c>
      <c r="S40" s="357"/>
      <c r="T40" s="357">
        <v>1</v>
      </c>
      <c r="U40" s="357"/>
      <c r="V40" s="357">
        <v>0</v>
      </c>
      <c r="W40" s="357"/>
      <c r="X40" s="357">
        <v>0</v>
      </c>
      <c r="Y40" s="357"/>
      <c r="Z40" s="357">
        <v>1</v>
      </c>
      <c r="AA40" s="357"/>
      <c r="AB40" s="420">
        <v>0</v>
      </c>
      <c r="AC40" s="420">
        <v>0</v>
      </c>
      <c r="AD40" s="421" t="e">
        <f t="shared" si="0"/>
        <v>#DIV/0!</v>
      </c>
      <c r="AE40" s="422">
        <v>42404</v>
      </c>
      <c r="AF40" s="422">
        <v>42735</v>
      </c>
      <c r="AG40" s="366" t="s">
        <v>64</v>
      </c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</row>
    <row r="41" spans="1:48" s="417" customFormat="1" ht="47.25" customHeight="1">
      <c r="A41" s="250" t="s">
        <v>542</v>
      </c>
      <c r="B41" s="419"/>
      <c r="C41" s="357"/>
      <c r="D41" s="357">
        <v>1</v>
      </c>
      <c r="E41" s="357"/>
      <c r="F41" s="357">
        <v>1</v>
      </c>
      <c r="G41" s="357"/>
      <c r="H41" s="357">
        <v>1</v>
      </c>
      <c r="I41" s="357"/>
      <c r="J41" s="357">
        <v>1</v>
      </c>
      <c r="K41" s="357"/>
      <c r="L41" s="357">
        <v>1</v>
      </c>
      <c r="M41" s="357"/>
      <c r="N41" s="357">
        <v>1</v>
      </c>
      <c r="O41" s="357"/>
      <c r="P41" s="357">
        <v>1</v>
      </c>
      <c r="Q41" s="357"/>
      <c r="R41" s="357">
        <v>1</v>
      </c>
      <c r="S41" s="357"/>
      <c r="T41" s="357">
        <v>1</v>
      </c>
      <c r="U41" s="357"/>
      <c r="V41" s="357">
        <v>1</v>
      </c>
      <c r="W41" s="357"/>
      <c r="X41" s="357">
        <v>1</v>
      </c>
      <c r="Y41" s="357"/>
      <c r="Z41" s="357">
        <v>1</v>
      </c>
      <c r="AA41" s="357"/>
      <c r="AB41" s="420">
        <v>0</v>
      </c>
      <c r="AC41" s="420">
        <v>0</v>
      </c>
      <c r="AD41" s="421" t="e">
        <f t="shared" si="0"/>
        <v>#DIV/0!</v>
      </c>
      <c r="AE41" s="422">
        <v>42405</v>
      </c>
      <c r="AF41" s="422">
        <v>42735</v>
      </c>
      <c r="AG41" s="366" t="s">
        <v>64</v>
      </c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</row>
    <row r="42" spans="1:48" s="417" customFormat="1" ht="47.25" customHeight="1">
      <c r="A42" s="250" t="s">
        <v>567</v>
      </c>
      <c r="B42" s="419"/>
      <c r="C42" s="400" t="s">
        <v>575</v>
      </c>
      <c r="D42" s="357">
        <v>2</v>
      </c>
      <c r="E42" s="357"/>
      <c r="F42" s="357">
        <v>2</v>
      </c>
      <c r="G42" s="357"/>
      <c r="H42" s="357">
        <v>2</v>
      </c>
      <c r="I42" s="357"/>
      <c r="J42" s="357">
        <v>2</v>
      </c>
      <c r="K42" s="357"/>
      <c r="L42" s="357">
        <v>3</v>
      </c>
      <c r="M42" s="357"/>
      <c r="N42" s="357">
        <v>2</v>
      </c>
      <c r="O42" s="357"/>
      <c r="P42" s="357">
        <v>2</v>
      </c>
      <c r="Q42" s="357"/>
      <c r="R42" s="357">
        <v>2</v>
      </c>
      <c r="S42" s="357"/>
      <c r="T42" s="357">
        <v>2</v>
      </c>
      <c r="U42" s="357"/>
      <c r="V42" s="357">
        <v>2</v>
      </c>
      <c r="W42" s="357"/>
      <c r="X42" s="357">
        <v>2</v>
      </c>
      <c r="Y42" s="357"/>
      <c r="Z42" s="357">
        <v>3</v>
      </c>
      <c r="AA42" s="357"/>
      <c r="AB42" s="420">
        <v>0</v>
      </c>
      <c r="AC42" s="420"/>
      <c r="AD42" s="421"/>
      <c r="AE42" s="422">
        <v>42406</v>
      </c>
      <c r="AF42" s="422">
        <v>42735</v>
      </c>
      <c r="AG42" s="366" t="s">
        <v>64</v>
      </c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</row>
    <row r="43" spans="1:48" s="417" customFormat="1" ht="47.25" customHeight="1">
      <c r="A43" s="250" t="s">
        <v>568</v>
      </c>
      <c r="B43" s="419"/>
      <c r="C43" s="400" t="s">
        <v>576</v>
      </c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420">
        <v>0</v>
      </c>
      <c r="AC43" s="420"/>
      <c r="AD43" s="421"/>
      <c r="AE43" s="422">
        <v>42407</v>
      </c>
      <c r="AF43" s="422">
        <v>42735</v>
      </c>
      <c r="AG43" s="366" t="s">
        <v>64</v>
      </c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</row>
    <row r="44" spans="1:48" s="417" customFormat="1" ht="47.25" customHeight="1">
      <c r="A44" s="250" t="s">
        <v>491</v>
      </c>
      <c r="B44" s="419"/>
      <c r="C44" s="400" t="s">
        <v>65</v>
      </c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420">
        <v>0</v>
      </c>
      <c r="AC44" s="420">
        <v>0</v>
      </c>
      <c r="AD44" s="421" t="e">
        <f t="shared" si="0"/>
        <v>#DIV/0!</v>
      </c>
      <c r="AE44" s="422">
        <v>42408</v>
      </c>
      <c r="AF44" s="422">
        <v>42735</v>
      </c>
      <c r="AG44" s="366" t="s">
        <v>64</v>
      </c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</row>
    <row r="45" spans="1:48" s="417" customFormat="1" ht="47.25" customHeight="1">
      <c r="A45" s="250" t="s">
        <v>569</v>
      </c>
      <c r="B45" s="419"/>
      <c r="C45" s="400" t="s">
        <v>65</v>
      </c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420">
        <v>0</v>
      </c>
      <c r="AC45" s="420">
        <v>0</v>
      </c>
      <c r="AD45" s="421" t="e">
        <f t="shared" si="0"/>
        <v>#DIV/0!</v>
      </c>
      <c r="AE45" s="422">
        <v>42409</v>
      </c>
      <c r="AF45" s="422">
        <v>42735</v>
      </c>
      <c r="AG45" s="366" t="s">
        <v>64</v>
      </c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</row>
    <row r="46" spans="1:48" s="417" customFormat="1" ht="47.25" customHeight="1">
      <c r="A46" s="250" t="s">
        <v>570</v>
      </c>
      <c r="B46" s="419"/>
      <c r="C46" s="400" t="s">
        <v>65</v>
      </c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420">
        <v>0</v>
      </c>
      <c r="AC46" s="420">
        <v>0</v>
      </c>
      <c r="AD46" s="421" t="e">
        <f t="shared" si="0"/>
        <v>#DIV/0!</v>
      </c>
      <c r="AE46" s="422">
        <v>42410</v>
      </c>
      <c r="AF46" s="422">
        <v>42735</v>
      </c>
      <c r="AG46" s="366" t="s">
        <v>64</v>
      </c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</row>
    <row r="47" spans="1:48" s="417" customFormat="1" ht="47.25" customHeight="1">
      <c r="A47" s="250" t="s">
        <v>571</v>
      </c>
      <c r="B47" s="419"/>
      <c r="C47" s="400" t="s">
        <v>65</v>
      </c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420">
        <v>0</v>
      </c>
      <c r="AC47" s="420">
        <v>0</v>
      </c>
      <c r="AD47" s="421" t="e">
        <f t="shared" si="0"/>
        <v>#DIV/0!</v>
      </c>
      <c r="AE47" s="422">
        <v>42411</v>
      </c>
      <c r="AF47" s="422">
        <v>42735</v>
      </c>
      <c r="AG47" s="366" t="s">
        <v>64</v>
      </c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</row>
    <row r="48" spans="1:48" s="417" customFormat="1" ht="47.25" customHeight="1">
      <c r="A48" s="250" t="s">
        <v>572</v>
      </c>
      <c r="B48" s="419"/>
      <c r="C48" s="400" t="s">
        <v>65</v>
      </c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420">
        <v>0</v>
      </c>
      <c r="AC48" s="420">
        <v>0</v>
      </c>
      <c r="AD48" s="421" t="e">
        <f t="shared" si="0"/>
        <v>#DIV/0!</v>
      </c>
      <c r="AE48" s="422">
        <v>42412</v>
      </c>
      <c r="AF48" s="422">
        <v>42735</v>
      </c>
      <c r="AG48" s="366" t="s">
        <v>64</v>
      </c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</row>
    <row r="49" spans="1:48" s="417" customFormat="1" ht="47.25" customHeight="1">
      <c r="A49" s="250" t="s">
        <v>573</v>
      </c>
      <c r="B49" s="419"/>
      <c r="C49" s="357">
        <v>1500</v>
      </c>
      <c r="D49" s="357">
        <v>80</v>
      </c>
      <c r="E49" s="357"/>
      <c r="F49" s="357">
        <v>130</v>
      </c>
      <c r="G49" s="357"/>
      <c r="H49" s="357">
        <v>130</v>
      </c>
      <c r="I49" s="357"/>
      <c r="J49" s="357">
        <v>150</v>
      </c>
      <c r="K49" s="357"/>
      <c r="L49" s="357">
        <v>130</v>
      </c>
      <c r="M49" s="357"/>
      <c r="N49" s="357">
        <v>140</v>
      </c>
      <c r="O49" s="357"/>
      <c r="P49" s="357">
        <v>150</v>
      </c>
      <c r="Q49" s="357"/>
      <c r="R49" s="357">
        <v>100</v>
      </c>
      <c r="S49" s="357"/>
      <c r="T49" s="357">
        <v>150</v>
      </c>
      <c r="U49" s="357"/>
      <c r="V49" s="357">
        <v>130</v>
      </c>
      <c r="W49" s="357"/>
      <c r="X49" s="357">
        <v>130</v>
      </c>
      <c r="Y49" s="357"/>
      <c r="Z49" s="357">
        <v>80</v>
      </c>
      <c r="AA49" s="357"/>
      <c r="AB49" s="420">
        <v>0</v>
      </c>
      <c r="AC49" s="420">
        <v>0</v>
      </c>
      <c r="AD49" s="421" t="e">
        <f t="shared" si="0"/>
        <v>#DIV/0!</v>
      </c>
      <c r="AE49" s="422">
        <v>42413</v>
      </c>
      <c r="AF49" s="422">
        <v>42735</v>
      </c>
      <c r="AG49" s="366" t="s">
        <v>64</v>
      </c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</row>
    <row r="50" spans="1:48" s="417" customFormat="1" ht="47.25" customHeight="1">
      <c r="A50" s="424" t="s">
        <v>55</v>
      </c>
      <c r="B50" s="424"/>
      <c r="C50" s="400"/>
      <c r="D50" s="357">
        <v>0</v>
      </c>
      <c r="E50" s="357"/>
      <c r="F50" s="357">
        <v>0</v>
      </c>
      <c r="G50" s="357"/>
      <c r="H50" s="357">
        <v>0</v>
      </c>
      <c r="I50" s="357"/>
      <c r="J50" s="357">
        <v>0</v>
      </c>
      <c r="K50" s="357"/>
      <c r="L50" s="357">
        <v>0</v>
      </c>
      <c r="M50" s="357"/>
      <c r="N50" s="357">
        <v>0</v>
      </c>
      <c r="O50" s="357"/>
      <c r="P50" s="400">
        <v>1</v>
      </c>
      <c r="Q50" s="400"/>
      <c r="R50" s="357">
        <v>0</v>
      </c>
      <c r="S50" s="357"/>
      <c r="T50" s="357">
        <v>0</v>
      </c>
      <c r="U50" s="357"/>
      <c r="V50" s="357">
        <v>0</v>
      </c>
      <c r="W50" s="357"/>
      <c r="X50" s="357">
        <v>0</v>
      </c>
      <c r="Y50" s="357"/>
      <c r="Z50" s="357">
        <v>0</v>
      </c>
      <c r="AA50" s="357"/>
      <c r="AB50" s="425">
        <v>0</v>
      </c>
      <c r="AC50" s="420">
        <v>0</v>
      </c>
      <c r="AD50" s="421">
        <v>0</v>
      </c>
      <c r="AE50" s="422">
        <v>42414</v>
      </c>
      <c r="AF50" s="422">
        <v>42735</v>
      </c>
      <c r="AG50" s="366" t="s">
        <v>64</v>
      </c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</row>
    <row r="51" spans="1:48" s="417" customFormat="1" ht="47.25" customHeight="1">
      <c r="A51" s="250" t="s">
        <v>56</v>
      </c>
      <c r="B51" s="400"/>
      <c r="C51" s="400"/>
      <c r="D51" s="357">
        <v>0</v>
      </c>
      <c r="E51" s="357"/>
      <c r="F51" s="357">
        <v>0</v>
      </c>
      <c r="G51" s="357"/>
      <c r="H51" s="357">
        <v>0</v>
      </c>
      <c r="I51" s="357"/>
      <c r="J51" s="357">
        <v>0</v>
      </c>
      <c r="K51" s="357"/>
      <c r="L51" s="357">
        <v>0</v>
      </c>
      <c r="M51" s="357"/>
      <c r="N51" s="357">
        <v>0</v>
      </c>
      <c r="O51" s="357"/>
      <c r="P51" s="400">
        <v>1</v>
      </c>
      <c r="Q51" s="400"/>
      <c r="R51" s="357">
        <v>0</v>
      </c>
      <c r="S51" s="357"/>
      <c r="T51" s="357">
        <v>0</v>
      </c>
      <c r="U51" s="357"/>
      <c r="V51" s="357">
        <v>0</v>
      </c>
      <c r="W51" s="357"/>
      <c r="X51" s="357">
        <v>0</v>
      </c>
      <c r="Y51" s="357"/>
      <c r="Z51" s="400">
        <v>1</v>
      </c>
      <c r="AA51" s="357"/>
      <c r="AB51" s="425">
        <v>0</v>
      </c>
      <c r="AC51" s="420">
        <v>0</v>
      </c>
      <c r="AD51" s="421">
        <v>0</v>
      </c>
      <c r="AE51" s="422">
        <v>42415</v>
      </c>
      <c r="AF51" s="422">
        <v>42735</v>
      </c>
      <c r="AG51" s="366" t="s">
        <v>64</v>
      </c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</row>
    <row r="52" spans="1:48" s="417" customFormat="1" ht="47.25" customHeight="1">
      <c r="A52" s="250" t="s">
        <v>57</v>
      </c>
      <c r="B52" s="400"/>
      <c r="C52" s="400">
        <v>2</v>
      </c>
      <c r="D52" s="357">
        <v>0</v>
      </c>
      <c r="E52" s="357"/>
      <c r="F52" s="400">
        <v>0</v>
      </c>
      <c r="G52" s="400"/>
      <c r="H52" s="357">
        <v>0</v>
      </c>
      <c r="I52" s="357"/>
      <c r="J52" s="357">
        <v>0</v>
      </c>
      <c r="K52" s="357"/>
      <c r="L52" s="357">
        <v>0</v>
      </c>
      <c r="M52" s="357"/>
      <c r="N52" s="357">
        <v>1</v>
      </c>
      <c r="O52" s="357"/>
      <c r="P52" s="357">
        <v>0</v>
      </c>
      <c r="Q52" s="357"/>
      <c r="R52" s="357">
        <v>0</v>
      </c>
      <c r="S52" s="357"/>
      <c r="T52" s="357">
        <v>0</v>
      </c>
      <c r="U52" s="357"/>
      <c r="V52" s="357">
        <v>0</v>
      </c>
      <c r="W52" s="357"/>
      <c r="X52" s="357">
        <v>0</v>
      </c>
      <c r="Y52" s="357"/>
      <c r="Z52" s="357">
        <v>1</v>
      </c>
      <c r="AA52" s="357"/>
      <c r="AB52" s="425">
        <v>0</v>
      </c>
      <c r="AC52" s="420">
        <v>0</v>
      </c>
      <c r="AD52" s="421">
        <v>0</v>
      </c>
      <c r="AE52" s="422">
        <v>42416</v>
      </c>
      <c r="AF52" s="422">
        <v>42735</v>
      </c>
      <c r="AG52" s="366" t="s">
        <v>64</v>
      </c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</row>
    <row r="53" spans="1:48" s="417" customFormat="1" ht="47.25" customHeight="1">
      <c r="A53" s="424" t="s">
        <v>58</v>
      </c>
      <c r="B53" s="426"/>
      <c r="C53" s="427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57"/>
      <c r="X53" s="400"/>
      <c r="Y53" s="357"/>
      <c r="Z53" s="366"/>
      <c r="AA53" s="357"/>
      <c r="AB53" s="425">
        <v>0</v>
      </c>
      <c r="AC53" s="420">
        <v>0</v>
      </c>
      <c r="AD53" s="421">
        <v>0</v>
      </c>
      <c r="AE53" s="422">
        <v>42417</v>
      </c>
      <c r="AF53" s="422">
        <v>42735</v>
      </c>
      <c r="AG53" s="366" t="s">
        <v>64</v>
      </c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</row>
    <row r="54" spans="1:48" s="417" customFormat="1" ht="47.25" customHeight="1">
      <c r="A54" s="250" t="s">
        <v>462</v>
      </c>
      <c r="B54" s="419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420">
        <v>628342538</v>
      </c>
      <c r="AC54" s="420">
        <v>0</v>
      </c>
      <c r="AD54" s="421">
        <f>AC54/AB54</f>
        <v>0</v>
      </c>
      <c r="AE54" s="422">
        <v>42418</v>
      </c>
      <c r="AF54" s="422">
        <v>42735</v>
      </c>
      <c r="AG54" s="366" t="s">
        <v>64</v>
      </c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</row>
    <row r="55" spans="1:48" s="417" customFormat="1" ht="47.25" customHeight="1">
      <c r="A55" s="424" t="s">
        <v>531</v>
      </c>
      <c r="B55" s="419"/>
      <c r="C55" s="357">
        <v>6</v>
      </c>
      <c r="D55" s="357">
        <v>0</v>
      </c>
      <c r="E55" s="357"/>
      <c r="F55" s="357">
        <v>1</v>
      </c>
      <c r="G55" s="357"/>
      <c r="H55" s="357">
        <v>0</v>
      </c>
      <c r="I55" s="357"/>
      <c r="J55" s="357">
        <v>1</v>
      </c>
      <c r="K55" s="357"/>
      <c r="L55" s="357">
        <v>0</v>
      </c>
      <c r="M55" s="357"/>
      <c r="N55" s="357">
        <v>1</v>
      </c>
      <c r="O55" s="357"/>
      <c r="P55" s="357">
        <v>0</v>
      </c>
      <c r="Q55" s="357"/>
      <c r="R55" s="357">
        <v>1</v>
      </c>
      <c r="S55" s="357"/>
      <c r="T55" s="357">
        <v>0</v>
      </c>
      <c r="U55" s="357"/>
      <c r="V55" s="357">
        <v>1</v>
      </c>
      <c r="W55" s="357"/>
      <c r="X55" s="357">
        <v>0</v>
      </c>
      <c r="Y55" s="357"/>
      <c r="Z55" s="357">
        <v>1</v>
      </c>
      <c r="AA55" s="357"/>
      <c r="AB55" s="420">
        <v>0</v>
      </c>
      <c r="AC55" s="420">
        <v>0</v>
      </c>
      <c r="AD55" s="421" t="e">
        <f>AC55/AB55</f>
        <v>#DIV/0!</v>
      </c>
      <c r="AE55" s="422">
        <v>42419</v>
      </c>
      <c r="AF55" s="422">
        <v>42735</v>
      </c>
      <c r="AG55" s="366" t="s">
        <v>64</v>
      </c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</row>
    <row r="56" spans="1:48" s="417" customFormat="1">
      <c r="A56" s="749" t="s">
        <v>837</v>
      </c>
      <c r="B56" s="750"/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750"/>
      <c r="Y56" s="750"/>
      <c r="Z56" s="750"/>
      <c r="AA56" s="750"/>
      <c r="AB56" s="750"/>
      <c r="AC56" s="750"/>
      <c r="AD56" s="750"/>
      <c r="AE56" s="750"/>
      <c r="AF56" s="750"/>
      <c r="AG56" s="750"/>
      <c r="AH56" s="750"/>
      <c r="AI56" s="750"/>
      <c r="AJ56" s="750"/>
      <c r="AK56" s="750"/>
      <c r="AL56" s="750"/>
      <c r="AM56" s="750"/>
      <c r="AN56" s="750"/>
      <c r="AO56" s="750"/>
      <c r="AP56" s="750"/>
      <c r="AQ56" s="750"/>
      <c r="AR56" s="750"/>
      <c r="AS56" s="750"/>
      <c r="AT56" s="750"/>
      <c r="AU56" s="750"/>
      <c r="AV56" s="751"/>
    </row>
    <row r="57" spans="1:48" s="417" customFormat="1" ht="47.25" customHeight="1">
      <c r="A57" s="250" t="s">
        <v>544</v>
      </c>
      <c r="B57" s="419"/>
      <c r="C57" s="400" t="s">
        <v>65</v>
      </c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5">
        <v>24801572</v>
      </c>
      <c r="AC57" s="363"/>
      <c r="AD57" s="363"/>
      <c r="AE57" s="422">
        <v>42419</v>
      </c>
      <c r="AF57" s="422">
        <v>42735</v>
      </c>
      <c r="AG57" s="366" t="s">
        <v>64</v>
      </c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</row>
    <row r="58" spans="1:48" s="417" customFormat="1" ht="47.25" customHeight="1">
      <c r="A58" s="250" t="s">
        <v>545</v>
      </c>
      <c r="B58" s="419"/>
      <c r="C58" s="400">
        <v>20</v>
      </c>
      <c r="D58" s="427"/>
      <c r="E58" s="427"/>
      <c r="F58" s="427">
        <v>1</v>
      </c>
      <c r="G58" s="427"/>
      <c r="H58" s="427">
        <v>2</v>
      </c>
      <c r="I58" s="427"/>
      <c r="J58" s="427">
        <v>1</v>
      </c>
      <c r="K58" s="427"/>
      <c r="L58" s="427">
        <v>2</v>
      </c>
      <c r="M58" s="427"/>
      <c r="N58" s="427">
        <v>2</v>
      </c>
      <c r="O58" s="427"/>
      <c r="P58" s="427">
        <v>2</v>
      </c>
      <c r="Q58" s="427"/>
      <c r="R58" s="427">
        <v>2</v>
      </c>
      <c r="S58" s="427"/>
      <c r="T58" s="427">
        <v>2</v>
      </c>
      <c r="U58" s="427"/>
      <c r="V58" s="427">
        <v>2</v>
      </c>
      <c r="W58" s="427"/>
      <c r="X58" s="427">
        <v>2</v>
      </c>
      <c r="Y58" s="427"/>
      <c r="Z58" s="427">
        <v>2</v>
      </c>
      <c r="AA58" s="427"/>
      <c r="AB58" s="425">
        <v>0</v>
      </c>
      <c r="AC58" s="363"/>
      <c r="AD58" s="363"/>
      <c r="AE58" s="422">
        <v>42419</v>
      </c>
      <c r="AF58" s="422">
        <v>42735</v>
      </c>
      <c r="AG58" s="366" t="s">
        <v>64</v>
      </c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</row>
    <row r="59" spans="1:48" s="417" customFormat="1" ht="47.25" customHeight="1">
      <c r="A59" s="250" t="s">
        <v>546</v>
      </c>
      <c r="B59" s="419"/>
      <c r="C59" s="400" t="s">
        <v>65</v>
      </c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5">
        <v>20198428</v>
      </c>
      <c r="AC59" s="363"/>
      <c r="AD59" s="363"/>
      <c r="AE59" s="422">
        <v>42419</v>
      </c>
      <c r="AF59" s="422">
        <v>42735</v>
      </c>
      <c r="AG59" s="366" t="s">
        <v>64</v>
      </c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</row>
    <row r="60" spans="1:48" s="417" customFormat="1" ht="47.25" customHeight="1">
      <c r="A60" s="250" t="s">
        <v>548</v>
      </c>
      <c r="B60" s="363"/>
      <c r="C60" s="427">
        <v>90</v>
      </c>
      <c r="D60" s="427"/>
      <c r="E60" s="427"/>
      <c r="F60" s="427">
        <v>2</v>
      </c>
      <c r="G60" s="427"/>
      <c r="H60" s="427">
        <v>8</v>
      </c>
      <c r="I60" s="427"/>
      <c r="J60" s="427">
        <v>8</v>
      </c>
      <c r="K60" s="427"/>
      <c r="L60" s="427">
        <v>10</v>
      </c>
      <c r="M60" s="427"/>
      <c r="N60" s="427">
        <v>10</v>
      </c>
      <c r="O60" s="427"/>
      <c r="P60" s="427">
        <v>10</v>
      </c>
      <c r="Q60" s="427"/>
      <c r="R60" s="427">
        <v>8</v>
      </c>
      <c r="S60" s="427"/>
      <c r="T60" s="427">
        <v>10</v>
      </c>
      <c r="U60" s="427"/>
      <c r="V60" s="427">
        <v>8</v>
      </c>
      <c r="W60" s="427"/>
      <c r="X60" s="427">
        <v>8</v>
      </c>
      <c r="Y60" s="427"/>
      <c r="Z60" s="427">
        <v>8</v>
      </c>
      <c r="AA60" s="427"/>
      <c r="AB60" s="425">
        <v>0</v>
      </c>
      <c r="AC60" s="363"/>
      <c r="AD60" s="363"/>
      <c r="AE60" s="422">
        <v>42419</v>
      </c>
      <c r="AF60" s="422">
        <v>42735</v>
      </c>
      <c r="AG60" s="366" t="s">
        <v>64</v>
      </c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</row>
    <row r="61" spans="1:48" s="417" customFormat="1" ht="47.25" customHeight="1">
      <c r="A61" s="250" t="s">
        <v>549</v>
      </c>
      <c r="B61" s="363"/>
      <c r="C61" s="400" t="s">
        <v>65</v>
      </c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5">
        <v>0</v>
      </c>
      <c r="AC61" s="363"/>
      <c r="AD61" s="363"/>
      <c r="AE61" s="422">
        <v>42419</v>
      </c>
      <c r="AF61" s="422">
        <v>42735</v>
      </c>
      <c r="AG61" s="366" t="s">
        <v>64</v>
      </c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</row>
    <row r="62" spans="1:48" s="417" customFormat="1" ht="47.25" customHeight="1">
      <c r="A62" s="250" t="s">
        <v>550</v>
      </c>
      <c r="B62" s="363"/>
      <c r="C62" s="427">
        <v>6</v>
      </c>
      <c r="D62" s="427"/>
      <c r="E62" s="427"/>
      <c r="F62" s="427"/>
      <c r="G62" s="427"/>
      <c r="H62" s="427"/>
      <c r="I62" s="427"/>
      <c r="J62" s="427">
        <v>1</v>
      </c>
      <c r="K62" s="427"/>
      <c r="L62" s="427">
        <v>1</v>
      </c>
      <c r="M62" s="427"/>
      <c r="N62" s="427"/>
      <c r="O62" s="427"/>
      <c r="P62" s="427">
        <v>1</v>
      </c>
      <c r="Q62" s="427"/>
      <c r="R62" s="427">
        <v>1</v>
      </c>
      <c r="S62" s="427"/>
      <c r="T62" s="427">
        <v>1</v>
      </c>
      <c r="U62" s="427"/>
      <c r="V62" s="427"/>
      <c r="W62" s="427"/>
      <c r="X62" s="427">
        <v>1</v>
      </c>
      <c r="Y62" s="427"/>
      <c r="Z62" s="427"/>
      <c r="AA62" s="427"/>
      <c r="AB62" s="425">
        <v>0</v>
      </c>
      <c r="AC62" s="363"/>
      <c r="AD62" s="363"/>
      <c r="AE62" s="422">
        <v>42419</v>
      </c>
      <c r="AF62" s="422">
        <v>42735</v>
      </c>
      <c r="AG62" s="366" t="s">
        <v>64</v>
      </c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</row>
    <row r="63" spans="1:48" s="417" customFormat="1" ht="47.25" customHeight="1">
      <c r="A63" s="250" t="s">
        <v>551</v>
      </c>
      <c r="B63" s="363"/>
      <c r="C63" s="427">
        <v>10</v>
      </c>
      <c r="D63" s="427"/>
      <c r="E63" s="427"/>
      <c r="F63" s="427"/>
      <c r="G63" s="427"/>
      <c r="H63" s="427">
        <v>1</v>
      </c>
      <c r="I63" s="427"/>
      <c r="J63" s="427">
        <v>1</v>
      </c>
      <c r="K63" s="427"/>
      <c r="L63" s="427">
        <v>1</v>
      </c>
      <c r="M63" s="427"/>
      <c r="N63" s="427">
        <v>1</v>
      </c>
      <c r="O63" s="427"/>
      <c r="P63" s="427">
        <v>1</v>
      </c>
      <c r="Q63" s="427"/>
      <c r="R63" s="427">
        <v>1</v>
      </c>
      <c r="S63" s="427"/>
      <c r="T63" s="427">
        <v>1</v>
      </c>
      <c r="U63" s="427"/>
      <c r="V63" s="427">
        <v>1</v>
      </c>
      <c r="W63" s="427"/>
      <c r="X63" s="427">
        <v>1</v>
      </c>
      <c r="Y63" s="427"/>
      <c r="Z63" s="427">
        <v>1</v>
      </c>
      <c r="AA63" s="427"/>
      <c r="AB63" s="425">
        <v>0</v>
      </c>
      <c r="AC63" s="363"/>
      <c r="AD63" s="363"/>
      <c r="AE63" s="422">
        <v>42419</v>
      </c>
      <c r="AF63" s="422">
        <v>42735</v>
      </c>
      <c r="AG63" s="366" t="s">
        <v>64</v>
      </c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</row>
    <row r="64" spans="1:48" s="417" customFormat="1" ht="47.25" customHeight="1">
      <c r="A64" s="250" t="s">
        <v>552</v>
      </c>
      <c r="B64" s="363"/>
      <c r="C64" s="427">
        <v>5</v>
      </c>
      <c r="D64" s="427"/>
      <c r="E64" s="427"/>
      <c r="F64" s="427"/>
      <c r="G64" s="427"/>
      <c r="H64" s="427"/>
      <c r="I64" s="427"/>
      <c r="J64" s="427">
        <v>1</v>
      </c>
      <c r="K64" s="427"/>
      <c r="L64" s="427"/>
      <c r="M64" s="427"/>
      <c r="N64" s="427">
        <v>1</v>
      </c>
      <c r="O64" s="427"/>
      <c r="P64" s="427">
        <v>1</v>
      </c>
      <c r="Q64" s="427"/>
      <c r="R64" s="427">
        <v>1</v>
      </c>
      <c r="S64" s="427"/>
      <c r="T64" s="427"/>
      <c r="U64" s="427"/>
      <c r="V64" s="427">
        <v>1</v>
      </c>
      <c r="W64" s="427"/>
      <c r="X64" s="427">
        <v>1</v>
      </c>
      <c r="Y64" s="427"/>
      <c r="Z64" s="427"/>
      <c r="AA64" s="427"/>
      <c r="AB64" s="425">
        <v>30000000</v>
      </c>
      <c r="AC64" s="363"/>
      <c r="AD64" s="363"/>
      <c r="AE64" s="422">
        <v>42419</v>
      </c>
      <c r="AF64" s="422">
        <v>42735</v>
      </c>
      <c r="AG64" s="366" t="s">
        <v>64</v>
      </c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</row>
    <row r="65" spans="1:48" s="417" customFormat="1" ht="47.25" customHeight="1">
      <c r="A65" s="250" t="s">
        <v>553</v>
      </c>
      <c r="B65" s="363"/>
      <c r="C65" s="400" t="s">
        <v>65</v>
      </c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5">
        <v>0</v>
      </c>
      <c r="AC65" s="363"/>
      <c r="AD65" s="363"/>
      <c r="AE65" s="422">
        <v>42419</v>
      </c>
      <c r="AF65" s="422">
        <v>42735</v>
      </c>
      <c r="AG65" s="366" t="s">
        <v>64</v>
      </c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</row>
    <row r="66" spans="1:48" s="417" customFormat="1" ht="47.25" customHeight="1">
      <c r="A66" s="250" t="s">
        <v>556</v>
      </c>
      <c r="B66" s="363"/>
      <c r="C66" s="427">
        <v>1</v>
      </c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>
        <v>1</v>
      </c>
      <c r="AA66" s="427"/>
      <c r="AB66" s="425">
        <v>30000000</v>
      </c>
      <c r="AC66" s="363"/>
      <c r="AD66" s="363"/>
      <c r="AE66" s="422">
        <v>42419</v>
      </c>
      <c r="AF66" s="422">
        <v>42735</v>
      </c>
      <c r="AG66" s="366" t="s">
        <v>64</v>
      </c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</row>
    <row r="67" spans="1:48" s="417" customFormat="1" ht="47.25" customHeight="1">
      <c r="A67" s="250" t="s">
        <v>557</v>
      </c>
      <c r="B67" s="363"/>
      <c r="C67" s="427">
        <v>1</v>
      </c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>
        <v>1</v>
      </c>
      <c r="AA67" s="427"/>
      <c r="AB67" s="425">
        <v>0</v>
      </c>
      <c r="AC67" s="363"/>
      <c r="AD67" s="363"/>
      <c r="AE67" s="422">
        <v>42419</v>
      </c>
      <c r="AF67" s="422">
        <v>42735</v>
      </c>
      <c r="AG67" s="366" t="s">
        <v>64</v>
      </c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</row>
    <row r="68" spans="1:48" s="417" customFormat="1" ht="47.25" customHeight="1">
      <c r="A68" s="250" t="s">
        <v>558</v>
      </c>
      <c r="B68" s="363"/>
      <c r="C68" s="400" t="s">
        <v>65</v>
      </c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5">
        <v>0</v>
      </c>
      <c r="AC68" s="363"/>
      <c r="AD68" s="363"/>
      <c r="AE68" s="422">
        <v>42419</v>
      </c>
      <c r="AF68" s="422">
        <v>42735</v>
      </c>
      <c r="AG68" s="366" t="s">
        <v>64</v>
      </c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</row>
    <row r="69" spans="1:48" s="417" customFormat="1" ht="47.25" customHeight="1">
      <c r="A69" s="250" t="s">
        <v>532</v>
      </c>
      <c r="B69" s="363"/>
      <c r="C69" s="400" t="s">
        <v>65</v>
      </c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5">
        <v>0</v>
      </c>
      <c r="AC69" s="363"/>
      <c r="AD69" s="363"/>
      <c r="AE69" s="422">
        <v>42419</v>
      </c>
      <c r="AF69" s="422">
        <v>42735</v>
      </c>
      <c r="AG69" s="366" t="s">
        <v>64</v>
      </c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</row>
    <row r="70" spans="1:48" s="417" customFormat="1" ht="47.25" customHeight="1">
      <c r="A70" s="250" t="s">
        <v>838</v>
      </c>
      <c r="B70" s="363"/>
      <c r="C70" s="427">
        <v>1</v>
      </c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>
        <v>1</v>
      </c>
      <c r="AA70" s="427"/>
      <c r="AB70" s="420">
        <v>70000000</v>
      </c>
      <c r="AC70" s="363"/>
      <c r="AD70" s="363"/>
      <c r="AE70" s="422">
        <v>42419</v>
      </c>
      <c r="AF70" s="422">
        <v>42735</v>
      </c>
      <c r="AG70" s="366" t="s">
        <v>64</v>
      </c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</row>
    <row r="71" spans="1:48" s="417" customFormat="1" ht="47.25" customHeight="1">
      <c r="A71" s="250" t="s">
        <v>534</v>
      </c>
      <c r="B71" s="363"/>
      <c r="C71" s="427">
        <v>30</v>
      </c>
      <c r="D71" s="427"/>
      <c r="E71" s="427"/>
      <c r="F71" s="427">
        <v>1</v>
      </c>
      <c r="G71" s="427"/>
      <c r="H71" s="427">
        <v>2</v>
      </c>
      <c r="I71" s="427"/>
      <c r="J71" s="427">
        <v>3</v>
      </c>
      <c r="K71" s="427"/>
      <c r="L71" s="427">
        <v>3</v>
      </c>
      <c r="M71" s="427"/>
      <c r="N71" s="427">
        <v>3</v>
      </c>
      <c r="O71" s="427"/>
      <c r="P71" s="427">
        <v>3</v>
      </c>
      <c r="Q71" s="427"/>
      <c r="R71" s="427">
        <v>3</v>
      </c>
      <c r="S71" s="427"/>
      <c r="T71" s="427">
        <v>3</v>
      </c>
      <c r="U71" s="427"/>
      <c r="V71" s="427">
        <v>3</v>
      </c>
      <c r="W71" s="427"/>
      <c r="X71" s="427">
        <v>3</v>
      </c>
      <c r="Y71" s="427"/>
      <c r="Z71" s="427">
        <v>3</v>
      </c>
      <c r="AA71" s="427"/>
      <c r="AB71" s="425">
        <v>0</v>
      </c>
      <c r="AC71" s="363"/>
      <c r="AD71" s="363"/>
      <c r="AE71" s="422">
        <v>42419</v>
      </c>
      <c r="AF71" s="422">
        <v>42735</v>
      </c>
      <c r="AG71" s="366" t="s">
        <v>64</v>
      </c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3"/>
      <c r="AU71" s="363"/>
      <c r="AV71" s="363"/>
    </row>
    <row r="72" spans="1:48" s="417" customFormat="1" ht="47.25" customHeight="1">
      <c r="A72" s="250" t="s">
        <v>535</v>
      </c>
      <c r="B72" s="363"/>
      <c r="C72" s="427">
        <v>12</v>
      </c>
      <c r="D72" s="427"/>
      <c r="E72" s="427"/>
      <c r="F72" s="427">
        <v>1</v>
      </c>
      <c r="G72" s="427"/>
      <c r="H72" s="427">
        <v>1</v>
      </c>
      <c r="I72" s="427"/>
      <c r="J72" s="427">
        <v>1</v>
      </c>
      <c r="K72" s="427"/>
      <c r="L72" s="427">
        <v>1</v>
      </c>
      <c r="M72" s="427"/>
      <c r="N72" s="427">
        <v>1</v>
      </c>
      <c r="O72" s="427"/>
      <c r="P72" s="427">
        <v>1</v>
      </c>
      <c r="Q72" s="427"/>
      <c r="R72" s="427">
        <v>1</v>
      </c>
      <c r="S72" s="427"/>
      <c r="T72" s="427">
        <v>1</v>
      </c>
      <c r="U72" s="427"/>
      <c r="V72" s="427">
        <v>1</v>
      </c>
      <c r="W72" s="427"/>
      <c r="X72" s="427">
        <v>1</v>
      </c>
      <c r="Y72" s="427"/>
      <c r="Z72" s="427">
        <v>1</v>
      </c>
      <c r="AA72" s="427"/>
      <c r="AB72" s="425">
        <v>0</v>
      </c>
      <c r="AC72" s="363"/>
      <c r="AD72" s="363"/>
      <c r="AE72" s="422">
        <v>42419</v>
      </c>
      <c r="AF72" s="422">
        <v>42735</v>
      </c>
      <c r="AG72" s="366" t="s">
        <v>64</v>
      </c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</row>
    <row r="73" spans="1:48" s="417" customFormat="1" ht="47.25" customHeight="1">
      <c r="A73" s="250" t="s">
        <v>536</v>
      </c>
      <c r="B73" s="363"/>
      <c r="C73" s="427">
        <v>12</v>
      </c>
      <c r="D73" s="427"/>
      <c r="E73" s="427"/>
      <c r="F73" s="427">
        <v>1</v>
      </c>
      <c r="G73" s="427"/>
      <c r="H73" s="427">
        <v>1</v>
      </c>
      <c r="I73" s="427"/>
      <c r="J73" s="427">
        <v>1</v>
      </c>
      <c r="K73" s="427"/>
      <c r="L73" s="427">
        <v>1</v>
      </c>
      <c r="M73" s="427"/>
      <c r="N73" s="427">
        <v>1</v>
      </c>
      <c r="O73" s="427"/>
      <c r="P73" s="427">
        <v>1</v>
      </c>
      <c r="Q73" s="427"/>
      <c r="R73" s="427">
        <v>1</v>
      </c>
      <c r="S73" s="427"/>
      <c r="T73" s="427">
        <v>1</v>
      </c>
      <c r="U73" s="427"/>
      <c r="V73" s="427">
        <v>1</v>
      </c>
      <c r="W73" s="427"/>
      <c r="X73" s="427">
        <v>1</v>
      </c>
      <c r="Y73" s="427"/>
      <c r="Z73" s="427">
        <v>1</v>
      </c>
      <c r="AA73" s="427"/>
      <c r="AB73" s="425">
        <v>0</v>
      </c>
      <c r="AC73" s="363"/>
      <c r="AD73" s="363"/>
      <c r="AE73" s="422">
        <v>42419</v>
      </c>
      <c r="AF73" s="422">
        <v>42735</v>
      </c>
      <c r="AG73" s="366" t="s">
        <v>64</v>
      </c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</row>
    <row r="74" spans="1:48" s="417" customFormat="1" ht="47.25" customHeight="1">
      <c r="A74" s="250" t="s">
        <v>537</v>
      </c>
      <c r="B74" s="363"/>
      <c r="C74" s="427">
        <v>12</v>
      </c>
      <c r="D74" s="427"/>
      <c r="E74" s="427"/>
      <c r="F74" s="427">
        <v>1</v>
      </c>
      <c r="G74" s="427"/>
      <c r="H74" s="427">
        <v>1</v>
      </c>
      <c r="I74" s="427"/>
      <c r="J74" s="427">
        <v>1</v>
      </c>
      <c r="K74" s="427"/>
      <c r="L74" s="427">
        <v>1</v>
      </c>
      <c r="M74" s="427"/>
      <c r="N74" s="427">
        <v>1</v>
      </c>
      <c r="O74" s="427"/>
      <c r="P74" s="427">
        <v>1</v>
      </c>
      <c r="Q74" s="427"/>
      <c r="R74" s="427">
        <v>1</v>
      </c>
      <c r="S74" s="427"/>
      <c r="T74" s="427">
        <v>1</v>
      </c>
      <c r="U74" s="427"/>
      <c r="V74" s="427">
        <v>1</v>
      </c>
      <c r="W74" s="427"/>
      <c r="X74" s="427">
        <v>1</v>
      </c>
      <c r="Y74" s="427"/>
      <c r="Z74" s="427">
        <v>1</v>
      </c>
      <c r="AA74" s="427"/>
      <c r="AB74" s="425">
        <v>0</v>
      </c>
      <c r="AC74" s="363"/>
      <c r="AD74" s="363"/>
      <c r="AE74" s="422">
        <v>42419</v>
      </c>
      <c r="AF74" s="422">
        <v>42735</v>
      </c>
      <c r="AG74" s="366" t="s">
        <v>64</v>
      </c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3"/>
      <c r="AU74" s="363"/>
      <c r="AV74" s="363"/>
    </row>
    <row r="75" spans="1:48" s="417" customFormat="1" ht="47.25" customHeight="1">
      <c r="A75" s="250" t="s">
        <v>538</v>
      </c>
      <c r="B75" s="363"/>
      <c r="C75" s="427">
        <v>12</v>
      </c>
      <c r="D75" s="427"/>
      <c r="E75" s="427"/>
      <c r="F75" s="427">
        <v>1</v>
      </c>
      <c r="G75" s="427"/>
      <c r="H75" s="427">
        <v>1</v>
      </c>
      <c r="I75" s="427"/>
      <c r="J75" s="427">
        <v>1</v>
      </c>
      <c r="K75" s="427"/>
      <c r="L75" s="427">
        <v>1</v>
      </c>
      <c r="M75" s="427"/>
      <c r="N75" s="427">
        <v>1</v>
      </c>
      <c r="O75" s="427"/>
      <c r="P75" s="427">
        <v>1</v>
      </c>
      <c r="Q75" s="427"/>
      <c r="R75" s="427">
        <v>1</v>
      </c>
      <c r="S75" s="427"/>
      <c r="T75" s="427">
        <v>1</v>
      </c>
      <c r="U75" s="427"/>
      <c r="V75" s="427">
        <v>1</v>
      </c>
      <c r="W75" s="427"/>
      <c r="X75" s="427">
        <v>1</v>
      </c>
      <c r="Y75" s="427"/>
      <c r="Z75" s="427">
        <v>1</v>
      </c>
      <c r="AA75" s="427"/>
      <c r="AB75" s="425">
        <v>0</v>
      </c>
      <c r="AC75" s="363"/>
      <c r="AD75" s="363"/>
      <c r="AE75" s="422">
        <v>42419</v>
      </c>
      <c r="AF75" s="422">
        <v>42735</v>
      </c>
      <c r="AG75" s="366" t="s">
        <v>64</v>
      </c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3"/>
      <c r="AU75" s="363"/>
      <c r="AV75" s="363"/>
    </row>
    <row r="76" spans="1:48" s="417" customFormat="1" ht="47.25" customHeight="1">
      <c r="A76" s="250" t="s">
        <v>539</v>
      </c>
      <c r="B76" s="363"/>
      <c r="C76" s="400" t="s">
        <v>65</v>
      </c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5">
        <v>0</v>
      </c>
      <c r="AC76" s="363"/>
      <c r="AD76" s="363"/>
      <c r="AE76" s="422">
        <v>42419</v>
      </c>
      <c r="AF76" s="422">
        <v>42735</v>
      </c>
      <c r="AG76" s="366" t="s">
        <v>64</v>
      </c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</row>
    <row r="77" spans="1:48" s="417" customFormat="1" ht="47.25" customHeight="1">
      <c r="A77" s="250" t="s">
        <v>540</v>
      </c>
      <c r="B77" s="363"/>
      <c r="C77" s="400" t="s">
        <v>65</v>
      </c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5">
        <v>0</v>
      </c>
      <c r="AC77" s="363"/>
      <c r="AD77" s="363"/>
      <c r="AE77" s="422">
        <v>42419</v>
      </c>
      <c r="AF77" s="422">
        <v>42735</v>
      </c>
      <c r="AG77" s="366" t="s">
        <v>64</v>
      </c>
      <c r="AH77" s="363"/>
      <c r="AI77" s="363"/>
      <c r="AJ77" s="363"/>
      <c r="AK77" s="363"/>
      <c r="AL77" s="363"/>
      <c r="AM77" s="363"/>
      <c r="AN77" s="363"/>
      <c r="AO77" s="363"/>
      <c r="AP77" s="363"/>
      <c r="AQ77" s="363"/>
      <c r="AR77" s="363"/>
      <c r="AS77" s="363"/>
      <c r="AT77" s="363"/>
      <c r="AU77" s="363"/>
      <c r="AV77" s="363"/>
    </row>
    <row r="78" spans="1:48" s="417" customFormat="1" ht="47.25" customHeight="1">
      <c r="A78" s="250" t="s">
        <v>541</v>
      </c>
      <c r="B78" s="363"/>
      <c r="C78" s="427">
        <v>6</v>
      </c>
      <c r="D78" s="427"/>
      <c r="E78" s="427"/>
      <c r="F78" s="427"/>
      <c r="G78" s="427"/>
      <c r="H78" s="427">
        <v>1</v>
      </c>
      <c r="I78" s="427"/>
      <c r="J78" s="427"/>
      <c r="K78" s="427"/>
      <c r="L78" s="427">
        <v>1</v>
      </c>
      <c r="M78" s="427"/>
      <c r="N78" s="427"/>
      <c r="O78" s="427"/>
      <c r="P78" s="427">
        <v>1</v>
      </c>
      <c r="Q78" s="427"/>
      <c r="R78" s="427"/>
      <c r="S78" s="427"/>
      <c r="T78" s="427">
        <v>1</v>
      </c>
      <c r="U78" s="427"/>
      <c r="V78" s="427"/>
      <c r="W78" s="427"/>
      <c r="X78" s="427">
        <v>1</v>
      </c>
      <c r="Y78" s="427"/>
      <c r="Z78" s="427">
        <v>1</v>
      </c>
      <c r="AA78" s="427"/>
      <c r="AB78" s="425">
        <v>0</v>
      </c>
      <c r="AC78" s="363"/>
      <c r="AD78" s="363"/>
      <c r="AE78" s="422">
        <v>42419</v>
      </c>
      <c r="AF78" s="422">
        <v>42735</v>
      </c>
      <c r="AG78" s="366" t="s">
        <v>64</v>
      </c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</row>
    <row r="79" spans="1:48" s="417" customFormat="1" ht="47.25" customHeight="1">
      <c r="A79" s="250" t="s">
        <v>542</v>
      </c>
      <c r="B79" s="363"/>
      <c r="C79" s="427">
        <v>12</v>
      </c>
      <c r="D79" s="427"/>
      <c r="E79" s="427"/>
      <c r="F79" s="427">
        <v>1</v>
      </c>
      <c r="G79" s="427"/>
      <c r="H79" s="427">
        <v>1</v>
      </c>
      <c r="I79" s="427"/>
      <c r="J79" s="427">
        <v>1</v>
      </c>
      <c r="K79" s="427"/>
      <c r="L79" s="427">
        <v>1</v>
      </c>
      <c r="M79" s="427"/>
      <c r="N79" s="427">
        <v>1</v>
      </c>
      <c r="O79" s="427"/>
      <c r="P79" s="427">
        <v>1</v>
      </c>
      <c r="Q79" s="427"/>
      <c r="R79" s="427">
        <v>1</v>
      </c>
      <c r="S79" s="427"/>
      <c r="T79" s="427">
        <v>1</v>
      </c>
      <c r="U79" s="427"/>
      <c r="V79" s="427">
        <v>1</v>
      </c>
      <c r="W79" s="427"/>
      <c r="X79" s="427">
        <v>1</v>
      </c>
      <c r="Y79" s="427"/>
      <c r="Z79" s="427">
        <v>1</v>
      </c>
      <c r="AA79" s="427"/>
      <c r="AB79" s="425">
        <v>0</v>
      </c>
      <c r="AC79" s="363"/>
      <c r="AD79" s="363"/>
      <c r="AE79" s="422">
        <v>42419</v>
      </c>
      <c r="AF79" s="422">
        <v>42735</v>
      </c>
      <c r="AG79" s="366" t="s">
        <v>64</v>
      </c>
      <c r="AH79" s="363"/>
      <c r="AI79" s="363"/>
      <c r="AJ79" s="363"/>
      <c r="AK79" s="363"/>
      <c r="AL79" s="363"/>
      <c r="AM79" s="363"/>
      <c r="AN79" s="363"/>
      <c r="AO79" s="363"/>
      <c r="AP79" s="363"/>
      <c r="AQ79" s="363"/>
      <c r="AR79" s="363"/>
      <c r="AS79" s="363"/>
      <c r="AT79" s="363"/>
      <c r="AU79" s="363"/>
      <c r="AV79" s="363"/>
    </row>
    <row r="80" spans="1:48" s="417" customFormat="1" ht="47.25" customHeight="1">
      <c r="A80" s="428" t="s">
        <v>839</v>
      </c>
      <c r="B80" s="363"/>
      <c r="C80" s="427">
        <v>24</v>
      </c>
      <c r="D80" s="427"/>
      <c r="E80" s="427"/>
      <c r="F80" s="427">
        <v>1</v>
      </c>
      <c r="G80" s="427"/>
      <c r="H80" s="427">
        <v>2</v>
      </c>
      <c r="I80" s="427"/>
      <c r="J80" s="427">
        <v>2</v>
      </c>
      <c r="K80" s="427"/>
      <c r="L80" s="427">
        <v>3</v>
      </c>
      <c r="M80" s="427"/>
      <c r="N80" s="427">
        <v>2</v>
      </c>
      <c r="O80" s="427"/>
      <c r="P80" s="427">
        <v>3</v>
      </c>
      <c r="Q80" s="427"/>
      <c r="R80" s="427">
        <v>3</v>
      </c>
      <c r="S80" s="427"/>
      <c r="T80" s="427">
        <v>2</v>
      </c>
      <c r="U80" s="427"/>
      <c r="V80" s="427">
        <v>2</v>
      </c>
      <c r="W80" s="427"/>
      <c r="X80" s="427">
        <v>2</v>
      </c>
      <c r="Y80" s="427"/>
      <c r="Z80" s="427">
        <v>2</v>
      </c>
      <c r="AA80" s="427"/>
      <c r="AB80" s="425">
        <v>0</v>
      </c>
      <c r="AC80" s="363"/>
      <c r="AD80" s="363"/>
      <c r="AE80" s="422">
        <v>42419</v>
      </c>
      <c r="AF80" s="422">
        <v>42735</v>
      </c>
      <c r="AG80" s="366" t="s">
        <v>64</v>
      </c>
      <c r="AH80" s="363"/>
      <c r="AI80" s="363"/>
      <c r="AJ80" s="363"/>
      <c r="AK80" s="363"/>
      <c r="AL80" s="363"/>
      <c r="AM80" s="363"/>
      <c r="AN80" s="363"/>
      <c r="AO80" s="363"/>
      <c r="AP80" s="363"/>
      <c r="AQ80" s="363"/>
      <c r="AR80" s="363"/>
      <c r="AS80" s="363"/>
      <c r="AT80" s="363"/>
      <c r="AU80" s="363"/>
      <c r="AV80" s="363"/>
    </row>
    <row r="81" spans="1:48" s="417" customFormat="1" ht="19.5" customHeight="1">
      <c r="A81" s="727" t="s">
        <v>62</v>
      </c>
      <c r="B81" s="727"/>
      <c r="C81" s="727"/>
      <c r="D81" s="727"/>
      <c r="E81" s="727"/>
      <c r="F81" s="727"/>
      <c r="G81" s="727"/>
      <c r="H81" s="727"/>
      <c r="I81" s="727"/>
      <c r="J81" s="727"/>
      <c r="K81" s="727"/>
      <c r="L81" s="727"/>
      <c r="M81" s="727"/>
      <c r="N81" s="727"/>
      <c r="O81" s="727"/>
      <c r="P81" s="727"/>
      <c r="Q81" s="727"/>
      <c r="R81" s="727"/>
      <c r="S81" s="727"/>
      <c r="T81" s="727"/>
      <c r="U81" s="727"/>
      <c r="V81" s="727"/>
      <c r="W81" s="727"/>
      <c r="X81" s="376"/>
      <c r="Y81" s="377"/>
      <c r="Z81" s="415"/>
      <c r="AA81" s="437"/>
      <c r="AB81" s="379">
        <f>SUM(AB7:AB80)</f>
        <v>883342538</v>
      </c>
      <c r="AC81" s="380"/>
      <c r="AD81" s="381"/>
      <c r="AE81" s="382"/>
      <c r="AF81" s="383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54"/>
      <c r="AT81" s="354"/>
      <c r="AU81" s="354"/>
      <c r="AV81" s="354"/>
    </row>
    <row r="82" spans="1:48">
      <c r="C82" s="430"/>
    </row>
    <row r="83" spans="1:48">
      <c r="C83" s="430"/>
    </row>
    <row r="84" spans="1:48">
      <c r="C84" s="430"/>
    </row>
    <row r="85" spans="1:48">
      <c r="C85" s="430"/>
    </row>
    <row r="86" spans="1:48">
      <c r="C86" s="430"/>
    </row>
    <row r="87" spans="1:48">
      <c r="C87" s="430"/>
    </row>
    <row r="88" spans="1:48">
      <c r="C88" s="430"/>
    </row>
  </sheetData>
  <protectedRanges>
    <protectedRange password="C7A1" sqref="A53" name="Rango1_5_1_2_1"/>
  </protectedRanges>
  <mergeCells count="19">
    <mergeCell ref="AJ5:AU5"/>
    <mergeCell ref="A56:AV56"/>
    <mergeCell ref="AE5:AE6"/>
    <mergeCell ref="AF5:AF6"/>
    <mergeCell ref="A1:AV1"/>
    <mergeCell ref="A2:AV2"/>
    <mergeCell ref="A3:AV3"/>
    <mergeCell ref="A4:AV4"/>
    <mergeCell ref="AV5:AV6"/>
    <mergeCell ref="AD5:AD6"/>
    <mergeCell ref="C5:C6"/>
    <mergeCell ref="D5:AA5"/>
    <mergeCell ref="AG5:AG6"/>
    <mergeCell ref="AH5:AI5"/>
    <mergeCell ref="A81:W81"/>
    <mergeCell ref="A5:A6"/>
    <mergeCell ref="B5:B6"/>
    <mergeCell ref="AB5:AB6"/>
    <mergeCell ref="AC5:AC6"/>
  </mergeCells>
  <conditionalFormatting sqref="AF56">
    <cfRule type="cellIs" dxfId="119" priority="2" operator="greaterThanOrEqual">
      <formula>1</formula>
    </cfRule>
    <cfRule type="cellIs" dxfId="118" priority="3" operator="lessThanOrEqual">
      <formula>0.99</formula>
    </cfRule>
  </conditionalFormatting>
  <conditionalFormatting sqref="AE56">
    <cfRule type="colorScale" priority="1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6"/>
  <sheetViews>
    <sheetView topLeftCell="A9" workbookViewId="0">
      <selection sqref="A1:AI16"/>
    </sheetView>
  </sheetViews>
  <sheetFormatPr baseColWidth="10" defaultRowHeight="12"/>
  <cols>
    <col min="1" max="1" width="60.28515625" style="387" customWidth="1"/>
    <col min="2" max="2" width="14.5703125" style="387" customWidth="1"/>
    <col min="3" max="26" width="4.7109375" style="387" hidden="1" customWidth="1"/>
    <col min="27" max="27" width="14.28515625" style="387" customWidth="1"/>
    <col min="28" max="29" width="13.5703125" style="387" hidden="1" customWidth="1"/>
    <col min="30" max="31" width="9.85546875" style="387" bestFit="1" customWidth="1"/>
    <col min="32" max="32" width="13" style="387" customWidth="1"/>
    <col min="33" max="34" width="11.42578125" style="387" hidden="1" customWidth="1"/>
    <col min="35" max="35" width="25.140625" style="387" customWidth="1"/>
    <col min="36" max="37" width="11.42578125" style="387" customWidth="1"/>
    <col min="38" max="243" width="11.42578125" style="387"/>
    <col min="244" max="244" width="34.42578125" style="387" customWidth="1"/>
    <col min="245" max="246" width="11.42578125" style="387"/>
    <col min="247" max="270" width="5.85546875" style="387" customWidth="1"/>
    <col min="271" max="273" width="13.5703125" style="387" customWidth="1"/>
    <col min="274" max="275" width="11.42578125" style="387"/>
    <col min="276" max="276" width="19.5703125" style="387" customWidth="1"/>
    <col min="277" max="278" width="11.42578125" style="387"/>
    <col min="279" max="290" width="0" style="387" hidden="1" customWidth="1"/>
    <col min="291" max="291" width="25.28515625" style="387" customWidth="1"/>
    <col min="292" max="293" width="11.42578125" style="387" customWidth="1"/>
    <col min="294" max="499" width="11.42578125" style="387"/>
    <col min="500" max="500" width="34.42578125" style="387" customWidth="1"/>
    <col min="501" max="502" width="11.42578125" style="387"/>
    <col min="503" max="526" width="5.85546875" style="387" customWidth="1"/>
    <col min="527" max="529" width="13.5703125" style="387" customWidth="1"/>
    <col min="530" max="531" width="11.42578125" style="387"/>
    <col min="532" max="532" width="19.5703125" style="387" customWidth="1"/>
    <col min="533" max="534" width="11.42578125" style="387"/>
    <col min="535" max="546" width="0" style="387" hidden="1" customWidth="1"/>
    <col min="547" max="547" width="25.28515625" style="387" customWidth="1"/>
    <col min="548" max="549" width="11.42578125" style="387" customWidth="1"/>
    <col min="550" max="755" width="11.42578125" style="387"/>
    <col min="756" max="756" width="34.42578125" style="387" customWidth="1"/>
    <col min="757" max="758" width="11.42578125" style="387"/>
    <col min="759" max="782" width="5.85546875" style="387" customWidth="1"/>
    <col min="783" max="785" width="13.5703125" style="387" customWidth="1"/>
    <col min="786" max="787" width="11.42578125" style="387"/>
    <col min="788" max="788" width="19.5703125" style="387" customWidth="1"/>
    <col min="789" max="790" width="11.42578125" style="387"/>
    <col min="791" max="802" width="0" style="387" hidden="1" customWidth="1"/>
    <col min="803" max="803" width="25.28515625" style="387" customWidth="1"/>
    <col min="804" max="805" width="11.42578125" style="387" customWidth="1"/>
    <col min="806" max="1011" width="11.42578125" style="387"/>
    <col min="1012" max="1012" width="34.42578125" style="387" customWidth="1"/>
    <col min="1013" max="1014" width="11.42578125" style="387"/>
    <col min="1015" max="1038" width="5.85546875" style="387" customWidth="1"/>
    <col min="1039" max="1041" width="13.5703125" style="387" customWidth="1"/>
    <col min="1042" max="1043" width="11.42578125" style="387"/>
    <col min="1044" max="1044" width="19.5703125" style="387" customWidth="1"/>
    <col min="1045" max="1046" width="11.42578125" style="387"/>
    <col min="1047" max="1058" width="0" style="387" hidden="1" customWidth="1"/>
    <col min="1059" max="1059" width="25.28515625" style="387" customWidth="1"/>
    <col min="1060" max="1061" width="11.42578125" style="387" customWidth="1"/>
    <col min="1062" max="1267" width="11.42578125" style="387"/>
    <col min="1268" max="1268" width="34.42578125" style="387" customWidth="1"/>
    <col min="1269" max="1270" width="11.42578125" style="387"/>
    <col min="1271" max="1294" width="5.85546875" style="387" customWidth="1"/>
    <col min="1295" max="1297" width="13.5703125" style="387" customWidth="1"/>
    <col min="1298" max="1299" width="11.42578125" style="387"/>
    <col min="1300" max="1300" width="19.5703125" style="387" customWidth="1"/>
    <col min="1301" max="1302" width="11.42578125" style="387"/>
    <col min="1303" max="1314" width="0" style="387" hidden="1" customWidth="1"/>
    <col min="1315" max="1315" width="25.28515625" style="387" customWidth="1"/>
    <col min="1316" max="1317" width="11.42578125" style="387" customWidth="1"/>
    <col min="1318" max="1523" width="11.42578125" style="387"/>
    <col min="1524" max="1524" width="34.42578125" style="387" customWidth="1"/>
    <col min="1525" max="1526" width="11.42578125" style="387"/>
    <col min="1527" max="1550" width="5.85546875" style="387" customWidth="1"/>
    <col min="1551" max="1553" width="13.5703125" style="387" customWidth="1"/>
    <col min="1554" max="1555" width="11.42578125" style="387"/>
    <col min="1556" max="1556" width="19.5703125" style="387" customWidth="1"/>
    <col min="1557" max="1558" width="11.42578125" style="387"/>
    <col min="1559" max="1570" width="0" style="387" hidden="1" customWidth="1"/>
    <col min="1571" max="1571" width="25.28515625" style="387" customWidth="1"/>
    <col min="1572" max="1573" width="11.42578125" style="387" customWidth="1"/>
    <col min="1574" max="1779" width="11.42578125" style="387"/>
    <col min="1780" max="1780" width="34.42578125" style="387" customWidth="1"/>
    <col min="1781" max="1782" width="11.42578125" style="387"/>
    <col min="1783" max="1806" width="5.85546875" style="387" customWidth="1"/>
    <col min="1807" max="1809" width="13.5703125" style="387" customWidth="1"/>
    <col min="1810" max="1811" width="11.42578125" style="387"/>
    <col min="1812" max="1812" width="19.5703125" style="387" customWidth="1"/>
    <col min="1813" max="1814" width="11.42578125" style="387"/>
    <col min="1815" max="1826" width="0" style="387" hidden="1" customWidth="1"/>
    <col min="1827" max="1827" width="25.28515625" style="387" customWidth="1"/>
    <col min="1828" max="1829" width="11.42578125" style="387" customWidth="1"/>
    <col min="1830" max="2035" width="11.42578125" style="387"/>
    <col min="2036" max="2036" width="34.42578125" style="387" customWidth="1"/>
    <col min="2037" max="2038" width="11.42578125" style="387"/>
    <col min="2039" max="2062" width="5.85546875" style="387" customWidth="1"/>
    <col min="2063" max="2065" width="13.5703125" style="387" customWidth="1"/>
    <col min="2066" max="2067" width="11.42578125" style="387"/>
    <col min="2068" max="2068" width="19.5703125" style="387" customWidth="1"/>
    <col min="2069" max="2070" width="11.42578125" style="387"/>
    <col min="2071" max="2082" width="0" style="387" hidden="1" customWidth="1"/>
    <col min="2083" max="2083" width="25.28515625" style="387" customWidth="1"/>
    <col min="2084" max="2085" width="11.42578125" style="387" customWidth="1"/>
    <col min="2086" max="2291" width="11.42578125" style="387"/>
    <col min="2292" max="2292" width="34.42578125" style="387" customWidth="1"/>
    <col min="2293" max="2294" width="11.42578125" style="387"/>
    <col min="2295" max="2318" width="5.85546875" style="387" customWidth="1"/>
    <col min="2319" max="2321" width="13.5703125" style="387" customWidth="1"/>
    <col min="2322" max="2323" width="11.42578125" style="387"/>
    <col min="2324" max="2324" width="19.5703125" style="387" customWidth="1"/>
    <col min="2325" max="2326" width="11.42578125" style="387"/>
    <col min="2327" max="2338" width="0" style="387" hidden="1" customWidth="1"/>
    <col min="2339" max="2339" width="25.28515625" style="387" customWidth="1"/>
    <col min="2340" max="2341" width="11.42578125" style="387" customWidth="1"/>
    <col min="2342" max="2547" width="11.42578125" style="387"/>
    <col min="2548" max="2548" width="34.42578125" style="387" customWidth="1"/>
    <col min="2549" max="2550" width="11.42578125" style="387"/>
    <col min="2551" max="2574" width="5.85546875" style="387" customWidth="1"/>
    <col min="2575" max="2577" width="13.5703125" style="387" customWidth="1"/>
    <col min="2578" max="2579" width="11.42578125" style="387"/>
    <col min="2580" max="2580" width="19.5703125" style="387" customWidth="1"/>
    <col min="2581" max="2582" width="11.42578125" style="387"/>
    <col min="2583" max="2594" width="0" style="387" hidden="1" customWidth="1"/>
    <col min="2595" max="2595" width="25.28515625" style="387" customWidth="1"/>
    <col min="2596" max="2597" width="11.42578125" style="387" customWidth="1"/>
    <col min="2598" max="2803" width="11.42578125" style="387"/>
    <col min="2804" max="2804" width="34.42578125" style="387" customWidth="1"/>
    <col min="2805" max="2806" width="11.42578125" style="387"/>
    <col min="2807" max="2830" width="5.85546875" style="387" customWidth="1"/>
    <col min="2831" max="2833" width="13.5703125" style="387" customWidth="1"/>
    <col min="2834" max="2835" width="11.42578125" style="387"/>
    <col min="2836" max="2836" width="19.5703125" style="387" customWidth="1"/>
    <col min="2837" max="2838" width="11.42578125" style="387"/>
    <col min="2839" max="2850" width="0" style="387" hidden="1" customWidth="1"/>
    <col min="2851" max="2851" width="25.28515625" style="387" customWidth="1"/>
    <col min="2852" max="2853" width="11.42578125" style="387" customWidth="1"/>
    <col min="2854" max="3059" width="11.42578125" style="387"/>
    <col min="3060" max="3060" width="34.42578125" style="387" customWidth="1"/>
    <col min="3061" max="3062" width="11.42578125" style="387"/>
    <col min="3063" max="3086" width="5.85546875" style="387" customWidth="1"/>
    <col min="3087" max="3089" width="13.5703125" style="387" customWidth="1"/>
    <col min="3090" max="3091" width="11.42578125" style="387"/>
    <col min="3092" max="3092" width="19.5703125" style="387" customWidth="1"/>
    <col min="3093" max="3094" width="11.42578125" style="387"/>
    <col min="3095" max="3106" width="0" style="387" hidden="1" customWidth="1"/>
    <col min="3107" max="3107" width="25.28515625" style="387" customWidth="1"/>
    <col min="3108" max="3109" width="11.42578125" style="387" customWidth="1"/>
    <col min="3110" max="3315" width="11.42578125" style="387"/>
    <col min="3316" max="3316" width="34.42578125" style="387" customWidth="1"/>
    <col min="3317" max="3318" width="11.42578125" style="387"/>
    <col min="3319" max="3342" width="5.85546875" style="387" customWidth="1"/>
    <col min="3343" max="3345" width="13.5703125" style="387" customWidth="1"/>
    <col min="3346" max="3347" width="11.42578125" style="387"/>
    <col min="3348" max="3348" width="19.5703125" style="387" customWidth="1"/>
    <col min="3349" max="3350" width="11.42578125" style="387"/>
    <col min="3351" max="3362" width="0" style="387" hidden="1" customWidth="1"/>
    <col min="3363" max="3363" width="25.28515625" style="387" customWidth="1"/>
    <col min="3364" max="3365" width="11.42578125" style="387" customWidth="1"/>
    <col min="3366" max="3571" width="11.42578125" style="387"/>
    <col min="3572" max="3572" width="34.42578125" style="387" customWidth="1"/>
    <col min="3573" max="3574" width="11.42578125" style="387"/>
    <col min="3575" max="3598" width="5.85546875" style="387" customWidth="1"/>
    <col min="3599" max="3601" width="13.5703125" style="387" customWidth="1"/>
    <col min="3602" max="3603" width="11.42578125" style="387"/>
    <col min="3604" max="3604" width="19.5703125" style="387" customWidth="1"/>
    <col min="3605" max="3606" width="11.42578125" style="387"/>
    <col min="3607" max="3618" width="0" style="387" hidden="1" customWidth="1"/>
    <col min="3619" max="3619" width="25.28515625" style="387" customWidth="1"/>
    <col min="3620" max="3621" width="11.42578125" style="387" customWidth="1"/>
    <col min="3622" max="3827" width="11.42578125" style="387"/>
    <col min="3828" max="3828" width="34.42578125" style="387" customWidth="1"/>
    <col min="3829" max="3830" width="11.42578125" style="387"/>
    <col min="3831" max="3854" width="5.85546875" style="387" customWidth="1"/>
    <col min="3855" max="3857" width="13.5703125" style="387" customWidth="1"/>
    <col min="3858" max="3859" width="11.42578125" style="387"/>
    <col min="3860" max="3860" width="19.5703125" style="387" customWidth="1"/>
    <col min="3861" max="3862" width="11.42578125" style="387"/>
    <col min="3863" max="3874" width="0" style="387" hidden="1" customWidth="1"/>
    <col min="3875" max="3875" width="25.28515625" style="387" customWidth="1"/>
    <col min="3876" max="3877" width="11.42578125" style="387" customWidth="1"/>
    <col min="3878" max="4083" width="11.42578125" style="387"/>
    <col min="4084" max="4084" width="34.42578125" style="387" customWidth="1"/>
    <col min="4085" max="4086" width="11.42578125" style="387"/>
    <col min="4087" max="4110" width="5.85546875" style="387" customWidth="1"/>
    <col min="4111" max="4113" width="13.5703125" style="387" customWidth="1"/>
    <col min="4114" max="4115" width="11.42578125" style="387"/>
    <col min="4116" max="4116" width="19.5703125" style="387" customWidth="1"/>
    <col min="4117" max="4118" width="11.42578125" style="387"/>
    <col min="4119" max="4130" width="0" style="387" hidden="1" customWidth="1"/>
    <col min="4131" max="4131" width="25.28515625" style="387" customWidth="1"/>
    <col min="4132" max="4133" width="11.42578125" style="387" customWidth="1"/>
    <col min="4134" max="4339" width="11.42578125" style="387"/>
    <col min="4340" max="4340" width="34.42578125" style="387" customWidth="1"/>
    <col min="4341" max="4342" width="11.42578125" style="387"/>
    <col min="4343" max="4366" width="5.85546875" style="387" customWidth="1"/>
    <col min="4367" max="4369" width="13.5703125" style="387" customWidth="1"/>
    <col min="4370" max="4371" width="11.42578125" style="387"/>
    <col min="4372" max="4372" width="19.5703125" style="387" customWidth="1"/>
    <col min="4373" max="4374" width="11.42578125" style="387"/>
    <col min="4375" max="4386" width="0" style="387" hidden="1" customWidth="1"/>
    <col min="4387" max="4387" width="25.28515625" style="387" customWidth="1"/>
    <col min="4388" max="4389" width="11.42578125" style="387" customWidth="1"/>
    <col min="4390" max="4595" width="11.42578125" style="387"/>
    <col min="4596" max="4596" width="34.42578125" style="387" customWidth="1"/>
    <col min="4597" max="4598" width="11.42578125" style="387"/>
    <col min="4599" max="4622" width="5.85546875" style="387" customWidth="1"/>
    <col min="4623" max="4625" width="13.5703125" style="387" customWidth="1"/>
    <col min="4626" max="4627" width="11.42578125" style="387"/>
    <col min="4628" max="4628" width="19.5703125" style="387" customWidth="1"/>
    <col min="4629" max="4630" width="11.42578125" style="387"/>
    <col min="4631" max="4642" width="0" style="387" hidden="1" customWidth="1"/>
    <col min="4643" max="4643" width="25.28515625" style="387" customWidth="1"/>
    <col min="4644" max="4645" width="11.42578125" style="387" customWidth="1"/>
    <col min="4646" max="4851" width="11.42578125" style="387"/>
    <col min="4852" max="4852" width="34.42578125" style="387" customWidth="1"/>
    <col min="4853" max="4854" width="11.42578125" style="387"/>
    <col min="4855" max="4878" width="5.85546875" style="387" customWidth="1"/>
    <col min="4879" max="4881" width="13.5703125" style="387" customWidth="1"/>
    <col min="4882" max="4883" width="11.42578125" style="387"/>
    <col min="4884" max="4884" width="19.5703125" style="387" customWidth="1"/>
    <col min="4885" max="4886" width="11.42578125" style="387"/>
    <col min="4887" max="4898" width="0" style="387" hidden="1" customWidth="1"/>
    <col min="4899" max="4899" width="25.28515625" style="387" customWidth="1"/>
    <col min="4900" max="4901" width="11.42578125" style="387" customWidth="1"/>
    <col min="4902" max="5107" width="11.42578125" style="387"/>
    <col min="5108" max="5108" width="34.42578125" style="387" customWidth="1"/>
    <col min="5109" max="5110" width="11.42578125" style="387"/>
    <col min="5111" max="5134" width="5.85546875" style="387" customWidth="1"/>
    <col min="5135" max="5137" width="13.5703125" style="387" customWidth="1"/>
    <col min="5138" max="5139" width="11.42578125" style="387"/>
    <col min="5140" max="5140" width="19.5703125" style="387" customWidth="1"/>
    <col min="5141" max="5142" width="11.42578125" style="387"/>
    <col min="5143" max="5154" width="0" style="387" hidden="1" customWidth="1"/>
    <col min="5155" max="5155" width="25.28515625" style="387" customWidth="1"/>
    <col min="5156" max="5157" width="11.42578125" style="387" customWidth="1"/>
    <col min="5158" max="5363" width="11.42578125" style="387"/>
    <col min="5364" max="5364" width="34.42578125" style="387" customWidth="1"/>
    <col min="5365" max="5366" width="11.42578125" style="387"/>
    <col min="5367" max="5390" width="5.85546875" style="387" customWidth="1"/>
    <col min="5391" max="5393" width="13.5703125" style="387" customWidth="1"/>
    <col min="5394" max="5395" width="11.42578125" style="387"/>
    <col min="5396" max="5396" width="19.5703125" style="387" customWidth="1"/>
    <col min="5397" max="5398" width="11.42578125" style="387"/>
    <col min="5399" max="5410" width="0" style="387" hidden="1" customWidth="1"/>
    <col min="5411" max="5411" width="25.28515625" style="387" customWidth="1"/>
    <col min="5412" max="5413" width="11.42578125" style="387" customWidth="1"/>
    <col min="5414" max="5619" width="11.42578125" style="387"/>
    <col min="5620" max="5620" width="34.42578125" style="387" customWidth="1"/>
    <col min="5621" max="5622" width="11.42578125" style="387"/>
    <col min="5623" max="5646" width="5.85546875" style="387" customWidth="1"/>
    <col min="5647" max="5649" width="13.5703125" style="387" customWidth="1"/>
    <col min="5650" max="5651" width="11.42578125" style="387"/>
    <col min="5652" max="5652" width="19.5703125" style="387" customWidth="1"/>
    <col min="5653" max="5654" width="11.42578125" style="387"/>
    <col min="5655" max="5666" width="0" style="387" hidden="1" customWidth="1"/>
    <col min="5667" max="5667" width="25.28515625" style="387" customWidth="1"/>
    <col min="5668" max="5669" width="11.42578125" style="387" customWidth="1"/>
    <col min="5670" max="5875" width="11.42578125" style="387"/>
    <col min="5876" max="5876" width="34.42578125" style="387" customWidth="1"/>
    <col min="5877" max="5878" width="11.42578125" style="387"/>
    <col min="5879" max="5902" width="5.85546875" style="387" customWidth="1"/>
    <col min="5903" max="5905" width="13.5703125" style="387" customWidth="1"/>
    <col min="5906" max="5907" width="11.42578125" style="387"/>
    <col min="5908" max="5908" width="19.5703125" style="387" customWidth="1"/>
    <col min="5909" max="5910" width="11.42578125" style="387"/>
    <col min="5911" max="5922" width="0" style="387" hidden="1" customWidth="1"/>
    <col min="5923" max="5923" width="25.28515625" style="387" customWidth="1"/>
    <col min="5924" max="5925" width="11.42578125" style="387" customWidth="1"/>
    <col min="5926" max="6131" width="11.42578125" style="387"/>
    <col min="6132" max="6132" width="34.42578125" style="387" customWidth="1"/>
    <col min="6133" max="6134" width="11.42578125" style="387"/>
    <col min="6135" max="6158" width="5.85546875" style="387" customWidth="1"/>
    <col min="6159" max="6161" width="13.5703125" style="387" customWidth="1"/>
    <col min="6162" max="6163" width="11.42578125" style="387"/>
    <col min="6164" max="6164" width="19.5703125" style="387" customWidth="1"/>
    <col min="6165" max="6166" width="11.42578125" style="387"/>
    <col min="6167" max="6178" width="0" style="387" hidden="1" customWidth="1"/>
    <col min="6179" max="6179" width="25.28515625" style="387" customWidth="1"/>
    <col min="6180" max="6181" width="11.42578125" style="387" customWidth="1"/>
    <col min="6182" max="6387" width="11.42578125" style="387"/>
    <col min="6388" max="6388" width="34.42578125" style="387" customWidth="1"/>
    <col min="6389" max="6390" width="11.42578125" style="387"/>
    <col min="6391" max="6414" width="5.85546875" style="387" customWidth="1"/>
    <col min="6415" max="6417" width="13.5703125" style="387" customWidth="1"/>
    <col min="6418" max="6419" width="11.42578125" style="387"/>
    <col min="6420" max="6420" width="19.5703125" style="387" customWidth="1"/>
    <col min="6421" max="6422" width="11.42578125" style="387"/>
    <col min="6423" max="6434" width="0" style="387" hidden="1" customWidth="1"/>
    <col min="6435" max="6435" width="25.28515625" style="387" customWidth="1"/>
    <col min="6436" max="6437" width="11.42578125" style="387" customWidth="1"/>
    <col min="6438" max="6643" width="11.42578125" style="387"/>
    <col min="6644" max="6644" width="34.42578125" style="387" customWidth="1"/>
    <col min="6645" max="6646" width="11.42578125" style="387"/>
    <col min="6647" max="6670" width="5.85546875" style="387" customWidth="1"/>
    <col min="6671" max="6673" width="13.5703125" style="387" customWidth="1"/>
    <col min="6674" max="6675" width="11.42578125" style="387"/>
    <col min="6676" max="6676" width="19.5703125" style="387" customWidth="1"/>
    <col min="6677" max="6678" width="11.42578125" style="387"/>
    <col min="6679" max="6690" width="0" style="387" hidden="1" customWidth="1"/>
    <col min="6691" max="6691" width="25.28515625" style="387" customWidth="1"/>
    <col min="6692" max="6693" width="11.42578125" style="387" customWidth="1"/>
    <col min="6694" max="6899" width="11.42578125" style="387"/>
    <col min="6900" max="6900" width="34.42578125" style="387" customWidth="1"/>
    <col min="6901" max="6902" width="11.42578125" style="387"/>
    <col min="6903" max="6926" width="5.85546875" style="387" customWidth="1"/>
    <col min="6927" max="6929" width="13.5703125" style="387" customWidth="1"/>
    <col min="6930" max="6931" width="11.42578125" style="387"/>
    <col min="6932" max="6932" width="19.5703125" style="387" customWidth="1"/>
    <col min="6933" max="6934" width="11.42578125" style="387"/>
    <col min="6935" max="6946" width="0" style="387" hidden="1" customWidth="1"/>
    <col min="6947" max="6947" width="25.28515625" style="387" customWidth="1"/>
    <col min="6948" max="6949" width="11.42578125" style="387" customWidth="1"/>
    <col min="6950" max="7155" width="11.42578125" style="387"/>
    <col min="7156" max="7156" width="34.42578125" style="387" customWidth="1"/>
    <col min="7157" max="7158" width="11.42578125" style="387"/>
    <col min="7159" max="7182" width="5.85546875" style="387" customWidth="1"/>
    <col min="7183" max="7185" width="13.5703125" style="387" customWidth="1"/>
    <col min="7186" max="7187" width="11.42578125" style="387"/>
    <col min="7188" max="7188" width="19.5703125" style="387" customWidth="1"/>
    <col min="7189" max="7190" width="11.42578125" style="387"/>
    <col min="7191" max="7202" width="0" style="387" hidden="1" customWidth="1"/>
    <col min="7203" max="7203" width="25.28515625" style="387" customWidth="1"/>
    <col min="7204" max="7205" width="11.42578125" style="387" customWidth="1"/>
    <col min="7206" max="7411" width="11.42578125" style="387"/>
    <col min="7412" max="7412" width="34.42578125" style="387" customWidth="1"/>
    <col min="7413" max="7414" width="11.42578125" style="387"/>
    <col min="7415" max="7438" width="5.85546875" style="387" customWidth="1"/>
    <col min="7439" max="7441" width="13.5703125" style="387" customWidth="1"/>
    <col min="7442" max="7443" width="11.42578125" style="387"/>
    <col min="7444" max="7444" width="19.5703125" style="387" customWidth="1"/>
    <col min="7445" max="7446" width="11.42578125" style="387"/>
    <col min="7447" max="7458" width="0" style="387" hidden="1" customWidth="1"/>
    <col min="7459" max="7459" width="25.28515625" style="387" customWidth="1"/>
    <col min="7460" max="7461" width="11.42578125" style="387" customWidth="1"/>
    <col min="7462" max="7667" width="11.42578125" style="387"/>
    <col min="7668" max="7668" width="34.42578125" style="387" customWidth="1"/>
    <col min="7669" max="7670" width="11.42578125" style="387"/>
    <col min="7671" max="7694" width="5.85546875" style="387" customWidth="1"/>
    <col min="7695" max="7697" width="13.5703125" style="387" customWidth="1"/>
    <col min="7698" max="7699" width="11.42578125" style="387"/>
    <col min="7700" max="7700" width="19.5703125" style="387" customWidth="1"/>
    <col min="7701" max="7702" width="11.42578125" style="387"/>
    <col min="7703" max="7714" width="0" style="387" hidden="1" customWidth="1"/>
    <col min="7715" max="7715" width="25.28515625" style="387" customWidth="1"/>
    <col min="7716" max="7717" width="11.42578125" style="387" customWidth="1"/>
    <col min="7718" max="7923" width="11.42578125" style="387"/>
    <col min="7924" max="7924" width="34.42578125" style="387" customWidth="1"/>
    <col min="7925" max="7926" width="11.42578125" style="387"/>
    <col min="7927" max="7950" width="5.85546875" style="387" customWidth="1"/>
    <col min="7951" max="7953" width="13.5703125" style="387" customWidth="1"/>
    <col min="7954" max="7955" width="11.42578125" style="387"/>
    <col min="7956" max="7956" width="19.5703125" style="387" customWidth="1"/>
    <col min="7957" max="7958" width="11.42578125" style="387"/>
    <col min="7959" max="7970" width="0" style="387" hidden="1" customWidth="1"/>
    <col min="7971" max="7971" width="25.28515625" style="387" customWidth="1"/>
    <col min="7972" max="7973" width="11.42578125" style="387" customWidth="1"/>
    <col min="7974" max="8179" width="11.42578125" style="387"/>
    <col min="8180" max="8180" width="34.42578125" style="387" customWidth="1"/>
    <col min="8181" max="8182" width="11.42578125" style="387"/>
    <col min="8183" max="8206" width="5.85546875" style="387" customWidth="1"/>
    <col min="8207" max="8209" width="13.5703125" style="387" customWidth="1"/>
    <col min="8210" max="8211" width="11.42578125" style="387"/>
    <col min="8212" max="8212" width="19.5703125" style="387" customWidth="1"/>
    <col min="8213" max="8214" width="11.42578125" style="387"/>
    <col min="8215" max="8226" width="0" style="387" hidden="1" customWidth="1"/>
    <col min="8227" max="8227" width="25.28515625" style="387" customWidth="1"/>
    <col min="8228" max="8229" width="11.42578125" style="387" customWidth="1"/>
    <col min="8230" max="8435" width="11.42578125" style="387"/>
    <col min="8436" max="8436" width="34.42578125" style="387" customWidth="1"/>
    <col min="8437" max="8438" width="11.42578125" style="387"/>
    <col min="8439" max="8462" width="5.85546875" style="387" customWidth="1"/>
    <col min="8463" max="8465" width="13.5703125" style="387" customWidth="1"/>
    <col min="8466" max="8467" width="11.42578125" style="387"/>
    <col min="8468" max="8468" width="19.5703125" style="387" customWidth="1"/>
    <col min="8469" max="8470" width="11.42578125" style="387"/>
    <col min="8471" max="8482" width="0" style="387" hidden="1" customWidth="1"/>
    <col min="8483" max="8483" width="25.28515625" style="387" customWidth="1"/>
    <col min="8484" max="8485" width="11.42578125" style="387" customWidth="1"/>
    <col min="8486" max="8691" width="11.42578125" style="387"/>
    <col min="8692" max="8692" width="34.42578125" style="387" customWidth="1"/>
    <col min="8693" max="8694" width="11.42578125" style="387"/>
    <col min="8695" max="8718" width="5.85546875" style="387" customWidth="1"/>
    <col min="8719" max="8721" width="13.5703125" style="387" customWidth="1"/>
    <col min="8722" max="8723" width="11.42578125" style="387"/>
    <col min="8724" max="8724" width="19.5703125" style="387" customWidth="1"/>
    <col min="8725" max="8726" width="11.42578125" style="387"/>
    <col min="8727" max="8738" width="0" style="387" hidden="1" customWidth="1"/>
    <col min="8739" max="8739" width="25.28515625" style="387" customWidth="1"/>
    <col min="8740" max="8741" width="11.42578125" style="387" customWidth="1"/>
    <col min="8742" max="8947" width="11.42578125" style="387"/>
    <col min="8948" max="8948" width="34.42578125" style="387" customWidth="1"/>
    <col min="8949" max="8950" width="11.42578125" style="387"/>
    <col min="8951" max="8974" width="5.85546875" style="387" customWidth="1"/>
    <col min="8975" max="8977" width="13.5703125" style="387" customWidth="1"/>
    <col min="8978" max="8979" width="11.42578125" style="387"/>
    <col min="8980" max="8980" width="19.5703125" style="387" customWidth="1"/>
    <col min="8981" max="8982" width="11.42578125" style="387"/>
    <col min="8983" max="8994" width="0" style="387" hidden="1" customWidth="1"/>
    <col min="8995" max="8995" width="25.28515625" style="387" customWidth="1"/>
    <col min="8996" max="8997" width="11.42578125" style="387" customWidth="1"/>
    <col min="8998" max="9203" width="11.42578125" style="387"/>
    <col min="9204" max="9204" width="34.42578125" style="387" customWidth="1"/>
    <col min="9205" max="9206" width="11.42578125" style="387"/>
    <col min="9207" max="9230" width="5.85546875" style="387" customWidth="1"/>
    <col min="9231" max="9233" width="13.5703125" style="387" customWidth="1"/>
    <col min="9234" max="9235" width="11.42578125" style="387"/>
    <col min="9236" max="9236" width="19.5703125" style="387" customWidth="1"/>
    <col min="9237" max="9238" width="11.42578125" style="387"/>
    <col min="9239" max="9250" width="0" style="387" hidden="1" customWidth="1"/>
    <col min="9251" max="9251" width="25.28515625" style="387" customWidth="1"/>
    <col min="9252" max="9253" width="11.42578125" style="387" customWidth="1"/>
    <col min="9254" max="9459" width="11.42578125" style="387"/>
    <col min="9460" max="9460" width="34.42578125" style="387" customWidth="1"/>
    <col min="9461" max="9462" width="11.42578125" style="387"/>
    <col min="9463" max="9486" width="5.85546875" style="387" customWidth="1"/>
    <col min="9487" max="9489" width="13.5703125" style="387" customWidth="1"/>
    <col min="9490" max="9491" width="11.42578125" style="387"/>
    <col min="9492" max="9492" width="19.5703125" style="387" customWidth="1"/>
    <col min="9493" max="9494" width="11.42578125" style="387"/>
    <col min="9495" max="9506" width="0" style="387" hidden="1" customWidth="1"/>
    <col min="9507" max="9507" width="25.28515625" style="387" customWidth="1"/>
    <col min="9508" max="9509" width="11.42578125" style="387" customWidth="1"/>
    <col min="9510" max="9715" width="11.42578125" style="387"/>
    <col min="9716" max="9716" width="34.42578125" style="387" customWidth="1"/>
    <col min="9717" max="9718" width="11.42578125" style="387"/>
    <col min="9719" max="9742" width="5.85546875" style="387" customWidth="1"/>
    <col min="9743" max="9745" width="13.5703125" style="387" customWidth="1"/>
    <col min="9746" max="9747" width="11.42578125" style="387"/>
    <col min="9748" max="9748" width="19.5703125" style="387" customWidth="1"/>
    <col min="9749" max="9750" width="11.42578125" style="387"/>
    <col min="9751" max="9762" width="0" style="387" hidden="1" customWidth="1"/>
    <col min="9763" max="9763" width="25.28515625" style="387" customWidth="1"/>
    <col min="9764" max="9765" width="11.42578125" style="387" customWidth="1"/>
    <col min="9766" max="9971" width="11.42578125" style="387"/>
    <col min="9972" max="9972" width="34.42578125" style="387" customWidth="1"/>
    <col min="9973" max="9974" width="11.42578125" style="387"/>
    <col min="9975" max="9998" width="5.85546875" style="387" customWidth="1"/>
    <col min="9999" max="10001" width="13.5703125" style="387" customWidth="1"/>
    <col min="10002" max="10003" width="11.42578125" style="387"/>
    <col min="10004" max="10004" width="19.5703125" style="387" customWidth="1"/>
    <col min="10005" max="10006" width="11.42578125" style="387"/>
    <col min="10007" max="10018" width="0" style="387" hidden="1" customWidth="1"/>
    <col min="10019" max="10019" width="25.28515625" style="387" customWidth="1"/>
    <col min="10020" max="10021" width="11.42578125" style="387" customWidth="1"/>
    <col min="10022" max="10227" width="11.42578125" style="387"/>
    <col min="10228" max="10228" width="34.42578125" style="387" customWidth="1"/>
    <col min="10229" max="10230" width="11.42578125" style="387"/>
    <col min="10231" max="10254" width="5.85546875" style="387" customWidth="1"/>
    <col min="10255" max="10257" width="13.5703125" style="387" customWidth="1"/>
    <col min="10258" max="10259" width="11.42578125" style="387"/>
    <col min="10260" max="10260" width="19.5703125" style="387" customWidth="1"/>
    <col min="10261" max="10262" width="11.42578125" style="387"/>
    <col min="10263" max="10274" width="0" style="387" hidden="1" customWidth="1"/>
    <col min="10275" max="10275" width="25.28515625" style="387" customWidth="1"/>
    <col min="10276" max="10277" width="11.42578125" style="387" customWidth="1"/>
    <col min="10278" max="10483" width="11.42578125" style="387"/>
    <col min="10484" max="10484" width="34.42578125" style="387" customWidth="1"/>
    <col min="10485" max="10486" width="11.42578125" style="387"/>
    <col min="10487" max="10510" width="5.85546875" style="387" customWidth="1"/>
    <col min="10511" max="10513" width="13.5703125" style="387" customWidth="1"/>
    <col min="10514" max="10515" width="11.42578125" style="387"/>
    <col min="10516" max="10516" width="19.5703125" style="387" customWidth="1"/>
    <col min="10517" max="10518" width="11.42578125" style="387"/>
    <col min="10519" max="10530" width="0" style="387" hidden="1" customWidth="1"/>
    <col min="10531" max="10531" width="25.28515625" style="387" customWidth="1"/>
    <col min="10532" max="10533" width="11.42578125" style="387" customWidth="1"/>
    <col min="10534" max="10739" width="11.42578125" style="387"/>
    <col min="10740" max="10740" width="34.42578125" style="387" customWidth="1"/>
    <col min="10741" max="10742" width="11.42578125" style="387"/>
    <col min="10743" max="10766" width="5.85546875" style="387" customWidth="1"/>
    <col min="10767" max="10769" width="13.5703125" style="387" customWidth="1"/>
    <col min="10770" max="10771" width="11.42578125" style="387"/>
    <col min="10772" max="10772" width="19.5703125" style="387" customWidth="1"/>
    <col min="10773" max="10774" width="11.42578125" style="387"/>
    <col min="10775" max="10786" width="0" style="387" hidden="1" customWidth="1"/>
    <col min="10787" max="10787" width="25.28515625" style="387" customWidth="1"/>
    <col min="10788" max="10789" width="11.42578125" style="387" customWidth="1"/>
    <col min="10790" max="10995" width="11.42578125" style="387"/>
    <col min="10996" max="10996" width="34.42578125" style="387" customWidth="1"/>
    <col min="10997" max="10998" width="11.42578125" style="387"/>
    <col min="10999" max="11022" width="5.85546875" style="387" customWidth="1"/>
    <col min="11023" max="11025" width="13.5703125" style="387" customWidth="1"/>
    <col min="11026" max="11027" width="11.42578125" style="387"/>
    <col min="11028" max="11028" width="19.5703125" style="387" customWidth="1"/>
    <col min="11029" max="11030" width="11.42578125" style="387"/>
    <col min="11031" max="11042" width="0" style="387" hidden="1" customWidth="1"/>
    <col min="11043" max="11043" width="25.28515625" style="387" customWidth="1"/>
    <col min="11044" max="11045" width="11.42578125" style="387" customWidth="1"/>
    <col min="11046" max="11251" width="11.42578125" style="387"/>
    <col min="11252" max="11252" width="34.42578125" style="387" customWidth="1"/>
    <col min="11253" max="11254" width="11.42578125" style="387"/>
    <col min="11255" max="11278" width="5.85546875" style="387" customWidth="1"/>
    <col min="11279" max="11281" width="13.5703125" style="387" customWidth="1"/>
    <col min="11282" max="11283" width="11.42578125" style="387"/>
    <col min="11284" max="11284" width="19.5703125" style="387" customWidth="1"/>
    <col min="11285" max="11286" width="11.42578125" style="387"/>
    <col min="11287" max="11298" width="0" style="387" hidden="1" customWidth="1"/>
    <col min="11299" max="11299" width="25.28515625" style="387" customWidth="1"/>
    <col min="11300" max="11301" width="11.42578125" style="387" customWidth="1"/>
    <col min="11302" max="11507" width="11.42578125" style="387"/>
    <col min="11508" max="11508" width="34.42578125" style="387" customWidth="1"/>
    <col min="11509" max="11510" width="11.42578125" style="387"/>
    <col min="11511" max="11534" width="5.85546875" style="387" customWidth="1"/>
    <col min="11535" max="11537" width="13.5703125" style="387" customWidth="1"/>
    <col min="11538" max="11539" width="11.42578125" style="387"/>
    <col min="11540" max="11540" width="19.5703125" style="387" customWidth="1"/>
    <col min="11541" max="11542" width="11.42578125" style="387"/>
    <col min="11543" max="11554" width="0" style="387" hidden="1" customWidth="1"/>
    <col min="11555" max="11555" width="25.28515625" style="387" customWidth="1"/>
    <col min="11556" max="11557" width="11.42578125" style="387" customWidth="1"/>
    <col min="11558" max="11763" width="11.42578125" style="387"/>
    <col min="11764" max="11764" width="34.42578125" style="387" customWidth="1"/>
    <col min="11765" max="11766" width="11.42578125" style="387"/>
    <col min="11767" max="11790" width="5.85546875" style="387" customWidth="1"/>
    <col min="11791" max="11793" width="13.5703125" style="387" customWidth="1"/>
    <col min="11794" max="11795" width="11.42578125" style="387"/>
    <col min="11796" max="11796" width="19.5703125" style="387" customWidth="1"/>
    <col min="11797" max="11798" width="11.42578125" style="387"/>
    <col min="11799" max="11810" width="0" style="387" hidden="1" customWidth="1"/>
    <col min="11811" max="11811" width="25.28515625" style="387" customWidth="1"/>
    <col min="11812" max="11813" width="11.42578125" style="387" customWidth="1"/>
    <col min="11814" max="12019" width="11.42578125" style="387"/>
    <col min="12020" max="12020" width="34.42578125" style="387" customWidth="1"/>
    <col min="12021" max="12022" width="11.42578125" style="387"/>
    <col min="12023" max="12046" width="5.85546875" style="387" customWidth="1"/>
    <col min="12047" max="12049" width="13.5703125" style="387" customWidth="1"/>
    <col min="12050" max="12051" width="11.42578125" style="387"/>
    <col min="12052" max="12052" width="19.5703125" style="387" customWidth="1"/>
    <col min="12053" max="12054" width="11.42578125" style="387"/>
    <col min="12055" max="12066" width="0" style="387" hidden="1" customWidth="1"/>
    <col min="12067" max="12067" width="25.28515625" style="387" customWidth="1"/>
    <col min="12068" max="12069" width="11.42578125" style="387" customWidth="1"/>
    <col min="12070" max="12275" width="11.42578125" style="387"/>
    <col min="12276" max="12276" width="34.42578125" style="387" customWidth="1"/>
    <col min="12277" max="12278" width="11.42578125" style="387"/>
    <col min="12279" max="12302" width="5.85546875" style="387" customWidth="1"/>
    <col min="12303" max="12305" width="13.5703125" style="387" customWidth="1"/>
    <col min="12306" max="12307" width="11.42578125" style="387"/>
    <col min="12308" max="12308" width="19.5703125" style="387" customWidth="1"/>
    <col min="12309" max="12310" width="11.42578125" style="387"/>
    <col min="12311" max="12322" width="0" style="387" hidden="1" customWidth="1"/>
    <col min="12323" max="12323" width="25.28515625" style="387" customWidth="1"/>
    <col min="12324" max="12325" width="11.42578125" style="387" customWidth="1"/>
    <col min="12326" max="12531" width="11.42578125" style="387"/>
    <col min="12532" max="12532" width="34.42578125" style="387" customWidth="1"/>
    <col min="12533" max="12534" width="11.42578125" style="387"/>
    <col min="12535" max="12558" width="5.85546875" style="387" customWidth="1"/>
    <col min="12559" max="12561" width="13.5703125" style="387" customWidth="1"/>
    <col min="12562" max="12563" width="11.42578125" style="387"/>
    <col min="12564" max="12564" width="19.5703125" style="387" customWidth="1"/>
    <col min="12565" max="12566" width="11.42578125" style="387"/>
    <col min="12567" max="12578" width="0" style="387" hidden="1" customWidth="1"/>
    <col min="12579" max="12579" width="25.28515625" style="387" customWidth="1"/>
    <col min="12580" max="12581" width="11.42578125" style="387" customWidth="1"/>
    <col min="12582" max="12787" width="11.42578125" style="387"/>
    <col min="12788" max="12788" width="34.42578125" style="387" customWidth="1"/>
    <col min="12789" max="12790" width="11.42578125" style="387"/>
    <col min="12791" max="12814" width="5.85546875" style="387" customWidth="1"/>
    <col min="12815" max="12817" width="13.5703125" style="387" customWidth="1"/>
    <col min="12818" max="12819" width="11.42578125" style="387"/>
    <col min="12820" max="12820" width="19.5703125" style="387" customWidth="1"/>
    <col min="12821" max="12822" width="11.42578125" style="387"/>
    <col min="12823" max="12834" width="0" style="387" hidden="1" customWidth="1"/>
    <col min="12835" max="12835" width="25.28515625" style="387" customWidth="1"/>
    <col min="12836" max="12837" width="11.42578125" style="387" customWidth="1"/>
    <col min="12838" max="13043" width="11.42578125" style="387"/>
    <col min="13044" max="13044" width="34.42578125" style="387" customWidth="1"/>
    <col min="13045" max="13046" width="11.42578125" style="387"/>
    <col min="13047" max="13070" width="5.85546875" style="387" customWidth="1"/>
    <col min="13071" max="13073" width="13.5703125" style="387" customWidth="1"/>
    <col min="13074" max="13075" width="11.42578125" style="387"/>
    <col min="13076" max="13076" width="19.5703125" style="387" customWidth="1"/>
    <col min="13077" max="13078" width="11.42578125" style="387"/>
    <col min="13079" max="13090" width="0" style="387" hidden="1" customWidth="1"/>
    <col min="13091" max="13091" width="25.28515625" style="387" customWidth="1"/>
    <col min="13092" max="13093" width="11.42578125" style="387" customWidth="1"/>
    <col min="13094" max="13299" width="11.42578125" style="387"/>
    <col min="13300" max="13300" width="34.42578125" style="387" customWidth="1"/>
    <col min="13301" max="13302" width="11.42578125" style="387"/>
    <col min="13303" max="13326" width="5.85546875" style="387" customWidth="1"/>
    <col min="13327" max="13329" width="13.5703125" style="387" customWidth="1"/>
    <col min="13330" max="13331" width="11.42578125" style="387"/>
    <col min="13332" max="13332" width="19.5703125" style="387" customWidth="1"/>
    <col min="13333" max="13334" width="11.42578125" style="387"/>
    <col min="13335" max="13346" width="0" style="387" hidden="1" customWidth="1"/>
    <col min="13347" max="13347" width="25.28515625" style="387" customWidth="1"/>
    <col min="13348" max="13349" width="11.42578125" style="387" customWidth="1"/>
    <col min="13350" max="13555" width="11.42578125" style="387"/>
    <col min="13556" max="13556" width="34.42578125" style="387" customWidth="1"/>
    <col min="13557" max="13558" width="11.42578125" style="387"/>
    <col min="13559" max="13582" width="5.85546875" style="387" customWidth="1"/>
    <col min="13583" max="13585" width="13.5703125" style="387" customWidth="1"/>
    <col min="13586" max="13587" width="11.42578125" style="387"/>
    <col min="13588" max="13588" width="19.5703125" style="387" customWidth="1"/>
    <col min="13589" max="13590" width="11.42578125" style="387"/>
    <col min="13591" max="13602" width="0" style="387" hidden="1" customWidth="1"/>
    <col min="13603" max="13603" width="25.28515625" style="387" customWidth="1"/>
    <col min="13604" max="13605" width="11.42578125" style="387" customWidth="1"/>
    <col min="13606" max="13811" width="11.42578125" style="387"/>
    <col min="13812" max="13812" width="34.42578125" style="387" customWidth="1"/>
    <col min="13813" max="13814" width="11.42578125" style="387"/>
    <col min="13815" max="13838" width="5.85546875" style="387" customWidth="1"/>
    <col min="13839" max="13841" width="13.5703125" style="387" customWidth="1"/>
    <col min="13842" max="13843" width="11.42578125" style="387"/>
    <col min="13844" max="13844" width="19.5703125" style="387" customWidth="1"/>
    <col min="13845" max="13846" width="11.42578125" style="387"/>
    <col min="13847" max="13858" width="0" style="387" hidden="1" customWidth="1"/>
    <col min="13859" max="13859" width="25.28515625" style="387" customWidth="1"/>
    <col min="13860" max="13861" width="11.42578125" style="387" customWidth="1"/>
    <col min="13862" max="14067" width="11.42578125" style="387"/>
    <col min="14068" max="14068" width="34.42578125" style="387" customWidth="1"/>
    <col min="14069" max="14070" width="11.42578125" style="387"/>
    <col min="14071" max="14094" width="5.85546875" style="387" customWidth="1"/>
    <col min="14095" max="14097" width="13.5703125" style="387" customWidth="1"/>
    <col min="14098" max="14099" width="11.42578125" style="387"/>
    <col min="14100" max="14100" width="19.5703125" style="387" customWidth="1"/>
    <col min="14101" max="14102" width="11.42578125" style="387"/>
    <col min="14103" max="14114" width="0" style="387" hidden="1" customWidth="1"/>
    <col min="14115" max="14115" width="25.28515625" style="387" customWidth="1"/>
    <col min="14116" max="14117" width="11.42578125" style="387" customWidth="1"/>
    <col min="14118" max="14323" width="11.42578125" style="387"/>
    <col min="14324" max="14324" width="34.42578125" style="387" customWidth="1"/>
    <col min="14325" max="14326" width="11.42578125" style="387"/>
    <col min="14327" max="14350" width="5.85546875" style="387" customWidth="1"/>
    <col min="14351" max="14353" width="13.5703125" style="387" customWidth="1"/>
    <col min="14354" max="14355" width="11.42578125" style="387"/>
    <col min="14356" max="14356" width="19.5703125" style="387" customWidth="1"/>
    <col min="14357" max="14358" width="11.42578125" style="387"/>
    <col min="14359" max="14370" width="0" style="387" hidden="1" customWidth="1"/>
    <col min="14371" max="14371" width="25.28515625" style="387" customWidth="1"/>
    <col min="14372" max="14373" width="11.42578125" style="387" customWidth="1"/>
    <col min="14374" max="14579" width="11.42578125" style="387"/>
    <col min="14580" max="14580" width="34.42578125" style="387" customWidth="1"/>
    <col min="14581" max="14582" width="11.42578125" style="387"/>
    <col min="14583" max="14606" width="5.85546875" style="387" customWidth="1"/>
    <col min="14607" max="14609" width="13.5703125" style="387" customWidth="1"/>
    <col min="14610" max="14611" width="11.42578125" style="387"/>
    <col min="14612" max="14612" width="19.5703125" style="387" customWidth="1"/>
    <col min="14613" max="14614" width="11.42578125" style="387"/>
    <col min="14615" max="14626" width="0" style="387" hidden="1" customWidth="1"/>
    <col min="14627" max="14627" width="25.28515625" style="387" customWidth="1"/>
    <col min="14628" max="14629" width="11.42578125" style="387" customWidth="1"/>
    <col min="14630" max="14835" width="11.42578125" style="387"/>
    <col min="14836" max="14836" width="34.42578125" style="387" customWidth="1"/>
    <col min="14837" max="14838" width="11.42578125" style="387"/>
    <col min="14839" max="14862" width="5.85546875" style="387" customWidth="1"/>
    <col min="14863" max="14865" width="13.5703125" style="387" customWidth="1"/>
    <col min="14866" max="14867" width="11.42578125" style="387"/>
    <col min="14868" max="14868" width="19.5703125" style="387" customWidth="1"/>
    <col min="14869" max="14870" width="11.42578125" style="387"/>
    <col min="14871" max="14882" width="0" style="387" hidden="1" customWidth="1"/>
    <col min="14883" max="14883" width="25.28515625" style="387" customWidth="1"/>
    <col min="14884" max="14885" width="11.42578125" style="387" customWidth="1"/>
    <col min="14886" max="15091" width="11.42578125" style="387"/>
    <col min="15092" max="15092" width="34.42578125" style="387" customWidth="1"/>
    <col min="15093" max="15094" width="11.42578125" style="387"/>
    <col min="15095" max="15118" width="5.85546875" style="387" customWidth="1"/>
    <col min="15119" max="15121" width="13.5703125" style="387" customWidth="1"/>
    <col min="15122" max="15123" width="11.42578125" style="387"/>
    <col min="15124" max="15124" width="19.5703125" style="387" customWidth="1"/>
    <col min="15125" max="15126" width="11.42578125" style="387"/>
    <col min="15127" max="15138" width="0" style="387" hidden="1" customWidth="1"/>
    <col min="15139" max="15139" width="25.28515625" style="387" customWidth="1"/>
    <col min="15140" max="15141" width="11.42578125" style="387" customWidth="1"/>
    <col min="15142" max="15347" width="11.42578125" style="387"/>
    <col min="15348" max="15348" width="34.42578125" style="387" customWidth="1"/>
    <col min="15349" max="15350" width="11.42578125" style="387"/>
    <col min="15351" max="15374" width="5.85546875" style="387" customWidth="1"/>
    <col min="15375" max="15377" width="13.5703125" style="387" customWidth="1"/>
    <col min="15378" max="15379" width="11.42578125" style="387"/>
    <col min="15380" max="15380" width="19.5703125" style="387" customWidth="1"/>
    <col min="15381" max="15382" width="11.42578125" style="387"/>
    <col min="15383" max="15394" width="0" style="387" hidden="1" customWidth="1"/>
    <col min="15395" max="15395" width="25.28515625" style="387" customWidth="1"/>
    <col min="15396" max="15397" width="11.42578125" style="387" customWidth="1"/>
    <col min="15398" max="15603" width="11.42578125" style="387"/>
    <col min="15604" max="15604" width="34.42578125" style="387" customWidth="1"/>
    <col min="15605" max="15606" width="11.42578125" style="387"/>
    <col min="15607" max="15630" width="5.85546875" style="387" customWidth="1"/>
    <col min="15631" max="15633" width="13.5703125" style="387" customWidth="1"/>
    <col min="15634" max="15635" width="11.42578125" style="387"/>
    <col min="15636" max="15636" width="19.5703125" style="387" customWidth="1"/>
    <col min="15637" max="15638" width="11.42578125" style="387"/>
    <col min="15639" max="15650" width="0" style="387" hidden="1" customWidth="1"/>
    <col min="15651" max="15651" width="25.28515625" style="387" customWidth="1"/>
    <col min="15652" max="15653" width="11.42578125" style="387" customWidth="1"/>
    <col min="15654" max="15859" width="11.42578125" style="387"/>
    <col min="15860" max="15860" width="34.42578125" style="387" customWidth="1"/>
    <col min="15861" max="15862" width="11.42578125" style="387"/>
    <col min="15863" max="15886" width="5.85546875" style="387" customWidth="1"/>
    <col min="15887" max="15889" width="13.5703125" style="387" customWidth="1"/>
    <col min="15890" max="15891" width="11.42578125" style="387"/>
    <col min="15892" max="15892" width="19.5703125" style="387" customWidth="1"/>
    <col min="15893" max="15894" width="11.42578125" style="387"/>
    <col min="15895" max="15906" width="0" style="387" hidden="1" customWidth="1"/>
    <col min="15907" max="15907" width="25.28515625" style="387" customWidth="1"/>
    <col min="15908" max="15909" width="11.42578125" style="387" customWidth="1"/>
    <col min="15910" max="16115" width="11.42578125" style="387"/>
    <col min="16116" max="16116" width="34.42578125" style="387" customWidth="1"/>
    <col min="16117" max="16118" width="11.42578125" style="387"/>
    <col min="16119" max="16142" width="5.85546875" style="387" customWidth="1"/>
    <col min="16143" max="16145" width="13.5703125" style="387" customWidth="1"/>
    <col min="16146" max="16147" width="11.42578125" style="387"/>
    <col min="16148" max="16148" width="19.5703125" style="387" customWidth="1"/>
    <col min="16149" max="16150" width="11.42578125" style="387"/>
    <col min="16151" max="16162" width="0" style="387" hidden="1" customWidth="1"/>
    <col min="16163" max="16163" width="25.28515625" style="387" customWidth="1"/>
    <col min="16164" max="16165" width="11.42578125" style="387" customWidth="1"/>
    <col min="16166" max="16384" width="11.42578125" style="387"/>
  </cols>
  <sheetData>
    <row r="1" spans="1:35">
      <c r="A1" s="756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</row>
    <row r="2" spans="1:35">
      <c r="A2" s="758" t="s">
        <v>582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</row>
    <row r="3" spans="1:35">
      <c r="A3" s="756" t="s">
        <v>66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</row>
    <row r="4" spans="1:35" ht="12.75">
      <c r="A4" s="764" t="s">
        <v>67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64"/>
      <c r="U4" s="764"/>
      <c r="V4" s="764"/>
      <c r="W4" s="764"/>
      <c r="X4" s="764"/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</row>
    <row r="5" spans="1:35">
      <c r="A5" s="765" t="s">
        <v>3</v>
      </c>
      <c r="B5" s="765" t="s">
        <v>5</v>
      </c>
      <c r="C5" s="766" t="s">
        <v>6</v>
      </c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8"/>
      <c r="AA5" s="769" t="s">
        <v>489</v>
      </c>
      <c r="AB5" s="769" t="s">
        <v>8</v>
      </c>
      <c r="AC5" s="769" t="s">
        <v>9</v>
      </c>
      <c r="AD5" s="769" t="s">
        <v>10</v>
      </c>
      <c r="AE5" s="769" t="s">
        <v>11</v>
      </c>
      <c r="AF5" s="773" t="s">
        <v>12</v>
      </c>
      <c r="AG5" s="763" t="s">
        <v>13</v>
      </c>
      <c r="AH5" s="763"/>
      <c r="AI5" s="771" t="s">
        <v>15</v>
      </c>
    </row>
    <row r="6" spans="1:35" ht="45" customHeight="1">
      <c r="A6" s="765"/>
      <c r="B6" s="765"/>
      <c r="C6" s="388" t="s">
        <v>16</v>
      </c>
      <c r="D6" s="388" t="s">
        <v>68</v>
      </c>
      <c r="E6" s="388" t="s">
        <v>18</v>
      </c>
      <c r="F6" s="388" t="s">
        <v>19</v>
      </c>
      <c r="G6" s="388" t="s">
        <v>20</v>
      </c>
      <c r="H6" s="388" t="s">
        <v>21</v>
      </c>
      <c r="I6" s="388" t="s">
        <v>22</v>
      </c>
      <c r="J6" s="388" t="s">
        <v>23</v>
      </c>
      <c r="K6" s="388" t="s">
        <v>24</v>
      </c>
      <c r="L6" s="388" t="s">
        <v>25</v>
      </c>
      <c r="M6" s="388" t="s">
        <v>26</v>
      </c>
      <c r="N6" s="388" t="s">
        <v>27</v>
      </c>
      <c r="O6" s="388" t="s">
        <v>28</v>
      </c>
      <c r="P6" s="388" t="s">
        <v>29</v>
      </c>
      <c r="Q6" s="388" t="s">
        <v>30</v>
      </c>
      <c r="R6" s="388" t="s">
        <v>31</v>
      </c>
      <c r="S6" s="388" t="s">
        <v>32</v>
      </c>
      <c r="T6" s="388" t="s">
        <v>33</v>
      </c>
      <c r="U6" s="388" t="s">
        <v>34</v>
      </c>
      <c r="V6" s="388" t="s">
        <v>35</v>
      </c>
      <c r="W6" s="388" t="s">
        <v>36</v>
      </c>
      <c r="X6" s="388" t="s">
        <v>37</v>
      </c>
      <c r="Y6" s="389" t="s">
        <v>38</v>
      </c>
      <c r="Z6" s="390" t="s">
        <v>39</v>
      </c>
      <c r="AA6" s="770"/>
      <c r="AB6" s="770"/>
      <c r="AC6" s="770"/>
      <c r="AD6" s="770"/>
      <c r="AE6" s="770"/>
      <c r="AF6" s="774"/>
      <c r="AG6" s="391" t="s">
        <v>40</v>
      </c>
      <c r="AH6" s="388" t="s">
        <v>41</v>
      </c>
      <c r="AI6" s="772"/>
    </row>
    <row r="7" spans="1:35" ht="200.25">
      <c r="A7" s="438" t="s">
        <v>880</v>
      </c>
      <c r="B7" s="88">
        <v>480</v>
      </c>
      <c r="C7" s="90">
        <v>30</v>
      </c>
      <c r="D7" s="85"/>
      <c r="E7" s="90">
        <v>45</v>
      </c>
      <c r="F7" s="85"/>
      <c r="G7" s="90">
        <v>30</v>
      </c>
      <c r="H7" s="85"/>
      <c r="I7" s="90">
        <v>45</v>
      </c>
      <c r="J7" s="85"/>
      <c r="K7" s="90">
        <v>45</v>
      </c>
      <c r="L7" s="85"/>
      <c r="M7" s="90">
        <v>40</v>
      </c>
      <c r="N7" s="85"/>
      <c r="O7" s="90">
        <v>40</v>
      </c>
      <c r="P7" s="85"/>
      <c r="Q7" s="90">
        <v>45</v>
      </c>
      <c r="R7" s="85"/>
      <c r="S7" s="90">
        <v>45</v>
      </c>
      <c r="T7" s="85"/>
      <c r="U7" s="90">
        <v>45</v>
      </c>
      <c r="V7" s="85"/>
      <c r="W7" s="90">
        <v>45</v>
      </c>
      <c r="X7" s="85"/>
      <c r="Y7" s="90">
        <v>30</v>
      </c>
      <c r="Z7" s="85"/>
      <c r="AA7" s="439">
        <v>0</v>
      </c>
      <c r="AB7" s="392"/>
      <c r="AC7" s="393"/>
      <c r="AD7" s="394">
        <v>42370</v>
      </c>
      <c r="AE7" s="394">
        <v>42735</v>
      </c>
      <c r="AF7" s="395" t="s">
        <v>69</v>
      </c>
      <c r="AG7" s="93">
        <f t="shared" ref="AG7:AG14" si="0">D7+F7+H7+J7+L7+N7+P7+R7+T7+V7+X7+Z7</f>
        <v>0</v>
      </c>
      <c r="AH7" s="396">
        <f t="shared" ref="AH7:AH14" si="1">AG7/B7</f>
        <v>0</v>
      </c>
      <c r="AI7" s="397"/>
    </row>
    <row r="8" spans="1:35" ht="114.75">
      <c r="A8" s="440" t="s">
        <v>881</v>
      </c>
      <c r="B8" s="441">
        <v>1728</v>
      </c>
      <c r="C8" s="90">
        <v>135</v>
      </c>
      <c r="D8" s="85"/>
      <c r="E8" s="90">
        <v>150</v>
      </c>
      <c r="F8" s="85"/>
      <c r="G8" s="90">
        <v>135</v>
      </c>
      <c r="H8" s="85"/>
      <c r="I8" s="90">
        <v>150</v>
      </c>
      <c r="J8" s="85"/>
      <c r="K8" s="90">
        <v>150</v>
      </c>
      <c r="L8" s="85"/>
      <c r="M8" s="90">
        <v>140</v>
      </c>
      <c r="N8" s="85"/>
      <c r="O8" s="90">
        <v>140</v>
      </c>
      <c r="P8" s="85"/>
      <c r="Q8" s="90">
        <v>150</v>
      </c>
      <c r="R8" s="85"/>
      <c r="S8" s="90">
        <v>150</v>
      </c>
      <c r="T8" s="85"/>
      <c r="U8" s="90">
        <v>150</v>
      </c>
      <c r="V8" s="85"/>
      <c r="W8" s="90">
        <v>150</v>
      </c>
      <c r="X8" s="85"/>
      <c r="Y8" s="90">
        <v>135</v>
      </c>
      <c r="Z8" s="85"/>
      <c r="AA8" s="439">
        <v>0</v>
      </c>
      <c r="AB8" s="392"/>
      <c r="AC8" s="393"/>
      <c r="AD8" s="394">
        <v>42370</v>
      </c>
      <c r="AE8" s="394">
        <v>42735</v>
      </c>
      <c r="AF8" s="395" t="s">
        <v>69</v>
      </c>
      <c r="AG8" s="93">
        <f t="shared" si="0"/>
        <v>0</v>
      </c>
      <c r="AH8" s="396">
        <f t="shared" si="1"/>
        <v>0</v>
      </c>
      <c r="AI8" s="397"/>
    </row>
    <row r="9" spans="1:35" ht="38.25">
      <c r="A9" s="440" t="s">
        <v>882</v>
      </c>
      <c r="B9" s="441">
        <v>3</v>
      </c>
      <c r="C9" s="90"/>
      <c r="D9" s="85"/>
      <c r="E9" s="90"/>
      <c r="F9" s="85"/>
      <c r="G9" s="90"/>
      <c r="H9" s="85"/>
      <c r="I9" s="90"/>
      <c r="J9" s="85"/>
      <c r="K9" s="90"/>
      <c r="L9" s="85"/>
      <c r="M9" s="90"/>
      <c r="N9" s="85"/>
      <c r="O9" s="90"/>
      <c r="P9" s="85"/>
      <c r="Q9" s="90"/>
      <c r="R9" s="85"/>
      <c r="S9" s="90"/>
      <c r="T9" s="85"/>
      <c r="U9" s="90"/>
      <c r="V9" s="85"/>
      <c r="W9" s="90"/>
      <c r="X9" s="85"/>
      <c r="Y9" s="90"/>
      <c r="Z9" s="85"/>
      <c r="AA9" s="439">
        <v>0</v>
      </c>
      <c r="AB9" s="392"/>
      <c r="AC9" s="393"/>
      <c r="AD9" s="394">
        <v>42370</v>
      </c>
      <c r="AE9" s="394">
        <v>42735</v>
      </c>
      <c r="AF9" s="395" t="s">
        <v>69</v>
      </c>
      <c r="AG9" s="93">
        <f t="shared" si="0"/>
        <v>0</v>
      </c>
      <c r="AH9" s="396">
        <f t="shared" si="1"/>
        <v>0</v>
      </c>
      <c r="AI9" s="397"/>
    </row>
    <row r="10" spans="1:35" ht="36">
      <c r="A10" s="440" t="s">
        <v>883</v>
      </c>
      <c r="B10" s="441">
        <v>4100</v>
      </c>
      <c r="C10" s="90">
        <v>330</v>
      </c>
      <c r="D10" s="85"/>
      <c r="E10" s="90">
        <v>350</v>
      </c>
      <c r="F10" s="85"/>
      <c r="G10" s="90">
        <v>330</v>
      </c>
      <c r="H10" s="85"/>
      <c r="I10" s="90">
        <v>350</v>
      </c>
      <c r="J10" s="85"/>
      <c r="K10" s="90">
        <v>350</v>
      </c>
      <c r="L10" s="85"/>
      <c r="M10" s="90">
        <v>340</v>
      </c>
      <c r="N10" s="85"/>
      <c r="O10" s="90">
        <v>340</v>
      </c>
      <c r="P10" s="85"/>
      <c r="Q10" s="90">
        <v>350</v>
      </c>
      <c r="R10" s="85"/>
      <c r="S10" s="90">
        <v>350</v>
      </c>
      <c r="T10" s="85"/>
      <c r="U10" s="90">
        <v>350</v>
      </c>
      <c r="V10" s="85"/>
      <c r="W10" s="90">
        <v>350</v>
      </c>
      <c r="X10" s="85"/>
      <c r="Y10" s="90">
        <v>330</v>
      </c>
      <c r="Z10" s="85"/>
      <c r="AA10" s="439">
        <v>0</v>
      </c>
      <c r="AB10" s="392"/>
      <c r="AC10" s="393"/>
      <c r="AD10" s="394">
        <v>42370</v>
      </c>
      <c r="AE10" s="394">
        <v>42735</v>
      </c>
      <c r="AF10" s="395" t="s">
        <v>69</v>
      </c>
      <c r="AG10" s="93"/>
      <c r="AH10" s="396"/>
      <c r="AI10" s="397"/>
    </row>
    <row r="11" spans="1:35" ht="38.25">
      <c r="A11" s="440" t="s">
        <v>884</v>
      </c>
      <c r="B11" s="441">
        <v>50</v>
      </c>
      <c r="C11" s="90">
        <v>3</v>
      </c>
      <c r="D11" s="85"/>
      <c r="E11" s="90">
        <v>5</v>
      </c>
      <c r="F11" s="85"/>
      <c r="G11" s="90">
        <v>3</v>
      </c>
      <c r="H11" s="85"/>
      <c r="I11" s="90">
        <v>5</v>
      </c>
      <c r="J11" s="85"/>
      <c r="K11" s="90">
        <v>5</v>
      </c>
      <c r="L11" s="85"/>
      <c r="M11" s="90">
        <v>4</v>
      </c>
      <c r="N11" s="85"/>
      <c r="O11" s="90">
        <v>4</v>
      </c>
      <c r="P11" s="85"/>
      <c r="Q11" s="90">
        <v>5</v>
      </c>
      <c r="R11" s="85"/>
      <c r="S11" s="90">
        <v>5</v>
      </c>
      <c r="T11" s="85"/>
      <c r="U11" s="90">
        <v>5</v>
      </c>
      <c r="V11" s="85"/>
      <c r="W11" s="90">
        <v>5</v>
      </c>
      <c r="X11" s="85"/>
      <c r="Y11" s="90">
        <v>3</v>
      </c>
      <c r="Z11" s="85"/>
      <c r="AA11" s="439">
        <v>0</v>
      </c>
      <c r="AB11" s="392"/>
      <c r="AC11" s="393"/>
      <c r="AD11" s="394">
        <v>42370</v>
      </c>
      <c r="AE11" s="394">
        <v>42735</v>
      </c>
      <c r="AF11" s="395" t="s">
        <v>69</v>
      </c>
      <c r="AG11" s="93"/>
      <c r="AH11" s="396"/>
      <c r="AI11" s="397"/>
    </row>
    <row r="12" spans="1:35" ht="36">
      <c r="A12" s="440" t="s">
        <v>876</v>
      </c>
      <c r="B12" s="88">
        <v>15</v>
      </c>
      <c r="C12" s="442">
        <v>1</v>
      </c>
      <c r="D12" s="85"/>
      <c r="E12" s="442">
        <v>2</v>
      </c>
      <c r="F12" s="85"/>
      <c r="G12" s="442">
        <v>1</v>
      </c>
      <c r="H12" s="85"/>
      <c r="I12" s="442">
        <v>2</v>
      </c>
      <c r="J12" s="85"/>
      <c r="K12" s="442">
        <v>2</v>
      </c>
      <c r="L12" s="85"/>
      <c r="M12" s="442">
        <v>1</v>
      </c>
      <c r="N12" s="85"/>
      <c r="O12" s="442">
        <v>1</v>
      </c>
      <c r="P12" s="85"/>
      <c r="Q12" s="442">
        <v>2</v>
      </c>
      <c r="R12" s="85"/>
      <c r="S12" s="442">
        <v>2</v>
      </c>
      <c r="T12" s="85"/>
      <c r="U12" s="442">
        <v>2</v>
      </c>
      <c r="V12" s="85"/>
      <c r="W12" s="442">
        <v>2</v>
      </c>
      <c r="X12" s="85"/>
      <c r="Y12" s="442">
        <v>1</v>
      </c>
      <c r="Z12" s="85"/>
      <c r="AA12" s="439">
        <v>0</v>
      </c>
      <c r="AB12" s="392"/>
      <c r="AC12" s="393"/>
      <c r="AD12" s="394">
        <v>42370</v>
      </c>
      <c r="AE12" s="394">
        <v>42735</v>
      </c>
      <c r="AF12" s="395" t="s">
        <v>69</v>
      </c>
      <c r="AG12" s="93">
        <f t="shared" si="0"/>
        <v>0</v>
      </c>
      <c r="AH12" s="396">
        <f t="shared" si="1"/>
        <v>0</v>
      </c>
      <c r="AI12" s="443"/>
    </row>
    <row r="13" spans="1:35" ht="51">
      <c r="A13" s="440" t="s">
        <v>885</v>
      </c>
      <c r="B13" s="441">
        <v>48</v>
      </c>
      <c r="C13" s="442">
        <v>4</v>
      </c>
      <c r="D13" s="85"/>
      <c r="E13" s="442">
        <v>4</v>
      </c>
      <c r="F13" s="85"/>
      <c r="G13" s="442">
        <v>4</v>
      </c>
      <c r="H13" s="85"/>
      <c r="I13" s="442">
        <v>4</v>
      </c>
      <c r="J13" s="85"/>
      <c r="K13" s="442">
        <v>4</v>
      </c>
      <c r="L13" s="85"/>
      <c r="M13" s="442">
        <v>4</v>
      </c>
      <c r="N13" s="85"/>
      <c r="O13" s="442">
        <v>4</v>
      </c>
      <c r="P13" s="85"/>
      <c r="Q13" s="442">
        <v>4</v>
      </c>
      <c r="R13" s="85"/>
      <c r="S13" s="442">
        <v>4</v>
      </c>
      <c r="T13" s="85"/>
      <c r="U13" s="442">
        <v>4</v>
      </c>
      <c r="V13" s="85"/>
      <c r="W13" s="442">
        <v>4</v>
      </c>
      <c r="X13" s="85"/>
      <c r="Y13" s="442">
        <v>4</v>
      </c>
      <c r="Z13" s="85"/>
      <c r="AA13" s="439">
        <v>0</v>
      </c>
      <c r="AB13" s="392"/>
      <c r="AC13" s="393"/>
      <c r="AD13" s="394">
        <v>42370</v>
      </c>
      <c r="AE13" s="394">
        <v>42735</v>
      </c>
      <c r="AF13" s="395" t="s">
        <v>69</v>
      </c>
      <c r="AG13" s="93">
        <f t="shared" si="0"/>
        <v>0</v>
      </c>
      <c r="AH13" s="396">
        <f t="shared" si="1"/>
        <v>0</v>
      </c>
      <c r="AI13" s="397"/>
    </row>
    <row r="14" spans="1:35" ht="36">
      <c r="A14" s="440" t="s">
        <v>886</v>
      </c>
      <c r="B14" s="88">
        <v>130</v>
      </c>
      <c r="C14" s="442">
        <v>0</v>
      </c>
      <c r="D14" s="85"/>
      <c r="E14" s="90">
        <v>0</v>
      </c>
      <c r="F14" s="85"/>
      <c r="G14" s="90">
        <v>0</v>
      </c>
      <c r="H14" s="85"/>
      <c r="I14" s="90">
        <v>0</v>
      </c>
      <c r="J14" s="85"/>
      <c r="K14" s="90">
        <v>0</v>
      </c>
      <c r="L14" s="85"/>
      <c r="M14" s="90">
        <v>70</v>
      </c>
      <c r="N14" s="85"/>
      <c r="O14" s="90">
        <v>0</v>
      </c>
      <c r="P14" s="85"/>
      <c r="Q14" s="90">
        <v>0</v>
      </c>
      <c r="R14" s="85"/>
      <c r="S14" s="90">
        <v>0</v>
      </c>
      <c r="T14" s="85"/>
      <c r="U14" s="90">
        <v>0</v>
      </c>
      <c r="V14" s="85"/>
      <c r="W14" s="90">
        <v>60</v>
      </c>
      <c r="X14" s="85"/>
      <c r="Y14" s="90">
        <v>0</v>
      </c>
      <c r="Z14" s="85"/>
      <c r="AA14" s="439">
        <v>0</v>
      </c>
      <c r="AB14" s="392"/>
      <c r="AC14" s="393"/>
      <c r="AD14" s="394">
        <v>42370</v>
      </c>
      <c r="AE14" s="394">
        <v>42735</v>
      </c>
      <c r="AF14" s="395" t="s">
        <v>69</v>
      </c>
      <c r="AG14" s="93">
        <f t="shared" si="0"/>
        <v>0</v>
      </c>
      <c r="AH14" s="396">
        <f t="shared" si="1"/>
        <v>0</v>
      </c>
      <c r="AI14" s="443"/>
    </row>
    <row r="15" spans="1:35" ht="36">
      <c r="A15" s="444" t="s">
        <v>877</v>
      </c>
      <c r="B15" s="445">
        <v>5</v>
      </c>
      <c r="C15" s="446"/>
      <c r="D15" s="447"/>
      <c r="E15" s="448"/>
      <c r="F15" s="447"/>
      <c r="G15" s="448"/>
      <c r="H15" s="447"/>
      <c r="I15" s="448"/>
      <c r="J15" s="447"/>
      <c r="K15" s="448"/>
      <c r="L15" s="447"/>
      <c r="M15" s="448"/>
      <c r="N15" s="447"/>
      <c r="O15" s="448"/>
      <c r="P15" s="447"/>
      <c r="Q15" s="448"/>
      <c r="R15" s="447"/>
      <c r="S15" s="448"/>
      <c r="T15" s="447"/>
      <c r="U15" s="448"/>
      <c r="V15" s="447"/>
      <c r="W15" s="448"/>
      <c r="X15" s="447"/>
      <c r="Y15" s="449"/>
      <c r="Z15" s="450"/>
      <c r="AA15" s="439">
        <v>208892702</v>
      </c>
      <c r="AB15" s="451"/>
      <c r="AC15" s="452"/>
      <c r="AD15" s="453">
        <v>42370</v>
      </c>
      <c r="AE15" s="453">
        <v>42735</v>
      </c>
      <c r="AF15" s="454" t="s">
        <v>69</v>
      </c>
      <c r="AG15" s="455"/>
      <c r="AH15" s="456"/>
      <c r="AI15" s="443"/>
    </row>
    <row r="16" spans="1:35" ht="15">
      <c r="A16" s="760" t="s">
        <v>70</v>
      </c>
      <c r="B16" s="761"/>
      <c r="C16" s="761"/>
      <c r="D16" s="761"/>
      <c r="E16" s="761"/>
      <c r="F16" s="761"/>
      <c r="G16" s="761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2"/>
      <c r="Z16" s="457"/>
      <c r="AA16" s="458">
        <f>SUM(AA7:AA15)</f>
        <v>208892702</v>
      </c>
      <c r="AD16" s="459"/>
      <c r="AE16" s="398"/>
      <c r="AF16" s="460"/>
      <c r="AI16" s="470"/>
    </row>
  </sheetData>
  <protectedRanges>
    <protectedRange password="C7A1" sqref="A17" name="Rango1_5_1_4"/>
  </protectedRanges>
  <mergeCells count="16">
    <mergeCell ref="A1:AI1"/>
    <mergeCell ref="A2:AI2"/>
    <mergeCell ref="A3:AI3"/>
    <mergeCell ref="A16:Y16"/>
    <mergeCell ref="AG5:AH5"/>
    <mergeCell ref="A4:AI4"/>
    <mergeCell ref="A5:A6"/>
    <mergeCell ref="B5:B6"/>
    <mergeCell ref="C5:Z5"/>
    <mergeCell ref="AA5:AA6"/>
    <mergeCell ref="AB5:AB6"/>
    <mergeCell ref="AI5:AI6"/>
    <mergeCell ref="AC5:AC6"/>
    <mergeCell ref="AD5:AD6"/>
    <mergeCell ref="AE5:AE6"/>
    <mergeCell ref="AF5:AF6"/>
  </mergeCells>
  <conditionalFormatting sqref="AH7:AH15">
    <cfRule type="cellIs" dxfId="117" priority="2" operator="greaterThanOrEqual">
      <formula>1</formula>
    </cfRule>
    <cfRule type="cellIs" dxfId="116" priority="3" operator="lessThanOrEqual">
      <formula>0.99</formula>
    </cfRule>
  </conditionalFormatting>
  <conditionalFormatting sqref="AG7:AG15">
    <cfRule type="colorScale" priority="1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9"/>
  <sheetViews>
    <sheetView topLeftCell="A7" workbookViewId="0">
      <selection sqref="A1:AI19"/>
    </sheetView>
  </sheetViews>
  <sheetFormatPr baseColWidth="10" defaultRowHeight="12.75"/>
  <cols>
    <col min="1" max="1" width="47.7109375" style="344" customWidth="1"/>
    <col min="2" max="2" width="17.28515625" style="344" customWidth="1"/>
    <col min="3" max="5" width="3.5703125" style="344" hidden="1" customWidth="1"/>
    <col min="6" max="6" width="4" style="344" hidden="1" customWidth="1"/>
    <col min="7" max="7" width="3.85546875" style="344" hidden="1" customWidth="1"/>
    <col min="8" max="8" width="4" style="344" hidden="1" customWidth="1"/>
    <col min="9" max="9" width="3.42578125" style="344" hidden="1" customWidth="1"/>
    <col min="10" max="10" width="4" style="344" hidden="1" customWidth="1"/>
    <col min="11" max="12" width="4.140625" style="344" hidden="1" customWidth="1"/>
    <col min="13" max="13" width="3.28515625" style="344" hidden="1" customWidth="1"/>
    <col min="14" max="14" width="4" style="344" hidden="1" customWidth="1"/>
    <col min="15" max="15" width="2.85546875" style="344" hidden="1" customWidth="1"/>
    <col min="16" max="16" width="4" style="344" hidden="1" customWidth="1"/>
    <col min="17" max="17" width="3.7109375" style="344" hidden="1" customWidth="1"/>
    <col min="18" max="18" width="4" style="344" hidden="1" customWidth="1"/>
    <col min="19" max="20" width="3.5703125" style="344" hidden="1" customWidth="1"/>
    <col min="21" max="21" width="3.42578125" style="344" hidden="1" customWidth="1"/>
    <col min="22" max="22" width="3.5703125" style="344" hidden="1" customWidth="1"/>
    <col min="23" max="23" width="3.85546875" style="344" hidden="1" customWidth="1"/>
    <col min="24" max="24" width="4" style="344" hidden="1" customWidth="1"/>
    <col min="25" max="25" width="3.28515625" style="344" hidden="1" customWidth="1"/>
    <col min="26" max="26" width="4" style="344" hidden="1" customWidth="1"/>
    <col min="27" max="27" width="17.5703125" style="344" customWidth="1"/>
    <col min="28" max="29" width="18" style="344" hidden="1" customWidth="1"/>
    <col min="30" max="31" width="10.140625" style="344" bestFit="1" customWidth="1"/>
    <col min="32" max="32" width="19.5703125" style="344" customWidth="1"/>
    <col min="33" max="34" width="11.42578125" style="344" hidden="1" customWidth="1"/>
    <col min="35" max="35" width="20.85546875" style="344" customWidth="1"/>
    <col min="36" max="37" width="11.42578125" style="344" customWidth="1"/>
    <col min="38" max="243" width="11.42578125" style="344"/>
    <col min="244" max="244" width="31.28515625" style="344" customWidth="1"/>
    <col min="245" max="245" width="9.42578125" style="344" customWidth="1"/>
    <col min="246" max="246" width="11.42578125" style="344"/>
    <col min="247" max="270" width="6.140625" style="344" customWidth="1"/>
    <col min="271" max="273" width="18" style="344" customWidth="1"/>
    <col min="274" max="278" width="11.42578125" style="344"/>
    <col min="279" max="290" width="0" style="344" hidden="1" customWidth="1"/>
    <col min="291" max="291" width="21.5703125" style="344" customWidth="1"/>
    <col min="292" max="293" width="11.42578125" style="344" customWidth="1"/>
    <col min="294" max="499" width="11.42578125" style="344"/>
    <col min="500" max="500" width="31.28515625" style="344" customWidth="1"/>
    <col min="501" max="501" width="9.42578125" style="344" customWidth="1"/>
    <col min="502" max="502" width="11.42578125" style="344"/>
    <col min="503" max="526" width="6.140625" style="344" customWidth="1"/>
    <col min="527" max="529" width="18" style="344" customWidth="1"/>
    <col min="530" max="534" width="11.42578125" style="344"/>
    <col min="535" max="546" width="0" style="344" hidden="1" customWidth="1"/>
    <col min="547" max="547" width="21.5703125" style="344" customWidth="1"/>
    <col min="548" max="549" width="11.42578125" style="344" customWidth="1"/>
    <col min="550" max="755" width="11.42578125" style="344"/>
    <col min="756" max="756" width="31.28515625" style="344" customWidth="1"/>
    <col min="757" max="757" width="9.42578125" style="344" customWidth="1"/>
    <col min="758" max="758" width="11.42578125" style="344"/>
    <col min="759" max="782" width="6.140625" style="344" customWidth="1"/>
    <col min="783" max="785" width="18" style="344" customWidth="1"/>
    <col min="786" max="790" width="11.42578125" style="344"/>
    <col min="791" max="802" width="0" style="344" hidden="1" customWidth="1"/>
    <col min="803" max="803" width="21.5703125" style="344" customWidth="1"/>
    <col min="804" max="805" width="11.42578125" style="344" customWidth="1"/>
    <col min="806" max="1011" width="11.42578125" style="344"/>
    <col min="1012" max="1012" width="31.28515625" style="344" customWidth="1"/>
    <col min="1013" max="1013" width="9.42578125" style="344" customWidth="1"/>
    <col min="1014" max="1014" width="11.42578125" style="344"/>
    <col min="1015" max="1038" width="6.140625" style="344" customWidth="1"/>
    <col min="1039" max="1041" width="18" style="344" customWidth="1"/>
    <col min="1042" max="1046" width="11.42578125" style="344"/>
    <col min="1047" max="1058" width="0" style="344" hidden="1" customWidth="1"/>
    <col min="1059" max="1059" width="21.5703125" style="344" customWidth="1"/>
    <col min="1060" max="1061" width="11.42578125" style="344" customWidth="1"/>
    <col min="1062" max="1267" width="11.42578125" style="344"/>
    <col min="1268" max="1268" width="31.28515625" style="344" customWidth="1"/>
    <col min="1269" max="1269" width="9.42578125" style="344" customWidth="1"/>
    <col min="1270" max="1270" width="11.42578125" style="344"/>
    <col min="1271" max="1294" width="6.140625" style="344" customWidth="1"/>
    <col min="1295" max="1297" width="18" style="344" customWidth="1"/>
    <col min="1298" max="1302" width="11.42578125" style="344"/>
    <col min="1303" max="1314" width="0" style="344" hidden="1" customWidth="1"/>
    <col min="1315" max="1315" width="21.5703125" style="344" customWidth="1"/>
    <col min="1316" max="1317" width="11.42578125" style="344" customWidth="1"/>
    <col min="1318" max="1523" width="11.42578125" style="344"/>
    <col min="1524" max="1524" width="31.28515625" style="344" customWidth="1"/>
    <col min="1525" max="1525" width="9.42578125" style="344" customWidth="1"/>
    <col min="1526" max="1526" width="11.42578125" style="344"/>
    <col min="1527" max="1550" width="6.140625" style="344" customWidth="1"/>
    <col min="1551" max="1553" width="18" style="344" customWidth="1"/>
    <col min="1554" max="1558" width="11.42578125" style="344"/>
    <col min="1559" max="1570" width="0" style="344" hidden="1" customWidth="1"/>
    <col min="1571" max="1571" width="21.5703125" style="344" customWidth="1"/>
    <col min="1572" max="1573" width="11.42578125" style="344" customWidth="1"/>
    <col min="1574" max="1779" width="11.42578125" style="344"/>
    <col min="1780" max="1780" width="31.28515625" style="344" customWidth="1"/>
    <col min="1781" max="1781" width="9.42578125" style="344" customWidth="1"/>
    <col min="1782" max="1782" width="11.42578125" style="344"/>
    <col min="1783" max="1806" width="6.140625" style="344" customWidth="1"/>
    <col min="1807" max="1809" width="18" style="344" customWidth="1"/>
    <col min="1810" max="1814" width="11.42578125" style="344"/>
    <col min="1815" max="1826" width="0" style="344" hidden="1" customWidth="1"/>
    <col min="1827" max="1827" width="21.5703125" style="344" customWidth="1"/>
    <col min="1828" max="1829" width="11.42578125" style="344" customWidth="1"/>
    <col min="1830" max="2035" width="11.42578125" style="344"/>
    <col min="2036" max="2036" width="31.28515625" style="344" customWidth="1"/>
    <col min="2037" max="2037" width="9.42578125" style="344" customWidth="1"/>
    <col min="2038" max="2038" width="11.42578125" style="344"/>
    <col min="2039" max="2062" width="6.140625" style="344" customWidth="1"/>
    <col min="2063" max="2065" width="18" style="344" customWidth="1"/>
    <col min="2066" max="2070" width="11.42578125" style="344"/>
    <col min="2071" max="2082" width="0" style="344" hidden="1" customWidth="1"/>
    <col min="2083" max="2083" width="21.5703125" style="344" customWidth="1"/>
    <col min="2084" max="2085" width="11.42578125" style="344" customWidth="1"/>
    <col min="2086" max="2291" width="11.42578125" style="344"/>
    <col min="2292" max="2292" width="31.28515625" style="344" customWidth="1"/>
    <col min="2293" max="2293" width="9.42578125" style="344" customWidth="1"/>
    <col min="2294" max="2294" width="11.42578125" style="344"/>
    <col min="2295" max="2318" width="6.140625" style="344" customWidth="1"/>
    <col min="2319" max="2321" width="18" style="344" customWidth="1"/>
    <col min="2322" max="2326" width="11.42578125" style="344"/>
    <col min="2327" max="2338" width="0" style="344" hidden="1" customWidth="1"/>
    <col min="2339" max="2339" width="21.5703125" style="344" customWidth="1"/>
    <col min="2340" max="2341" width="11.42578125" style="344" customWidth="1"/>
    <col min="2342" max="2547" width="11.42578125" style="344"/>
    <col min="2548" max="2548" width="31.28515625" style="344" customWidth="1"/>
    <col min="2549" max="2549" width="9.42578125" style="344" customWidth="1"/>
    <col min="2550" max="2550" width="11.42578125" style="344"/>
    <col min="2551" max="2574" width="6.140625" style="344" customWidth="1"/>
    <col min="2575" max="2577" width="18" style="344" customWidth="1"/>
    <col min="2578" max="2582" width="11.42578125" style="344"/>
    <col min="2583" max="2594" width="0" style="344" hidden="1" customWidth="1"/>
    <col min="2595" max="2595" width="21.5703125" style="344" customWidth="1"/>
    <col min="2596" max="2597" width="11.42578125" style="344" customWidth="1"/>
    <col min="2598" max="2803" width="11.42578125" style="344"/>
    <col min="2804" max="2804" width="31.28515625" style="344" customWidth="1"/>
    <col min="2805" max="2805" width="9.42578125" style="344" customWidth="1"/>
    <col min="2806" max="2806" width="11.42578125" style="344"/>
    <col min="2807" max="2830" width="6.140625" style="344" customWidth="1"/>
    <col min="2831" max="2833" width="18" style="344" customWidth="1"/>
    <col min="2834" max="2838" width="11.42578125" style="344"/>
    <col min="2839" max="2850" width="0" style="344" hidden="1" customWidth="1"/>
    <col min="2851" max="2851" width="21.5703125" style="344" customWidth="1"/>
    <col min="2852" max="2853" width="11.42578125" style="344" customWidth="1"/>
    <col min="2854" max="3059" width="11.42578125" style="344"/>
    <col min="3060" max="3060" width="31.28515625" style="344" customWidth="1"/>
    <col min="3061" max="3061" width="9.42578125" style="344" customWidth="1"/>
    <col min="3062" max="3062" width="11.42578125" style="344"/>
    <col min="3063" max="3086" width="6.140625" style="344" customWidth="1"/>
    <col min="3087" max="3089" width="18" style="344" customWidth="1"/>
    <col min="3090" max="3094" width="11.42578125" style="344"/>
    <col min="3095" max="3106" width="0" style="344" hidden="1" customWidth="1"/>
    <col min="3107" max="3107" width="21.5703125" style="344" customWidth="1"/>
    <col min="3108" max="3109" width="11.42578125" style="344" customWidth="1"/>
    <col min="3110" max="3315" width="11.42578125" style="344"/>
    <col min="3316" max="3316" width="31.28515625" style="344" customWidth="1"/>
    <col min="3317" max="3317" width="9.42578125" style="344" customWidth="1"/>
    <col min="3318" max="3318" width="11.42578125" style="344"/>
    <col min="3319" max="3342" width="6.140625" style="344" customWidth="1"/>
    <col min="3343" max="3345" width="18" style="344" customWidth="1"/>
    <col min="3346" max="3350" width="11.42578125" style="344"/>
    <col min="3351" max="3362" width="0" style="344" hidden="1" customWidth="1"/>
    <col min="3363" max="3363" width="21.5703125" style="344" customWidth="1"/>
    <col min="3364" max="3365" width="11.42578125" style="344" customWidth="1"/>
    <col min="3366" max="3571" width="11.42578125" style="344"/>
    <col min="3572" max="3572" width="31.28515625" style="344" customWidth="1"/>
    <col min="3573" max="3573" width="9.42578125" style="344" customWidth="1"/>
    <col min="3574" max="3574" width="11.42578125" style="344"/>
    <col min="3575" max="3598" width="6.140625" style="344" customWidth="1"/>
    <col min="3599" max="3601" width="18" style="344" customWidth="1"/>
    <col min="3602" max="3606" width="11.42578125" style="344"/>
    <col min="3607" max="3618" width="0" style="344" hidden="1" customWidth="1"/>
    <col min="3619" max="3619" width="21.5703125" style="344" customWidth="1"/>
    <col min="3620" max="3621" width="11.42578125" style="344" customWidth="1"/>
    <col min="3622" max="3827" width="11.42578125" style="344"/>
    <col min="3828" max="3828" width="31.28515625" style="344" customWidth="1"/>
    <col min="3829" max="3829" width="9.42578125" style="344" customWidth="1"/>
    <col min="3830" max="3830" width="11.42578125" style="344"/>
    <col min="3831" max="3854" width="6.140625" style="344" customWidth="1"/>
    <col min="3855" max="3857" width="18" style="344" customWidth="1"/>
    <col min="3858" max="3862" width="11.42578125" style="344"/>
    <col min="3863" max="3874" width="0" style="344" hidden="1" customWidth="1"/>
    <col min="3875" max="3875" width="21.5703125" style="344" customWidth="1"/>
    <col min="3876" max="3877" width="11.42578125" style="344" customWidth="1"/>
    <col min="3878" max="4083" width="11.42578125" style="344"/>
    <col min="4084" max="4084" width="31.28515625" style="344" customWidth="1"/>
    <col min="4085" max="4085" width="9.42578125" style="344" customWidth="1"/>
    <col min="4086" max="4086" width="11.42578125" style="344"/>
    <col min="4087" max="4110" width="6.140625" style="344" customWidth="1"/>
    <col min="4111" max="4113" width="18" style="344" customWidth="1"/>
    <col min="4114" max="4118" width="11.42578125" style="344"/>
    <col min="4119" max="4130" width="0" style="344" hidden="1" customWidth="1"/>
    <col min="4131" max="4131" width="21.5703125" style="344" customWidth="1"/>
    <col min="4132" max="4133" width="11.42578125" style="344" customWidth="1"/>
    <col min="4134" max="4339" width="11.42578125" style="344"/>
    <col min="4340" max="4340" width="31.28515625" style="344" customWidth="1"/>
    <col min="4341" max="4341" width="9.42578125" style="344" customWidth="1"/>
    <col min="4342" max="4342" width="11.42578125" style="344"/>
    <col min="4343" max="4366" width="6.140625" style="344" customWidth="1"/>
    <col min="4367" max="4369" width="18" style="344" customWidth="1"/>
    <col min="4370" max="4374" width="11.42578125" style="344"/>
    <col min="4375" max="4386" width="0" style="344" hidden="1" customWidth="1"/>
    <col min="4387" max="4387" width="21.5703125" style="344" customWidth="1"/>
    <col min="4388" max="4389" width="11.42578125" style="344" customWidth="1"/>
    <col min="4390" max="4595" width="11.42578125" style="344"/>
    <col min="4596" max="4596" width="31.28515625" style="344" customWidth="1"/>
    <col min="4597" max="4597" width="9.42578125" style="344" customWidth="1"/>
    <col min="4598" max="4598" width="11.42578125" style="344"/>
    <col min="4599" max="4622" width="6.140625" style="344" customWidth="1"/>
    <col min="4623" max="4625" width="18" style="344" customWidth="1"/>
    <col min="4626" max="4630" width="11.42578125" style="344"/>
    <col min="4631" max="4642" width="0" style="344" hidden="1" customWidth="1"/>
    <col min="4643" max="4643" width="21.5703125" style="344" customWidth="1"/>
    <col min="4644" max="4645" width="11.42578125" style="344" customWidth="1"/>
    <col min="4646" max="4851" width="11.42578125" style="344"/>
    <col min="4852" max="4852" width="31.28515625" style="344" customWidth="1"/>
    <col min="4853" max="4853" width="9.42578125" style="344" customWidth="1"/>
    <col min="4854" max="4854" width="11.42578125" style="344"/>
    <col min="4855" max="4878" width="6.140625" style="344" customWidth="1"/>
    <col min="4879" max="4881" width="18" style="344" customWidth="1"/>
    <col min="4882" max="4886" width="11.42578125" style="344"/>
    <col min="4887" max="4898" width="0" style="344" hidden="1" customWidth="1"/>
    <col min="4899" max="4899" width="21.5703125" style="344" customWidth="1"/>
    <col min="4900" max="4901" width="11.42578125" style="344" customWidth="1"/>
    <col min="4902" max="5107" width="11.42578125" style="344"/>
    <col min="5108" max="5108" width="31.28515625" style="344" customWidth="1"/>
    <col min="5109" max="5109" width="9.42578125" style="344" customWidth="1"/>
    <col min="5110" max="5110" width="11.42578125" style="344"/>
    <col min="5111" max="5134" width="6.140625" style="344" customWidth="1"/>
    <col min="5135" max="5137" width="18" style="344" customWidth="1"/>
    <col min="5138" max="5142" width="11.42578125" style="344"/>
    <col min="5143" max="5154" width="0" style="344" hidden="1" customWidth="1"/>
    <col min="5155" max="5155" width="21.5703125" style="344" customWidth="1"/>
    <col min="5156" max="5157" width="11.42578125" style="344" customWidth="1"/>
    <col min="5158" max="5363" width="11.42578125" style="344"/>
    <col min="5364" max="5364" width="31.28515625" style="344" customWidth="1"/>
    <col min="5365" max="5365" width="9.42578125" style="344" customWidth="1"/>
    <col min="5366" max="5366" width="11.42578125" style="344"/>
    <col min="5367" max="5390" width="6.140625" style="344" customWidth="1"/>
    <col min="5391" max="5393" width="18" style="344" customWidth="1"/>
    <col min="5394" max="5398" width="11.42578125" style="344"/>
    <col min="5399" max="5410" width="0" style="344" hidden="1" customWidth="1"/>
    <col min="5411" max="5411" width="21.5703125" style="344" customWidth="1"/>
    <col min="5412" max="5413" width="11.42578125" style="344" customWidth="1"/>
    <col min="5414" max="5619" width="11.42578125" style="344"/>
    <col min="5620" max="5620" width="31.28515625" style="344" customWidth="1"/>
    <col min="5621" max="5621" width="9.42578125" style="344" customWidth="1"/>
    <col min="5622" max="5622" width="11.42578125" style="344"/>
    <col min="5623" max="5646" width="6.140625" style="344" customWidth="1"/>
    <col min="5647" max="5649" width="18" style="344" customWidth="1"/>
    <col min="5650" max="5654" width="11.42578125" style="344"/>
    <col min="5655" max="5666" width="0" style="344" hidden="1" customWidth="1"/>
    <col min="5667" max="5667" width="21.5703125" style="344" customWidth="1"/>
    <col min="5668" max="5669" width="11.42578125" style="344" customWidth="1"/>
    <col min="5670" max="5875" width="11.42578125" style="344"/>
    <col min="5876" max="5876" width="31.28515625" style="344" customWidth="1"/>
    <col min="5877" max="5877" width="9.42578125" style="344" customWidth="1"/>
    <col min="5878" max="5878" width="11.42578125" style="344"/>
    <col min="5879" max="5902" width="6.140625" style="344" customWidth="1"/>
    <col min="5903" max="5905" width="18" style="344" customWidth="1"/>
    <col min="5906" max="5910" width="11.42578125" style="344"/>
    <col min="5911" max="5922" width="0" style="344" hidden="1" customWidth="1"/>
    <col min="5923" max="5923" width="21.5703125" style="344" customWidth="1"/>
    <col min="5924" max="5925" width="11.42578125" style="344" customWidth="1"/>
    <col min="5926" max="6131" width="11.42578125" style="344"/>
    <col min="6132" max="6132" width="31.28515625" style="344" customWidth="1"/>
    <col min="6133" max="6133" width="9.42578125" style="344" customWidth="1"/>
    <col min="6134" max="6134" width="11.42578125" style="344"/>
    <col min="6135" max="6158" width="6.140625" style="344" customWidth="1"/>
    <col min="6159" max="6161" width="18" style="344" customWidth="1"/>
    <col min="6162" max="6166" width="11.42578125" style="344"/>
    <col min="6167" max="6178" width="0" style="344" hidden="1" customWidth="1"/>
    <col min="6179" max="6179" width="21.5703125" style="344" customWidth="1"/>
    <col min="6180" max="6181" width="11.42578125" style="344" customWidth="1"/>
    <col min="6182" max="6387" width="11.42578125" style="344"/>
    <col min="6388" max="6388" width="31.28515625" style="344" customWidth="1"/>
    <col min="6389" max="6389" width="9.42578125" style="344" customWidth="1"/>
    <col min="6390" max="6390" width="11.42578125" style="344"/>
    <col min="6391" max="6414" width="6.140625" style="344" customWidth="1"/>
    <col min="6415" max="6417" width="18" style="344" customWidth="1"/>
    <col min="6418" max="6422" width="11.42578125" style="344"/>
    <col min="6423" max="6434" width="0" style="344" hidden="1" customWidth="1"/>
    <col min="6435" max="6435" width="21.5703125" style="344" customWidth="1"/>
    <col min="6436" max="6437" width="11.42578125" style="344" customWidth="1"/>
    <col min="6438" max="6643" width="11.42578125" style="344"/>
    <col min="6644" max="6644" width="31.28515625" style="344" customWidth="1"/>
    <col min="6645" max="6645" width="9.42578125" style="344" customWidth="1"/>
    <col min="6646" max="6646" width="11.42578125" style="344"/>
    <col min="6647" max="6670" width="6.140625" style="344" customWidth="1"/>
    <col min="6671" max="6673" width="18" style="344" customWidth="1"/>
    <col min="6674" max="6678" width="11.42578125" style="344"/>
    <col min="6679" max="6690" width="0" style="344" hidden="1" customWidth="1"/>
    <col min="6691" max="6691" width="21.5703125" style="344" customWidth="1"/>
    <col min="6692" max="6693" width="11.42578125" style="344" customWidth="1"/>
    <col min="6694" max="6899" width="11.42578125" style="344"/>
    <col min="6900" max="6900" width="31.28515625" style="344" customWidth="1"/>
    <col min="6901" max="6901" width="9.42578125" style="344" customWidth="1"/>
    <col min="6902" max="6902" width="11.42578125" style="344"/>
    <col min="6903" max="6926" width="6.140625" style="344" customWidth="1"/>
    <col min="6927" max="6929" width="18" style="344" customWidth="1"/>
    <col min="6930" max="6934" width="11.42578125" style="344"/>
    <col min="6935" max="6946" width="0" style="344" hidden="1" customWidth="1"/>
    <col min="6947" max="6947" width="21.5703125" style="344" customWidth="1"/>
    <col min="6948" max="6949" width="11.42578125" style="344" customWidth="1"/>
    <col min="6950" max="7155" width="11.42578125" style="344"/>
    <col min="7156" max="7156" width="31.28515625" style="344" customWidth="1"/>
    <col min="7157" max="7157" width="9.42578125" style="344" customWidth="1"/>
    <col min="7158" max="7158" width="11.42578125" style="344"/>
    <col min="7159" max="7182" width="6.140625" style="344" customWidth="1"/>
    <col min="7183" max="7185" width="18" style="344" customWidth="1"/>
    <col min="7186" max="7190" width="11.42578125" style="344"/>
    <col min="7191" max="7202" width="0" style="344" hidden="1" customWidth="1"/>
    <col min="7203" max="7203" width="21.5703125" style="344" customWidth="1"/>
    <col min="7204" max="7205" width="11.42578125" style="344" customWidth="1"/>
    <col min="7206" max="7411" width="11.42578125" style="344"/>
    <col min="7412" max="7412" width="31.28515625" style="344" customWidth="1"/>
    <col min="7413" max="7413" width="9.42578125" style="344" customWidth="1"/>
    <col min="7414" max="7414" width="11.42578125" style="344"/>
    <col min="7415" max="7438" width="6.140625" style="344" customWidth="1"/>
    <col min="7439" max="7441" width="18" style="344" customWidth="1"/>
    <col min="7442" max="7446" width="11.42578125" style="344"/>
    <col min="7447" max="7458" width="0" style="344" hidden="1" customWidth="1"/>
    <col min="7459" max="7459" width="21.5703125" style="344" customWidth="1"/>
    <col min="7460" max="7461" width="11.42578125" style="344" customWidth="1"/>
    <col min="7462" max="7667" width="11.42578125" style="344"/>
    <col min="7668" max="7668" width="31.28515625" style="344" customWidth="1"/>
    <col min="7669" max="7669" width="9.42578125" style="344" customWidth="1"/>
    <col min="7670" max="7670" width="11.42578125" style="344"/>
    <col min="7671" max="7694" width="6.140625" style="344" customWidth="1"/>
    <col min="7695" max="7697" width="18" style="344" customWidth="1"/>
    <col min="7698" max="7702" width="11.42578125" style="344"/>
    <col min="7703" max="7714" width="0" style="344" hidden="1" customWidth="1"/>
    <col min="7715" max="7715" width="21.5703125" style="344" customWidth="1"/>
    <col min="7716" max="7717" width="11.42578125" style="344" customWidth="1"/>
    <col min="7718" max="7923" width="11.42578125" style="344"/>
    <col min="7924" max="7924" width="31.28515625" style="344" customWidth="1"/>
    <col min="7925" max="7925" width="9.42578125" style="344" customWidth="1"/>
    <col min="7926" max="7926" width="11.42578125" style="344"/>
    <col min="7927" max="7950" width="6.140625" style="344" customWidth="1"/>
    <col min="7951" max="7953" width="18" style="344" customWidth="1"/>
    <col min="7954" max="7958" width="11.42578125" style="344"/>
    <col min="7959" max="7970" width="0" style="344" hidden="1" customWidth="1"/>
    <col min="7971" max="7971" width="21.5703125" style="344" customWidth="1"/>
    <col min="7972" max="7973" width="11.42578125" style="344" customWidth="1"/>
    <col min="7974" max="8179" width="11.42578125" style="344"/>
    <col min="8180" max="8180" width="31.28515625" style="344" customWidth="1"/>
    <col min="8181" max="8181" width="9.42578125" style="344" customWidth="1"/>
    <col min="8182" max="8182" width="11.42578125" style="344"/>
    <col min="8183" max="8206" width="6.140625" style="344" customWidth="1"/>
    <col min="8207" max="8209" width="18" style="344" customWidth="1"/>
    <col min="8210" max="8214" width="11.42578125" style="344"/>
    <col min="8215" max="8226" width="0" style="344" hidden="1" customWidth="1"/>
    <col min="8227" max="8227" width="21.5703125" style="344" customWidth="1"/>
    <col min="8228" max="8229" width="11.42578125" style="344" customWidth="1"/>
    <col min="8230" max="8435" width="11.42578125" style="344"/>
    <col min="8436" max="8436" width="31.28515625" style="344" customWidth="1"/>
    <col min="8437" max="8437" width="9.42578125" style="344" customWidth="1"/>
    <col min="8438" max="8438" width="11.42578125" style="344"/>
    <col min="8439" max="8462" width="6.140625" style="344" customWidth="1"/>
    <col min="8463" max="8465" width="18" style="344" customWidth="1"/>
    <col min="8466" max="8470" width="11.42578125" style="344"/>
    <col min="8471" max="8482" width="0" style="344" hidden="1" customWidth="1"/>
    <col min="8483" max="8483" width="21.5703125" style="344" customWidth="1"/>
    <col min="8484" max="8485" width="11.42578125" style="344" customWidth="1"/>
    <col min="8486" max="8691" width="11.42578125" style="344"/>
    <col min="8692" max="8692" width="31.28515625" style="344" customWidth="1"/>
    <col min="8693" max="8693" width="9.42578125" style="344" customWidth="1"/>
    <col min="8694" max="8694" width="11.42578125" style="344"/>
    <col min="8695" max="8718" width="6.140625" style="344" customWidth="1"/>
    <col min="8719" max="8721" width="18" style="344" customWidth="1"/>
    <col min="8722" max="8726" width="11.42578125" style="344"/>
    <col min="8727" max="8738" width="0" style="344" hidden="1" customWidth="1"/>
    <col min="8739" max="8739" width="21.5703125" style="344" customWidth="1"/>
    <col min="8740" max="8741" width="11.42578125" style="344" customWidth="1"/>
    <col min="8742" max="8947" width="11.42578125" style="344"/>
    <col min="8948" max="8948" width="31.28515625" style="344" customWidth="1"/>
    <col min="8949" max="8949" width="9.42578125" style="344" customWidth="1"/>
    <col min="8950" max="8950" width="11.42578125" style="344"/>
    <col min="8951" max="8974" width="6.140625" style="344" customWidth="1"/>
    <col min="8975" max="8977" width="18" style="344" customWidth="1"/>
    <col min="8978" max="8982" width="11.42578125" style="344"/>
    <col min="8983" max="8994" width="0" style="344" hidden="1" customWidth="1"/>
    <col min="8995" max="8995" width="21.5703125" style="344" customWidth="1"/>
    <col min="8996" max="8997" width="11.42578125" style="344" customWidth="1"/>
    <col min="8998" max="9203" width="11.42578125" style="344"/>
    <col min="9204" max="9204" width="31.28515625" style="344" customWidth="1"/>
    <col min="9205" max="9205" width="9.42578125" style="344" customWidth="1"/>
    <col min="9206" max="9206" width="11.42578125" style="344"/>
    <col min="9207" max="9230" width="6.140625" style="344" customWidth="1"/>
    <col min="9231" max="9233" width="18" style="344" customWidth="1"/>
    <col min="9234" max="9238" width="11.42578125" style="344"/>
    <col min="9239" max="9250" width="0" style="344" hidden="1" customWidth="1"/>
    <col min="9251" max="9251" width="21.5703125" style="344" customWidth="1"/>
    <col min="9252" max="9253" width="11.42578125" style="344" customWidth="1"/>
    <col min="9254" max="9459" width="11.42578125" style="344"/>
    <col min="9460" max="9460" width="31.28515625" style="344" customWidth="1"/>
    <col min="9461" max="9461" width="9.42578125" style="344" customWidth="1"/>
    <col min="9462" max="9462" width="11.42578125" style="344"/>
    <col min="9463" max="9486" width="6.140625" style="344" customWidth="1"/>
    <col min="9487" max="9489" width="18" style="344" customWidth="1"/>
    <col min="9490" max="9494" width="11.42578125" style="344"/>
    <col min="9495" max="9506" width="0" style="344" hidden="1" customWidth="1"/>
    <col min="9507" max="9507" width="21.5703125" style="344" customWidth="1"/>
    <col min="9508" max="9509" width="11.42578125" style="344" customWidth="1"/>
    <col min="9510" max="9715" width="11.42578125" style="344"/>
    <col min="9716" max="9716" width="31.28515625" style="344" customWidth="1"/>
    <col min="9717" max="9717" width="9.42578125" style="344" customWidth="1"/>
    <col min="9718" max="9718" width="11.42578125" style="344"/>
    <col min="9719" max="9742" width="6.140625" style="344" customWidth="1"/>
    <col min="9743" max="9745" width="18" style="344" customWidth="1"/>
    <col min="9746" max="9750" width="11.42578125" style="344"/>
    <col min="9751" max="9762" width="0" style="344" hidden="1" customWidth="1"/>
    <col min="9763" max="9763" width="21.5703125" style="344" customWidth="1"/>
    <col min="9764" max="9765" width="11.42578125" style="344" customWidth="1"/>
    <col min="9766" max="9971" width="11.42578125" style="344"/>
    <col min="9972" max="9972" width="31.28515625" style="344" customWidth="1"/>
    <col min="9973" max="9973" width="9.42578125" style="344" customWidth="1"/>
    <col min="9974" max="9974" width="11.42578125" style="344"/>
    <col min="9975" max="9998" width="6.140625" style="344" customWidth="1"/>
    <col min="9999" max="10001" width="18" style="344" customWidth="1"/>
    <col min="10002" max="10006" width="11.42578125" style="344"/>
    <col min="10007" max="10018" width="0" style="344" hidden="1" customWidth="1"/>
    <col min="10019" max="10019" width="21.5703125" style="344" customWidth="1"/>
    <col min="10020" max="10021" width="11.42578125" style="344" customWidth="1"/>
    <col min="10022" max="10227" width="11.42578125" style="344"/>
    <col min="10228" max="10228" width="31.28515625" style="344" customWidth="1"/>
    <col min="10229" max="10229" width="9.42578125" style="344" customWidth="1"/>
    <col min="10230" max="10230" width="11.42578125" style="344"/>
    <col min="10231" max="10254" width="6.140625" style="344" customWidth="1"/>
    <col min="10255" max="10257" width="18" style="344" customWidth="1"/>
    <col min="10258" max="10262" width="11.42578125" style="344"/>
    <col min="10263" max="10274" width="0" style="344" hidden="1" customWidth="1"/>
    <col min="10275" max="10275" width="21.5703125" style="344" customWidth="1"/>
    <col min="10276" max="10277" width="11.42578125" style="344" customWidth="1"/>
    <col min="10278" max="10483" width="11.42578125" style="344"/>
    <col min="10484" max="10484" width="31.28515625" style="344" customWidth="1"/>
    <col min="10485" max="10485" width="9.42578125" style="344" customWidth="1"/>
    <col min="10486" max="10486" width="11.42578125" style="344"/>
    <col min="10487" max="10510" width="6.140625" style="344" customWidth="1"/>
    <col min="10511" max="10513" width="18" style="344" customWidth="1"/>
    <col min="10514" max="10518" width="11.42578125" style="344"/>
    <col min="10519" max="10530" width="0" style="344" hidden="1" customWidth="1"/>
    <col min="10531" max="10531" width="21.5703125" style="344" customWidth="1"/>
    <col min="10532" max="10533" width="11.42578125" style="344" customWidth="1"/>
    <col min="10534" max="10739" width="11.42578125" style="344"/>
    <col min="10740" max="10740" width="31.28515625" style="344" customWidth="1"/>
    <col min="10741" max="10741" width="9.42578125" style="344" customWidth="1"/>
    <col min="10742" max="10742" width="11.42578125" style="344"/>
    <col min="10743" max="10766" width="6.140625" style="344" customWidth="1"/>
    <col min="10767" max="10769" width="18" style="344" customWidth="1"/>
    <col min="10770" max="10774" width="11.42578125" style="344"/>
    <col min="10775" max="10786" width="0" style="344" hidden="1" customWidth="1"/>
    <col min="10787" max="10787" width="21.5703125" style="344" customWidth="1"/>
    <col min="10788" max="10789" width="11.42578125" style="344" customWidth="1"/>
    <col min="10790" max="10995" width="11.42578125" style="344"/>
    <col min="10996" max="10996" width="31.28515625" style="344" customWidth="1"/>
    <col min="10997" max="10997" width="9.42578125" style="344" customWidth="1"/>
    <col min="10998" max="10998" width="11.42578125" style="344"/>
    <col min="10999" max="11022" width="6.140625" style="344" customWidth="1"/>
    <col min="11023" max="11025" width="18" style="344" customWidth="1"/>
    <col min="11026" max="11030" width="11.42578125" style="344"/>
    <col min="11031" max="11042" width="0" style="344" hidden="1" customWidth="1"/>
    <col min="11043" max="11043" width="21.5703125" style="344" customWidth="1"/>
    <col min="11044" max="11045" width="11.42578125" style="344" customWidth="1"/>
    <col min="11046" max="11251" width="11.42578125" style="344"/>
    <col min="11252" max="11252" width="31.28515625" style="344" customWidth="1"/>
    <col min="11253" max="11253" width="9.42578125" style="344" customWidth="1"/>
    <col min="11254" max="11254" width="11.42578125" style="344"/>
    <col min="11255" max="11278" width="6.140625" style="344" customWidth="1"/>
    <col min="11279" max="11281" width="18" style="344" customWidth="1"/>
    <col min="11282" max="11286" width="11.42578125" style="344"/>
    <col min="11287" max="11298" width="0" style="344" hidden="1" customWidth="1"/>
    <col min="11299" max="11299" width="21.5703125" style="344" customWidth="1"/>
    <col min="11300" max="11301" width="11.42578125" style="344" customWidth="1"/>
    <col min="11302" max="11507" width="11.42578125" style="344"/>
    <col min="11508" max="11508" width="31.28515625" style="344" customWidth="1"/>
    <col min="11509" max="11509" width="9.42578125" style="344" customWidth="1"/>
    <col min="11510" max="11510" width="11.42578125" style="344"/>
    <col min="11511" max="11534" width="6.140625" style="344" customWidth="1"/>
    <col min="11535" max="11537" width="18" style="344" customWidth="1"/>
    <col min="11538" max="11542" width="11.42578125" style="344"/>
    <col min="11543" max="11554" width="0" style="344" hidden="1" customWidth="1"/>
    <col min="11555" max="11555" width="21.5703125" style="344" customWidth="1"/>
    <col min="11556" max="11557" width="11.42578125" style="344" customWidth="1"/>
    <col min="11558" max="11763" width="11.42578125" style="344"/>
    <col min="11764" max="11764" width="31.28515625" style="344" customWidth="1"/>
    <col min="11765" max="11765" width="9.42578125" style="344" customWidth="1"/>
    <col min="11766" max="11766" width="11.42578125" style="344"/>
    <col min="11767" max="11790" width="6.140625" style="344" customWidth="1"/>
    <col min="11791" max="11793" width="18" style="344" customWidth="1"/>
    <col min="11794" max="11798" width="11.42578125" style="344"/>
    <col min="11799" max="11810" width="0" style="344" hidden="1" customWidth="1"/>
    <col min="11811" max="11811" width="21.5703125" style="344" customWidth="1"/>
    <col min="11812" max="11813" width="11.42578125" style="344" customWidth="1"/>
    <col min="11814" max="12019" width="11.42578125" style="344"/>
    <col min="12020" max="12020" width="31.28515625" style="344" customWidth="1"/>
    <col min="12021" max="12021" width="9.42578125" style="344" customWidth="1"/>
    <col min="12022" max="12022" width="11.42578125" style="344"/>
    <col min="12023" max="12046" width="6.140625" style="344" customWidth="1"/>
    <col min="12047" max="12049" width="18" style="344" customWidth="1"/>
    <col min="12050" max="12054" width="11.42578125" style="344"/>
    <col min="12055" max="12066" width="0" style="344" hidden="1" customWidth="1"/>
    <col min="12067" max="12067" width="21.5703125" style="344" customWidth="1"/>
    <col min="12068" max="12069" width="11.42578125" style="344" customWidth="1"/>
    <col min="12070" max="12275" width="11.42578125" style="344"/>
    <col min="12276" max="12276" width="31.28515625" style="344" customWidth="1"/>
    <col min="12277" max="12277" width="9.42578125" style="344" customWidth="1"/>
    <col min="12278" max="12278" width="11.42578125" style="344"/>
    <col min="12279" max="12302" width="6.140625" style="344" customWidth="1"/>
    <col min="12303" max="12305" width="18" style="344" customWidth="1"/>
    <col min="12306" max="12310" width="11.42578125" style="344"/>
    <col min="12311" max="12322" width="0" style="344" hidden="1" customWidth="1"/>
    <col min="12323" max="12323" width="21.5703125" style="344" customWidth="1"/>
    <col min="12324" max="12325" width="11.42578125" style="344" customWidth="1"/>
    <col min="12326" max="12531" width="11.42578125" style="344"/>
    <col min="12532" max="12532" width="31.28515625" style="344" customWidth="1"/>
    <col min="12533" max="12533" width="9.42578125" style="344" customWidth="1"/>
    <col min="12534" max="12534" width="11.42578125" style="344"/>
    <col min="12535" max="12558" width="6.140625" style="344" customWidth="1"/>
    <col min="12559" max="12561" width="18" style="344" customWidth="1"/>
    <col min="12562" max="12566" width="11.42578125" style="344"/>
    <col min="12567" max="12578" width="0" style="344" hidden="1" customWidth="1"/>
    <col min="12579" max="12579" width="21.5703125" style="344" customWidth="1"/>
    <col min="12580" max="12581" width="11.42578125" style="344" customWidth="1"/>
    <col min="12582" max="12787" width="11.42578125" style="344"/>
    <col min="12788" max="12788" width="31.28515625" style="344" customWidth="1"/>
    <col min="12789" max="12789" width="9.42578125" style="344" customWidth="1"/>
    <col min="12790" max="12790" width="11.42578125" style="344"/>
    <col min="12791" max="12814" width="6.140625" style="344" customWidth="1"/>
    <col min="12815" max="12817" width="18" style="344" customWidth="1"/>
    <col min="12818" max="12822" width="11.42578125" style="344"/>
    <col min="12823" max="12834" width="0" style="344" hidden="1" customWidth="1"/>
    <col min="12835" max="12835" width="21.5703125" style="344" customWidth="1"/>
    <col min="12836" max="12837" width="11.42578125" style="344" customWidth="1"/>
    <col min="12838" max="13043" width="11.42578125" style="344"/>
    <col min="13044" max="13044" width="31.28515625" style="344" customWidth="1"/>
    <col min="13045" max="13045" width="9.42578125" style="344" customWidth="1"/>
    <col min="13046" max="13046" width="11.42578125" style="344"/>
    <col min="13047" max="13070" width="6.140625" style="344" customWidth="1"/>
    <col min="13071" max="13073" width="18" style="344" customWidth="1"/>
    <col min="13074" max="13078" width="11.42578125" style="344"/>
    <col min="13079" max="13090" width="0" style="344" hidden="1" customWidth="1"/>
    <col min="13091" max="13091" width="21.5703125" style="344" customWidth="1"/>
    <col min="13092" max="13093" width="11.42578125" style="344" customWidth="1"/>
    <col min="13094" max="13299" width="11.42578125" style="344"/>
    <col min="13300" max="13300" width="31.28515625" style="344" customWidth="1"/>
    <col min="13301" max="13301" width="9.42578125" style="344" customWidth="1"/>
    <col min="13302" max="13302" width="11.42578125" style="344"/>
    <col min="13303" max="13326" width="6.140625" style="344" customWidth="1"/>
    <col min="13327" max="13329" width="18" style="344" customWidth="1"/>
    <col min="13330" max="13334" width="11.42578125" style="344"/>
    <col min="13335" max="13346" width="0" style="344" hidden="1" customWidth="1"/>
    <col min="13347" max="13347" width="21.5703125" style="344" customWidth="1"/>
    <col min="13348" max="13349" width="11.42578125" style="344" customWidth="1"/>
    <col min="13350" max="13555" width="11.42578125" style="344"/>
    <col min="13556" max="13556" width="31.28515625" style="344" customWidth="1"/>
    <col min="13557" max="13557" width="9.42578125" style="344" customWidth="1"/>
    <col min="13558" max="13558" width="11.42578125" style="344"/>
    <col min="13559" max="13582" width="6.140625" style="344" customWidth="1"/>
    <col min="13583" max="13585" width="18" style="344" customWidth="1"/>
    <col min="13586" max="13590" width="11.42578125" style="344"/>
    <col min="13591" max="13602" width="0" style="344" hidden="1" customWidth="1"/>
    <col min="13603" max="13603" width="21.5703125" style="344" customWidth="1"/>
    <col min="13604" max="13605" width="11.42578125" style="344" customWidth="1"/>
    <col min="13606" max="13811" width="11.42578125" style="344"/>
    <col min="13812" max="13812" width="31.28515625" style="344" customWidth="1"/>
    <col min="13813" max="13813" width="9.42578125" style="344" customWidth="1"/>
    <col min="13814" max="13814" width="11.42578125" style="344"/>
    <col min="13815" max="13838" width="6.140625" style="344" customWidth="1"/>
    <col min="13839" max="13841" width="18" style="344" customWidth="1"/>
    <col min="13842" max="13846" width="11.42578125" style="344"/>
    <col min="13847" max="13858" width="0" style="344" hidden="1" customWidth="1"/>
    <col min="13859" max="13859" width="21.5703125" style="344" customWidth="1"/>
    <col min="13860" max="13861" width="11.42578125" style="344" customWidth="1"/>
    <col min="13862" max="14067" width="11.42578125" style="344"/>
    <col min="14068" max="14068" width="31.28515625" style="344" customWidth="1"/>
    <col min="14069" max="14069" width="9.42578125" style="344" customWidth="1"/>
    <col min="14070" max="14070" width="11.42578125" style="344"/>
    <col min="14071" max="14094" width="6.140625" style="344" customWidth="1"/>
    <col min="14095" max="14097" width="18" style="344" customWidth="1"/>
    <col min="14098" max="14102" width="11.42578125" style="344"/>
    <col min="14103" max="14114" width="0" style="344" hidden="1" customWidth="1"/>
    <col min="14115" max="14115" width="21.5703125" style="344" customWidth="1"/>
    <col min="14116" max="14117" width="11.42578125" style="344" customWidth="1"/>
    <col min="14118" max="14323" width="11.42578125" style="344"/>
    <col min="14324" max="14324" width="31.28515625" style="344" customWidth="1"/>
    <col min="14325" max="14325" width="9.42578125" style="344" customWidth="1"/>
    <col min="14326" max="14326" width="11.42578125" style="344"/>
    <col min="14327" max="14350" width="6.140625" style="344" customWidth="1"/>
    <col min="14351" max="14353" width="18" style="344" customWidth="1"/>
    <col min="14354" max="14358" width="11.42578125" style="344"/>
    <col min="14359" max="14370" width="0" style="344" hidden="1" customWidth="1"/>
    <col min="14371" max="14371" width="21.5703125" style="344" customWidth="1"/>
    <col min="14372" max="14373" width="11.42578125" style="344" customWidth="1"/>
    <col min="14374" max="14579" width="11.42578125" style="344"/>
    <col min="14580" max="14580" width="31.28515625" style="344" customWidth="1"/>
    <col min="14581" max="14581" width="9.42578125" style="344" customWidth="1"/>
    <col min="14582" max="14582" width="11.42578125" style="344"/>
    <col min="14583" max="14606" width="6.140625" style="344" customWidth="1"/>
    <col min="14607" max="14609" width="18" style="344" customWidth="1"/>
    <col min="14610" max="14614" width="11.42578125" style="344"/>
    <col min="14615" max="14626" width="0" style="344" hidden="1" customWidth="1"/>
    <col min="14627" max="14627" width="21.5703125" style="344" customWidth="1"/>
    <col min="14628" max="14629" width="11.42578125" style="344" customWidth="1"/>
    <col min="14630" max="14835" width="11.42578125" style="344"/>
    <col min="14836" max="14836" width="31.28515625" style="344" customWidth="1"/>
    <col min="14837" max="14837" width="9.42578125" style="344" customWidth="1"/>
    <col min="14838" max="14838" width="11.42578125" style="344"/>
    <col min="14839" max="14862" width="6.140625" style="344" customWidth="1"/>
    <col min="14863" max="14865" width="18" style="344" customWidth="1"/>
    <col min="14866" max="14870" width="11.42578125" style="344"/>
    <col min="14871" max="14882" width="0" style="344" hidden="1" customWidth="1"/>
    <col min="14883" max="14883" width="21.5703125" style="344" customWidth="1"/>
    <col min="14884" max="14885" width="11.42578125" style="344" customWidth="1"/>
    <col min="14886" max="15091" width="11.42578125" style="344"/>
    <col min="15092" max="15092" width="31.28515625" style="344" customWidth="1"/>
    <col min="15093" max="15093" width="9.42578125" style="344" customWidth="1"/>
    <col min="15094" max="15094" width="11.42578125" style="344"/>
    <col min="15095" max="15118" width="6.140625" style="344" customWidth="1"/>
    <col min="15119" max="15121" width="18" style="344" customWidth="1"/>
    <col min="15122" max="15126" width="11.42578125" style="344"/>
    <col min="15127" max="15138" width="0" style="344" hidden="1" customWidth="1"/>
    <col min="15139" max="15139" width="21.5703125" style="344" customWidth="1"/>
    <col min="15140" max="15141" width="11.42578125" style="344" customWidth="1"/>
    <col min="15142" max="15347" width="11.42578125" style="344"/>
    <col min="15348" max="15348" width="31.28515625" style="344" customWidth="1"/>
    <col min="15349" max="15349" width="9.42578125" style="344" customWidth="1"/>
    <col min="15350" max="15350" width="11.42578125" style="344"/>
    <col min="15351" max="15374" width="6.140625" style="344" customWidth="1"/>
    <col min="15375" max="15377" width="18" style="344" customWidth="1"/>
    <col min="15378" max="15382" width="11.42578125" style="344"/>
    <col min="15383" max="15394" width="0" style="344" hidden="1" customWidth="1"/>
    <col min="15395" max="15395" width="21.5703125" style="344" customWidth="1"/>
    <col min="15396" max="15397" width="11.42578125" style="344" customWidth="1"/>
    <col min="15398" max="15603" width="11.42578125" style="344"/>
    <col min="15604" max="15604" width="31.28515625" style="344" customWidth="1"/>
    <col min="15605" max="15605" width="9.42578125" style="344" customWidth="1"/>
    <col min="15606" max="15606" width="11.42578125" style="344"/>
    <col min="15607" max="15630" width="6.140625" style="344" customWidth="1"/>
    <col min="15631" max="15633" width="18" style="344" customWidth="1"/>
    <col min="15634" max="15638" width="11.42578125" style="344"/>
    <col min="15639" max="15650" width="0" style="344" hidden="1" customWidth="1"/>
    <col min="15651" max="15651" width="21.5703125" style="344" customWidth="1"/>
    <col min="15652" max="15653" width="11.42578125" style="344" customWidth="1"/>
    <col min="15654" max="15859" width="11.42578125" style="344"/>
    <col min="15860" max="15860" width="31.28515625" style="344" customWidth="1"/>
    <col min="15861" max="15861" width="9.42578125" style="344" customWidth="1"/>
    <col min="15862" max="15862" width="11.42578125" style="344"/>
    <col min="15863" max="15886" width="6.140625" style="344" customWidth="1"/>
    <col min="15887" max="15889" width="18" style="344" customWidth="1"/>
    <col min="15890" max="15894" width="11.42578125" style="344"/>
    <col min="15895" max="15906" width="0" style="344" hidden="1" customWidth="1"/>
    <col min="15907" max="15907" width="21.5703125" style="344" customWidth="1"/>
    <col min="15908" max="15909" width="11.42578125" style="344" customWidth="1"/>
    <col min="15910" max="16115" width="11.42578125" style="344"/>
    <col min="16116" max="16116" width="31.28515625" style="344" customWidth="1"/>
    <col min="16117" max="16117" width="9.42578125" style="344" customWidth="1"/>
    <col min="16118" max="16118" width="11.42578125" style="344"/>
    <col min="16119" max="16142" width="6.140625" style="344" customWidth="1"/>
    <col min="16143" max="16145" width="18" style="344" customWidth="1"/>
    <col min="16146" max="16150" width="11.42578125" style="344"/>
    <col min="16151" max="16162" width="0" style="344" hidden="1" customWidth="1"/>
    <col min="16163" max="16163" width="21.5703125" style="344" customWidth="1"/>
    <col min="16164" max="16165" width="11.42578125" style="344" customWidth="1"/>
    <col min="16166" max="16384" width="11.42578125" style="344"/>
  </cols>
  <sheetData>
    <row r="1" spans="1:35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</row>
    <row r="2" spans="1:35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</row>
    <row r="3" spans="1:35">
      <c r="A3" s="730" t="s">
        <v>66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</row>
    <row r="4" spans="1:35" ht="24" customHeight="1">
      <c r="A4" s="743" t="s">
        <v>71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</row>
    <row r="5" spans="1:35" ht="15" customHeight="1">
      <c r="A5" s="736" t="s">
        <v>3</v>
      </c>
      <c r="B5" s="736" t="s">
        <v>5</v>
      </c>
      <c r="C5" s="737" t="s">
        <v>6</v>
      </c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9"/>
      <c r="AA5" s="728" t="s">
        <v>489</v>
      </c>
      <c r="AB5" s="728" t="s">
        <v>8</v>
      </c>
      <c r="AC5" s="728" t="s">
        <v>9</v>
      </c>
      <c r="AD5" s="728" t="s">
        <v>10</v>
      </c>
      <c r="AE5" s="728" t="s">
        <v>11</v>
      </c>
      <c r="AF5" s="729" t="s">
        <v>12</v>
      </c>
      <c r="AG5" s="742" t="s">
        <v>13</v>
      </c>
      <c r="AH5" s="742"/>
      <c r="AI5" s="736" t="s">
        <v>15</v>
      </c>
    </row>
    <row r="6" spans="1:35" ht="51">
      <c r="A6" s="736"/>
      <c r="B6" s="736"/>
      <c r="C6" s="343" t="s">
        <v>16</v>
      </c>
      <c r="D6" s="343" t="s">
        <v>68</v>
      </c>
      <c r="E6" s="343" t="s">
        <v>18</v>
      </c>
      <c r="F6" s="343" t="s">
        <v>19</v>
      </c>
      <c r="G6" s="343" t="s">
        <v>20</v>
      </c>
      <c r="H6" s="343" t="s">
        <v>21</v>
      </c>
      <c r="I6" s="343" t="s">
        <v>22</v>
      </c>
      <c r="J6" s="343" t="s">
        <v>23</v>
      </c>
      <c r="K6" s="343" t="s">
        <v>24</v>
      </c>
      <c r="L6" s="343" t="s">
        <v>25</v>
      </c>
      <c r="M6" s="343" t="s">
        <v>26</v>
      </c>
      <c r="N6" s="343" t="s">
        <v>27</v>
      </c>
      <c r="O6" s="343" t="s">
        <v>28</v>
      </c>
      <c r="P6" s="343" t="s">
        <v>29</v>
      </c>
      <c r="Q6" s="343" t="s">
        <v>30</v>
      </c>
      <c r="R6" s="343" t="s">
        <v>31</v>
      </c>
      <c r="S6" s="343" t="s">
        <v>32</v>
      </c>
      <c r="T6" s="343" t="s">
        <v>33</v>
      </c>
      <c r="U6" s="343" t="s">
        <v>34</v>
      </c>
      <c r="V6" s="343" t="s">
        <v>35</v>
      </c>
      <c r="W6" s="343" t="s">
        <v>36</v>
      </c>
      <c r="X6" s="343" t="s">
        <v>37</v>
      </c>
      <c r="Y6" s="346" t="s">
        <v>38</v>
      </c>
      <c r="Z6" s="347" t="s">
        <v>39</v>
      </c>
      <c r="AA6" s="728"/>
      <c r="AB6" s="728"/>
      <c r="AC6" s="728"/>
      <c r="AD6" s="728"/>
      <c r="AE6" s="728"/>
      <c r="AF6" s="729"/>
      <c r="AG6" s="348" t="s">
        <v>40</v>
      </c>
      <c r="AH6" s="343" t="s">
        <v>41</v>
      </c>
      <c r="AI6" s="736"/>
    </row>
    <row r="7" spans="1:35" ht="25.5">
      <c r="A7" s="269" t="s">
        <v>456</v>
      </c>
      <c r="B7" s="399">
        <v>30</v>
      </c>
      <c r="C7" s="462"/>
      <c r="D7" s="471"/>
      <c r="E7" s="376"/>
      <c r="F7" s="471"/>
      <c r="G7" s="376"/>
      <c r="H7" s="471"/>
      <c r="I7" s="399"/>
      <c r="J7" s="471"/>
      <c r="K7" s="399"/>
      <c r="L7" s="472"/>
      <c r="M7" s="399"/>
      <c r="N7" s="472"/>
      <c r="O7" s="399"/>
      <c r="P7" s="472"/>
      <c r="Q7" s="399"/>
      <c r="R7" s="471"/>
      <c r="S7" s="399"/>
      <c r="T7" s="471"/>
      <c r="U7" s="399"/>
      <c r="V7" s="471"/>
      <c r="W7" s="399"/>
      <c r="X7" s="471"/>
      <c r="Y7" s="399"/>
      <c r="Z7" s="471"/>
      <c r="AA7" s="410">
        <v>0</v>
      </c>
      <c r="AB7" s="403">
        <v>0</v>
      </c>
      <c r="AC7" s="404" t="e">
        <f t="shared" ref="AC7:AC19" si="0">AB7/AA7</f>
        <v>#DIV/0!</v>
      </c>
      <c r="AD7" s="405">
        <v>42370</v>
      </c>
      <c r="AE7" s="405">
        <v>42735</v>
      </c>
      <c r="AF7" s="366" t="s">
        <v>72</v>
      </c>
      <c r="AG7" s="361">
        <f t="shared" ref="AG7:AG18" si="1">D7+F7+H7+J7+L7+N7+P7+R7+T7+V7+X7+Z7</f>
        <v>0</v>
      </c>
      <c r="AH7" s="362">
        <v>0</v>
      </c>
      <c r="AI7" s="464"/>
    </row>
    <row r="8" spans="1:35" ht="25.5">
      <c r="A8" s="269" t="s">
        <v>71</v>
      </c>
      <c r="B8" s="463">
        <v>380</v>
      </c>
      <c r="C8" s="399"/>
      <c r="D8" s="471"/>
      <c r="E8" s="399"/>
      <c r="F8" s="471"/>
      <c r="G8" s="399"/>
      <c r="H8" s="471"/>
      <c r="I8" s="399"/>
      <c r="J8" s="471"/>
      <c r="K8" s="399"/>
      <c r="L8" s="472"/>
      <c r="M8" s="399"/>
      <c r="N8" s="472"/>
      <c r="O8" s="399"/>
      <c r="P8" s="472"/>
      <c r="Q8" s="399"/>
      <c r="R8" s="471"/>
      <c r="S8" s="399"/>
      <c r="T8" s="471"/>
      <c r="U8" s="399"/>
      <c r="V8" s="471"/>
      <c r="W8" s="399"/>
      <c r="X8" s="471"/>
      <c r="Y8" s="463"/>
      <c r="Z8" s="471"/>
      <c r="AA8" s="410">
        <v>0</v>
      </c>
      <c r="AB8" s="403">
        <v>0</v>
      </c>
      <c r="AC8" s="404" t="e">
        <f t="shared" si="0"/>
        <v>#DIV/0!</v>
      </c>
      <c r="AD8" s="405">
        <v>42370</v>
      </c>
      <c r="AE8" s="405">
        <v>42735</v>
      </c>
      <c r="AF8" s="366" t="s">
        <v>72</v>
      </c>
      <c r="AG8" s="361">
        <f t="shared" si="1"/>
        <v>0</v>
      </c>
      <c r="AH8" s="362">
        <f>AG8/B8</f>
        <v>0</v>
      </c>
      <c r="AI8" s="363"/>
    </row>
    <row r="9" spans="1:35" ht="25.5">
      <c r="A9" s="269" t="s">
        <v>457</v>
      </c>
      <c r="B9" s="399">
        <v>120</v>
      </c>
      <c r="C9" s="462"/>
      <c r="D9" s="471"/>
      <c r="E9" s="376"/>
      <c r="F9" s="471"/>
      <c r="G9" s="376"/>
      <c r="H9" s="471"/>
      <c r="I9" s="399"/>
      <c r="J9" s="471"/>
      <c r="K9" s="399"/>
      <c r="L9" s="472"/>
      <c r="M9" s="399"/>
      <c r="N9" s="472"/>
      <c r="O9" s="399"/>
      <c r="P9" s="472"/>
      <c r="Q9" s="399"/>
      <c r="R9" s="471"/>
      <c r="S9" s="399"/>
      <c r="T9" s="471"/>
      <c r="U9" s="399"/>
      <c r="V9" s="471"/>
      <c r="W9" s="399"/>
      <c r="X9" s="471"/>
      <c r="Y9" s="399"/>
      <c r="Z9" s="471"/>
      <c r="AA9" s="410">
        <v>0</v>
      </c>
      <c r="AB9" s="403">
        <v>0</v>
      </c>
      <c r="AC9" s="404" t="e">
        <f t="shared" si="0"/>
        <v>#DIV/0!</v>
      </c>
      <c r="AD9" s="405">
        <v>42370</v>
      </c>
      <c r="AE9" s="405">
        <v>42735</v>
      </c>
      <c r="AF9" s="366" t="s">
        <v>72</v>
      </c>
      <c r="AG9" s="361">
        <f t="shared" si="1"/>
        <v>0</v>
      </c>
      <c r="AH9" s="362">
        <f>AG9/B9</f>
        <v>0</v>
      </c>
      <c r="AI9" s="464"/>
    </row>
    <row r="10" spans="1:35" ht="25.5">
      <c r="A10" s="269" t="s">
        <v>458</v>
      </c>
      <c r="B10" s="399" t="s">
        <v>577</v>
      </c>
      <c r="C10" s="462"/>
      <c r="D10" s="471"/>
      <c r="E10" s="376"/>
      <c r="F10" s="471"/>
      <c r="G10" s="376"/>
      <c r="H10" s="471"/>
      <c r="I10" s="399"/>
      <c r="J10" s="471"/>
      <c r="K10" s="399"/>
      <c r="L10" s="472"/>
      <c r="M10" s="399"/>
      <c r="N10" s="472"/>
      <c r="O10" s="399"/>
      <c r="P10" s="472"/>
      <c r="Q10" s="399"/>
      <c r="R10" s="471"/>
      <c r="S10" s="399"/>
      <c r="T10" s="471"/>
      <c r="U10" s="399"/>
      <c r="V10" s="471"/>
      <c r="W10" s="399"/>
      <c r="X10" s="471"/>
      <c r="Y10" s="399"/>
      <c r="Z10" s="471"/>
      <c r="AA10" s="410">
        <v>0</v>
      </c>
      <c r="AB10" s="403">
        <v>0</v>
      </c>
      <c r="AC10" s="404" t="e">
        <f t="shared" si="0"/>
        <v>#DIV/0!</v>
      </c>
      <c r="AD10" s="405">
        <v>42370</v>
      </c>
      <c r="AE10" s="405">
        <v>42735</v>
      </c>
      <c r="AF10" s="366" t="s">
        <v>72</v>
      </c>
      <c r="AG10" s="361">
        <f t="shared" si="1"/>
        <v>0</v>
      </c>
      <c r="AH10" s="362">
        <v>0</v>
      </c>
      <c r="AI10" s="363"/>
    </row>
    <row r="11" spans="1:35" ht="51">
      <c r="A11" s="250" t="s">
        <v>459</v>
      </c>
      <c r="B11" s="376" t="s">
        <v>578</v>
      </c>
      <c r="C11" s="473"/>
      <c r="D11" s="471"/>
      <c r="E11" s="473"/>
      <c r="F11" s="471"/>
      <c r="G11" s="473"/>
      <c r="H11" s="471"/>
      <c r="I11" s="473"/>
      <c r="J11" s="471"/>
      <c r="K11" s="473"/>
      <c r="L11" s="472"/>
      <c r="M11" s="473"/>
      <c r="N11" s="472"/>
      <c r="O11" s="473"/>
      <c r="P11" s="472"/>
      <c r="Q11" s="473"/>
      <c r="R11" s="471"/>
      <c r="S11" s="473"/>
      <c r="T11" s="471"/>
      <c r="U11" s="473"/>
      <c r="V11" s="471"/>
      <c r="W11" s="473"/>
      <c r="X11" s="471"/>
      <c r="Y11" s="473"/>
      <c r="Z11" s="471"/>
      <c r="AA11" s="410">
        <v>0</v>
      </c>
      <c r="AB11" s="403">
        <v>0</v>
      </c>
      <c r="AC11" s="404" t="e">
        <f t="shared" si="0"/>
        <v>#DIV/0!</v>
      </c>
      <c r="AD11" s="405">
        <v>42370</v>
      </c>
      <c r="AE11" s="405">
        <v>42735</v>
      </c>
      <c r="AF11" s="366" t="s">
        <v>72</v>
      </c>
      <c r="AG11" s="361">
        <f t="shared" si="1"/>
        <v>0</v>
      </c>
      <c r="AH11" s="362">
        <v>0</v>
      </c>
      <c r="AI11" s="363"/>
    </row>
    <row r="12" spans="1:35" ht="25.5">
      <c r="A12" s="269" t="s">
        <v>460</v>
      </c>
      <c r="B12" s="399">
        <v>300</v>
      </c>
      <c r="C12" s="462"/>
      <c r="D12" s="471"/>
      <c r="E12" s="376"/>
      <c r="F12" s="471"/>
      <c r="G12" s="376"/>
      <c r="H12" s="471"/>
      <c r="I12" s="399"/>
      <c r="J12" s="471"/>
      <c r="K12" s="399"/>
      <c r="L12" s="472"/>
      <c r="M12" s="399"/>
      <c r="N12" s="472"/>
      <c r="O12" s="399"/>
      <c r="P12" s="472"/>
      <c r="Q12" s="399"/>
      <c r="R12" s="471"/>
      <c r="S12" s="399"/>
      <c r="T12" s="471"/>
      <c r="U12" s="399"/>
      <c r="V12" s="471"/>
      <c r="W12" s="399"/>
      <c r="X12" s="471"/>
      <c r="Y12" s="399"/>
      <c r="Z12" s="471"/>
      <c r="AA12" s="410">
        <v>0</v>
      </c>
      <c r="AB12" s="403">
        <v>0</v>
      </c>
      <c r="AC12" s="404" t="e">
        <f t="shared" si="0"/>
        <v>#DIV/0!</v>
      </c>
      <c r="AD12" s="405">
        <v>42370</v>
      </c>
      <c r="AE12" s="405">
        <v>42735</v>
      </c>
      <c r="AF12" s="366" t="s">
        <v>72</v>
      </c>
      <c r="AG12" s="361">
        <f t="shared" si="1"/>
        <v>0</v>
      </c>
      <c r="AH12" s="362">
        <f>AG12/B12</f>
        <v>0</v>
      </c>
      <c r="AI12" s="363"/>
    </row>
    <row r="13" spans="1:35" ht="25.5">
      <c r="A13" s="424" t="s">
        <v>55</v>
      </c>
      <c r="B13" s="376">
        <v>1</v>
      </c>
      <c r="C13" s="368"/>
      <c r="D13" s="471"/>
      <c r="E13" s="368"/>
      <c r="F13" s="471"/>
      <c r="G13" s="368"/>
      <c r="H13" s="471"/>
      <c r="I13" s="368"/>
      <c r="J13" s="471"/>
      <c r="K13" s="368"/>
      <c r="L13" s="472"/>
      <c r="M13" s="368"/>
      <c r="N13" s="472"/>
      <c r="O13" s="376"/>
      <c r="P13" s="472"/>
      <c r="Q13" s="368"/>
      <c r="R13" s="471"/>
      <c r="S13" s="368"/>
      <c r="T13" s="471"/>
      <c r="U13" s="368"/>
      <c r="V13" s="471"/>
      <c r="W13" s="368"/>
      <c r="X13" s="471"/>
      <c r="Y13" s="368"/>
      <c r="Z13" s="471"/>
      <c r="AA13" s="410">
        <v>0</v>
      </c>
      <c r="AB13" s="403">
        <v>0</v>
      </c>
      <c r="AC13" s="404" t="e">
        <f t="shared" si="0"/>
        <v>#DIV/0!</v>
      </c>
      <c r="AD13" s="405">
        <v>42370</v>
      </c>
      <c r="AE13" s="405">
        <v>42735</v>
      </c>
      <c r="AF13" s="366" t="s">
        <v>72</v>
      </c>
      <c r="AG13" s="361">
        <f t="shared" si="1"/>
        <v>0</v>
      </c>
      <c r="AH13" s="362">
        <f>AG13/B13</f>
        <v>0</v>
      </c>
      <c r="AI13" s="363"/>
    </row>
    <row r="14" spans="1:35" ht="25.5">
      <c r="A14" s="250" t="s">
        <v>56</v>
      </c>
      <c r="B14" s="376">
        <v>2</v>
      </c>
      <c r="C14" s="368"/>
      <c r="D14" s="471"/>
      <c r="E14" s="368"/>
      <c r="F14" s="471"/>
      <c r="G14" s="368"/>
      <c r="H14" s="471"/>
      <c r="I14" s="368"/>
      <c r="J14" s="471"/>
      <c r="K14" s="368"/>
      <c r="L14" s="472"/>
      <c r="M14" s="368"/>
      <c r="N14" s="472"/>
      <c r="O14" s="376"/>
      <c r="P14" s="472"/>
      <c r="Q14" s="368"/>
      <c r="R14" s="471"/>
      <c r="S14" s="368"/>
      <c r="T14" s="471"/>
      <c r="U14" s="368"/>
      <c r="V14" s="471"/>
      <c r="W14" s="368"/>
      <c r="X14" s="471"/>
      <c r="Y14" s="376"/>
      <c r="Z14" s="471"/>
      <c r="AA14" s="410">
        <v>0</v>
      </c>
      <c r="AB14" s="403">
        <v>0</v>
      </c>
      <c r="AC14" s="404" t="e">
        <f t="shared" si="0"/>
        <v>#DIV/0!</v>
      </c>
      <c r="AD14" s="405">
        <v>42370</v>
      </c>
      <c r="AE14" s="405">
        <v>42735</v>
      </c>
      <c r="AF14" s="366" t="s">
        <v>72</v>
      </c>
      <c r="AG14" s="361">
        <f t="shared" si="1"/>
        <v>0</v>
      </c>
      <c r="AH14" s="362">
        <f>AG14/B14</f>
        <v>0</v>
      </c>
      <c r="AI14" s="363"/>
    </row>
    <row r="15" spans="1:35" ht="25.5">
      <c r="A15" s="269" t="s">
        <v>57</v>
      </c>
      <c r="B15" s="376">
        <v>1</v>
      </c>
      <c r="C15" s="368"/>
      <c r="D15" s="471"/>
      <c r="E15" s="376"/>
      <c r="F15" s="471"/>
      <c r="G15" s="368"/>
      <c r="H15" s="471"/>
      <c r="I15" s="368"/>
      <c r="J15" s="471"/>
      <c r="K15" s="368"/>
      <c r="L15" s="472"/>
      <c r="M15" s="368"/>
      <c r="N15" s="472"/>
      <c r="O15" s="368"/>
      <c r="P15" s="472"/>
      <c r="Q15" s="368"/>
      <c r="R15" s="471"/>
      <c r="S15" s="368"/>
      <c r="T15" s="471"/>
      <c r="U15" s="368"/>
      <c r="V15" s="471"/>
      <c r="W15" s="368"/>
      <c r="X15" s="471"/>
      <c r="Y15" s="368"/>
      <c r="Z15" s="471"/>
      <c r="AA15" s="410">
        <v>0</v>
      </c>
      <c r="AB15" s="403">
        <v>0</v>
      </c>
      <c r="AC15" s="404" t="e">
        <f t="shared" si="0"/>
        <v>#DIV/0!</v>
      </c>
      <c r="AD15" s="405">
        <v>42370</v>
      </c>
      <c r="AE15" s="405">
        <v>42735</v>
      </c>
      <c r="AF15" s="366" t="s">
        <v>72</v>
      </c>
      <c r="AG15" s="361">
        <f t="shared" si="1"/>
        <v>0</v>
      </c>
      <c r="AH15" s="362">
        <f>AG15/B15</f>
        <v>0</v>
      </c>
      <c r="AI15" s="363"/>
    </row>
    <row r="16" spans="1:35" ht="25.5">
      <c r="A16" s="247" t="s">
        <v>58</v>
      </c>
      <c r="B16" s="376" t="s">
        <v>577</v>
      </c>
      <c r="C16" s="353"/>
      <c r="D16" s="471"/>
      <c r="E16" s="353"/>
      <c r="F16" s="471"/>
      <c r="G16" s="353"/>
      <c r="H16" s="471"/>
      <c r="I16" s="353"/>
      <c r="J16" s="471"/>
      <c r="K16" s="353"/>
      <c r="L16" s="472"/>
      <c r="M16" s="353"/>
      <c r="N16" s="472"/>
      <c r="O16" s="353"/>
      <c r="P16" s="472"/>
      <c r="Q16" s="353"/>
      <c r="R16" s="471"/>
      <c r="S16" s="353"/>
      <c r="T16" s="471"/>
      <c r="U16" s="353"/>
      <c r="V16" s="471"/>
      <c r="W16" s="376"/>
      <c r="X16" s="471"/>
      <c r="Y16" s="353"/>
      <c r="Z16" s="471"/>
      <c r="AA16" s="410">
        <v>0</v>
      </c>
      <c r="AB16" s="403">
        <v>0</v>
      </c>
      <c r="AC16" s="404" t="e">
        <f t="shared" si="0"/>
        <v>#DIV/0!</v>
      </c>
      <c r="AD16" s="405">
        <v>42370</v>
      </c>
      <c r="AE16" s="405">
        <v>42735</v>
      </c>
      <c r="AF16" s="366" t="s">
        <v>72</v>
      </c>
      <c r="AG16" s="361">
        <f t="shared" si="1"/>
        <v>0</v>
      </c>
      <c r="AH16" s="362">
        <v>0</v>
      </c>
      <c r="AI16" s="363"/>
    </row>
    <row r="17" spans="1:35" ht="25.5">
      <c r="A17" s="408" t="s">
        <v>461</v>
      </c>
      <c r="B17" s="399">
        <v>6</v>
      </c>
      <c r="C17" s="474"/>
      <c r="D17" s="471"/>
      <c r="E17" s="399"/>
      <c r="F17" s="471"/>
      <c r="G17" s="474"/>
      <c r="H17" s="471"/>
      <c r="I17" s="399"/>
      <c r="J17" s="471"/>
      <c r="K17" s="474"/>
      <c r="L17" s="472"/>
      <c r="M17" s="399"/>
      <c r="N17" s="472"/>
      <c r="O17" s="474"/>
      <c r="P17" s="472"/>
      <c r="Q17" s="399"/>
      <c r="R17" s="471"/>
      <c r="S17" s="474"/>
      <c r="T17" s="471"/>
      <c r="U17" s="399"/>
      <c r="V17" s="471"/>
      <c r="W17" s="474"/>
      <c r="X17" s="471"/>
      <c r="Y17" s="399"/>
      <c r="Z17" s="471"/>
      <c r="AA17" s="410">
        <v>0</v>
      </c>
      <c r="AB17" s="403">
        <v>0</v>
      </c>
      <c r="AC17" s="404" t="e">
        <f t="shared" si="0"/>
        <v>#DIV/0!</v>
      </c>
      <c r="AD17" s="405">
        <v>42370</v>
      </c>
      <c r="AE17" s="405">
        <v>42735</v>
      </c>
      <c r="AF17" s="366" t="s">
        <v>72</v>
      </c>
      <c r="AG17" s="361">
        <f t="shared" si="1"/>
        <v>0</v>
      </c>
      <c r="AH17" s="362">
        <f>AG17/B17</f>
        <v>0</v>
      </c>
      <c r="AI17" s="363"/>
    </row>
    <row r="18" spans="1:35" ht="25.5">
      <c r="A18" s="269" t="s">
        <v>462</v>
      </c>
      <c r="B18" s="399">
        <v>2</v>
      </c>
      <c r="C18" s="399"/>
      <c r="D18" s="471"/>
      <c r="E18" s="399"/>
      <c r="F18" s="471"/>
      <c r="G18" s="399"/>
      <c r="H18" s="471"/>
      <c r="I18" s="399"/>
      <c r="J18" s="471"/>
      <c r="K18" s="399"/>
      <c r="L18" s="472"/>
      <c r="M18" s="399"/>
      <c r="N18" s="472"/>
      <c r="O18" s="399"/>
      <c r="P18" s="472"/>
      <c r="Q18" s="399"/>
      <c r="R18" s="471"/>
      <c r="S18" s="399"/>
      <c r="T18" s="471"/>
      <c r="U18" s="399"/>
      <c r="V18" s="471"/>
      <c r="W18" s="399"/>
      <c r="X18" s="471"/>
      <c r="Y18" s="399"/>
      <c r="Z18" s="471"/>
      <c r="AA18" s="410">
        <v>68577105.574911982</v>
      </c>
      <c r="AB18" s="403">
        <v>0</v>
      </c>
      <c r="AC18" s="404">
        <f t="shared" si="0"/>
        <v>0</v>
      </c>
      <c r="AD18" s="405">
        <v>42370</v>
      </c>
      <c r="AE18" s="405">
        <v>42735</v>
      </c>
      <c r="AF18" s="366" t="s">
        <v>72</v>
      </c>
      <c r="AG18" s="361">
        <f t="shared" si="1"/>
        <v>0</v>
      </c>
      <c r="AH18" s="362">
        <f>AG18/B18</f>
        <v>0</v>
      </c>
      <c r="AI18" s="363"/>
    </row>
    <row r="19" spans="1:35" ht="22.5" customHeight="1">
      <c r="A19" s="729" t="s">
        <v>73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29"/>
      <c r="S19" s="729"/>
      <c r="T19" s="729"/>
      <c r="U19" s="729"/>
      <c r="V19" s="729"/>
      <c r="W19" s="729"/>
      <c r="X19" s="729"/>
      <c r="Y19" s="729"/>
      <c r="Z19" s="345"/>
      <c r="AA19" s="475">
        <f>SUM(AA7:AA18)</f>
        <v>68577105.574911982</v>
      </c>
      <c r="AB19" s="475">
        <f>SUM(AB7:AB18)</f>
        <v>0</v>
      </c>
      <c r="AC19" s="476">
        <f t="shared" si="0"/>
        <v>0</v>
      </c>
      <c r="AD19" s="477"/>
      <c r="AE19" s="478"/>
      <c r="AF19" s="479"/>
    </row>
  </sheetData>
  <protectedRanges>
    <protectedRange password="C7A1" sqref="A16" name="Rango1_5_1_4"/>
  </protectedRanges>
  <mergeCells count="16">
    <mergeCell ref="A1:AI1"/>
    <mergeCell ref="A2:AI2"/>
    <mergeCell ref="A3:AI3"/>
    <mergeCell ref="A4:AI4"/>
    <mergeCell ref="A5:A6"/>
    <mergeCell ref="B5:B6"/>
    <mergeCell ref="C5:Z5"/>
    <mergeCell ref="AA5:AA6"/>
    <mergeCell ref="AB5:AB6"/>
    <mergeCell ref="AI5:AI6"/>
    <mergeCell ref="AG5:AH5"/>
    <mergeCell ref="A19:Y19"/>
    <mergeCell ref="AC5:AC6"/>
    <mergeCell ref="AD5:AD6"/>
    <mergeCell ref="AE5:AE6"/>
    <mergeCell ref="AF5:AF6"/>
  </mergeCells>
  <conditionalFormatting sqref="AH7:AH18">
    <cfRule type="cellIs" dxfId="115" priority="11" operator="greaterThanOrEqual">
      <formula>1</formula>
    </cfRule>
    <cfRule type="cellIs" dxfId="114" priority="12" operator="lessThanOrEqual">
      <formula>0.99</formula>
    </cfRule>
  </conditionalFormatting>
  <conditionalFormatting sqref="AG7:AG18">
    <cfRule type="colorScale" priority="10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6"/>
  <sheetViews>
    <sheetView topLeftCell="A7" workbookViewId="0">
      <selection sqref="A1:AV16"/>
    </sheetView>
  </sheetViews>
  <sheetFormatPr baseColWidth="10" defaultRowHeight="12.75"/>
  <cols>
    <col min="1" max="1" width="31.85546875" style="344" customWidth="1"/>
    <col min="2" max="2" width="2.5703125" style="344" hidden="1" customWidth="1"/>
    <col min="3" max="3" width="11.42578125" style="344"/>
    <col min="4" max="4" width="4.42578125" style="344" hidden="1" customWidth="1"/>
    <col min="5" max="27" width="4.140625" style="344" hidden="1" customWidth="1"/>
    <col min="28" max="28" width="16.7109375" style="344" customWidth="1"/>
    <col min="29" max="29" width="15.85546875" style="344" hidden="1" customWidth="1"/>
    <col min="30" max="30" width="11.42578125" style="344" hidden="1" customWidth="1"/>
    <col min="31" max="32" width="10.140625" style="344" bestFit="1" customWidth="1"/>
    <col min="33" max="33" width="19.5703125" style="344" customWidth="1"/>
    <col min="34" max="35" width="11.42578125" style="344" hidden="1" customWidth="1"/>
    <col min="36" max="47" width="21.7109375" style="344" hidden="1" customWidth="1"/>
    <col min="48" max="48" width="27.28515625" style="344" customWidth="1"/>
    <col min="49" max="256" width="11.42578125" style="344"/>
    <col min="257" max="257" width="33.28515625" style="344" customWidth="1"/>
    <col min="258" max="259" width="11.42578125" style="344"/>
    <col min="260" max="283" width="6.5703125" style="344" customWidth="1"/>
    <col min="284" max="284" width="17.5703125" style="344" customWidth="1"/>
    <col min="285" max="285" width="15.85546875" style="344" customWidth="1"/>
    <col min="286" max="288" width="11.42578125" style="344"/>
    <col min="289" max="289" width="23.140625" style="344" customWidth="1"/>
    <col min="290" max="291" width="11.42578125" style="344"/>
    <col min="292" max="304" width="0" style="344" hidden="1" customWidth="1"/>
    <col min="305" max="512" width="11.42578125" style="344"/>
    <col min="513" max="513" width="33.28515625" style="344" customWidth="1"/>
    <col min="514" max="515" width="11.42578125" style="344"/>
    <col min="516" max="539" width="6.5703125" style="344" customWidth="1"/>
    <col min="540" max="540" width="17.5703125" style="344" customWidth="1"/>
    <col min="541" max="541" width="15.85546875" style="344" customWidth="1"/>
    <col min="542" max="544" width="11.42578125" style="344"/>
    <col min="545" max="545" width="23.140625" style="344" customWidth="1"/>
    <col min="546" max="547" width="11.42578125" style="344"/>
    <col min="548" max="560" width="0" style="344" hidden="1" customWidth="1"/>
    <col min="561" max="768" width="11.42578125" style="344"/>
    <col min="769" max="769" width="33.28515625" style="344" customWidth="1"/>
    <col min="770" max="771" width="11.42578125" style="344"/>
    <col min="772" max="795" width="6.5703125" style="344" customWidth="1"/>
    <col min="796" max="796" width="17.5703125" style="344" customWidth="1"/>
    <col min="797" max="797" width="15.85546875" style="344" customWidth="1"/>
    <col min="798" max="800" width="11.42578125" style="344"/>
    <col min="801" max="801" width="23.140625" style="344" customWidth="1"/>
    <col min="802" max="803" width="11.42578125" style="344"/>
    <col min="804" max="816" width="0" style="344" hidden="1" customWidth="1"/>
    <col min="817" max="1024" width="11.42578125" style="344"/>
    <col min="1025" max="1025" width="33.28515625" style="344" customWidth="1"/>
    <col min="1026" max="1027" width="11.42578125" style="344"/>
    <col min="1028" max="1051" width="6.5703125" style="344" customWidth="1"/>
    <col min="1052" max="1052" width="17.5703125" style="344" customWidth="1"/>
    <col min="1053" max="1053" width="15.85546875" style="344" customWidth="1"/>
    <col min="1054" max="1056" width="11.42578125" style="344"/>
    <col min="1057" max="1057" width="23.140625" style="344" customWidth="1"/>
    <col min="1058" max="1059" width="11.42578125" style="344"/>
    <col min="1060" max="1072" width="0" style="344" hidden="1" customWidth="1"/>
    <col min="1073" max="1280" width="11.42578125" style="344"/>
    <col min="1281" max="1281" width="33.28515625" style="344" customWidth="1"/>
    <col min="1282" max="1283" width="11.42578125" style="344"/>
    <col min="1284" max="1307" width="6.5703125" style="344" customWidth="1"/>
    <col min="1308" max="1308" width="17.5703125" style="344" customWidth="1"/>
    <col min="1309" max="1309" width="15.85546875" style="344" customWidth="1"/>
    <col min="1310" max="1312" width="11.42578125" style="344"/>
    <col min="1313" max="1313" width="23.140625" style="344" customWidth="1"/>
    <col min="1314" max="1315" width="11.42578125" style="344"/>
    <col min="1316" max="1328" width="0" style="344" hidden="1" customWidth="1"/>
    <col min="1329" max="1536" width="11.42578125" style="344"/>
    <col min="1537" max="1537" width="33.28515625" style="344" customWidth="1"/>
    <col min="1538" max="1539" width="11.42578125" style="344"/>
    <col min="1540" max="1563" width="6.5703125" style="344" customWidth="1"/>
    <col min="1564" max="1564" width="17.5703125" style="344" customWidth="1"/>
    <col min="1565" max="1565" width="15.85546875" style="344" customWidth="1"/>
    <col min="1566" max="1568" width="11.42578125" style="344"/>
    <col min="1569" max="1569" width="23.140625" style="344" customWidth="1"/>
    <col min="1570" max="1571" width="11.42578125" style="344"/>
    <col min="1572" max="1584" width="0" style="344" hidden="1" customWidth="1"/>
    <col min="1585" max="1792" width="11.42578125" style="344"/>
    <col min="1793" max="1793" width="33.28515625" style="344" customWidth="1"/>
    <col min="1794" max="1795" width="11.42578125" style="344"/>
    <col min="1796" max="1819" width="6.5703125" style="344" customWidth="1"/>
    <col min="1820" max="1820" width="17.5703125" style="344" customWidth="1"/>
    <col min="1821" max="1821" width="15.85546875" style="344" customWidth="1"/>
    <col min="1822" max="1824" width="11.42578125" style="344"/>
    <col min="1825" max="1825" width="23.140625" style="344" customWidth="1"/>
    <col min="1826" max="1827" width="11.42578125" style="344"/>
    <col min="1828" max="1840" width="0" style="344" hidden="1" customWidth="1"/>
    <col min="1841" max="2048" width="11.42578125" style="344"/>
    <col min="2049" max="2049" width="33.28515625" style="344" customWidth="1"/>
    <col min="2050" max="2051" width="11.42578125" style="344"/>
    <col min="2052" max="2075" width="6.5703125" style="344" customWidth="1"/>
    <col min="2076" max="2076" width="17.5703125" style="344" customWidth="1"/>
    <col min="2077" max="2077" width="15.85546875" style="344" customWidth="1"/>
    <col min="2078" max="2080" width="11.42578125" style="344"/>
    <col min="2081" max="2081" width="23.140625" style="344" customWidth="1"/>
    <col min="2082" max="2083" width="11.42578125" style="344"/>
    <col min="2084" max="2096" width="0" style="344" hidden="1" customWidth="1"/>
    <col min="2097" max="2304" width="11.42578125" style="344"/>
    <col min="2305" max="2305" width="33.28515625" style="344" customWidth="1"/>
    <col min="2306" max="2307" width="11.42578125" style="344"/>
    <col min="2308" max="2331" width="6.5703125" style="344" customWidth="1"/>
    <col min="2332" max="2332" width="17.5703125" style="344" customWidth="1"/>
    <col min="2333" max="2333" width="15.85546875" style="344" customWidth="1"/>
    <col min="2334" max="2336" width="11.42578125" style="344"/>
    <col min="2337" max="2337" width="23.140625" style="344" customWidth="1"/>
    <col min="2338" max="2339" width="11.42578125" style="344"/>
    <col min="2340" max="2352" width="0" style="344" hidden="1" customWidth="1"/>
    <col min="2353" max="2560" width="11.42578125" style="344"/>
    <col min="2561" max="2561" width="33.28515625" style="344" customWidth="1"/>
    <col min="2562" max="2563" width="11.42578125" style="344"/>
    <col min="2564" max="2587" width="6.5703125" style="344" customWidth="1"/>
    <col min="2588" max="2588" width="17.5703125" style="344" customWidth="1"/>
    <col min="2589" max="2589" width="15.85546875" style="344" customWidth="1"/>
    <col min="2590" max="2592" width="11.42578125" style="344"/>
    <col min="2593" max="2593" width="23.140625" style="344" customWidth="1"/>
    <col min="2594" max="2595" width="11.42578125" style="344"/>
    <col min="2596" max="2608" width="0" style="344" hidden="1" customWidth="1"/>
    <col min="2609" max="2816" width="11.42578125" style="344"/>
    <col min="2817" max="2817" width="33.28515625" style="344" customWidth="1"/>
    <col min="2818" max="2819" width="11.42578125" style="344"/>
    <col min="2820" max="2843" width="6.5703125" style="344" customWidth="1"/>
    <col min="2844" max="2844" width="17.5703125" style="344" customWidth="1"/>
    <col min="2845" max="2845" width="15.85546875" style="344" customWidth="1"/>
    <col min="2846" max="2848" width="11.42578125" style="344"/>
    <col min="2849" max="2849" width="23.140625" style="344" customWidth="1"/>
    <col min="2850" max="2851" width="11.42578125" style="344"/>
    <col min="2852" max="2864" width="0" style="344" hidden="1" customWidth="1"/>
    <col min="2865" max="3072" width="11.42578125" style="344"/>
    <col min="3073" max="3073" width="33.28515625" style="344" customWidth="1"/>
    <col min="3074" max="3075" width="11.42578125" style="344"/>
    <col min="3076" max="3099" width="6.5703125" style="344" customWidth="1"/>
    <col min="3100" max="3100" width="17.5703125" style="344" customWidth="1"/>
    <col min="3101" max="3101" width="15.85546875" style="344" customWidth="1"/>
    <col min="3102" max="3104" width="11.42578125" style="344"/>
    <col min="3105" max="3105" width="23.140625" style="344" customWidth="1"/>
    <col min="3106" max="3107" width="11.42578125" style="344"/>
    <col min="3108" max="3120" width="0" style="344" hidden="1" customWidth="1"/>
    <col min="3121" max="3328" width="11.42578125" style="344"/>
    <col min="3329" max="3329" width="33.28515625" style="344" customWidth="1"/>
    <col min="3330" max="3331" width="11.42578125" style="344"/>
    <col min="3332" max="3355" width="6.5703125" style="344" customWidth="1"/>
    <col min="3356" max="3356" width="17.5703125" style="344" customWidth="1"/>
    <col min="3357" max="3357" width="15.85546875" style="344" customWidth="1"/>
    <col min="3358" max="3360" width="11.42578125" style="344"/>
    <col min="3361" max="3361" width="23.140625" style="344" customWidth="1"/>
    <col min="3362" max="3363" width="11.42578125" style="344"/>
    <col min="3364" max="3376" width="0" style="344" hidden="1" customWidth="1"/>
    <col min="3377" max="3584" width="11.42578125" style="344"/>
    <col min="3585" max="3585" width="33.28515625" style="344" customWidth="1"/>
    <col min="3586" max="3587" width="11.42578125" style="344"/>
    <col min="3588" max="3611" width="6.5703125" style="344" customWidth="1"/>
    <col min="3612" max="3612" width="17.5703125" style="344" customWidth="1"/>
    <col min="3613" max="3613" width="15.85546875" style="344" customWidth="1"/>
    <col min="3614" max="3616" width="11.42578125" style="344"/>
    <col min="3617" max="3617" width="23.140625" style="344" customWidth="1"/>
    <col min="3618" max="3619" width="11.42578125" style="344"/>
    <col min="3620" max="3632" width="0" style="344" hidden="1" customWidth="1"/>
    <col min="3633" max="3840" width="11.42578125" style="344"/>
    <col min="3841" max="3841" width="33.28515625" style="344" customWidth="1"/>
    <col min="3842" max="3843" width="11.42578125" style="344"/>
    <col min="3844" max="3867" width="6.5703125" style="344" customWidth="1"/>
    <col min="3868" max="3868" width="17.5703125" style="344" customWidth="1"/>
    <col min="3869" max="3869" width="15.85546875" style="344" customWidth="1"/>
    <col min="3870" max="3872" width="11.42578125" style="344"/>
    <col min="3873" max="3873" width="23.140625" style="344" customWidth="1"/>
    <col min="3874" max="3875" width="11.42578125" style="344"/>
    <col min="3876" max="3888" width="0" style="344" hidden="1" customWidth="1"/>
    <col min="3889" max="4096" width="11.42578125" style="344"/>
    <col min="4097" max="4097" width="33.28515625" style="344" customWidth="1"/>
    <col min="4098" max="4099" width="11.42578125" style="344"/>
    <col min="4100" max="4123" width="6.5703125" style="344" customWidth="1"/>
    <col min="4124" max="4124" width="17.5703125" style="344" customWidth="1"/>
    <col min="4125" max="4125" width="15.85546875" style="344" customWidth="1"/>
    <col min="4126" max="4128" width="11.42578125" style="344"/>
    <col min="4129" max="4129" width="23.140625" style="344" customWidth="1"/>
    <col min="4130" max="4131" width="11.42578125" style="344"/>
    <col min="4132" max="4144" width="0" style="344" hidden="1" customWidth="1"/>
    <col min="4145" max="4352" width="11.42578125" style="344"/>
    <col min="4353" max="4353" width="33.28515625" style="344" customWidth="1"/>
    <col min="4354" max="4355" width="11.42578125" style="344"/>
    <col min="4356" max="4379" width="6.5703125" style="344" customWidth="1"/>
    <col min="4380" max="4380" width="17.5703125" style="344" customWidth="1"/>
    <col min="4381" max="4381" width="15.85546875" style="344" customWidth="1"/>
    <col min="4382" max="4384" width="11.42578125" style="344"/>
    <col min="4385" max="4385" width="23.140625" style="344" customWidth="1"/>
    <col min="4386" max="4387" width="11.42578125" style="344"/>
    <col min="4388" max="4400" width="0" style="344" hidden="1" customWidth="1"/>
    <col min="4401" max="4608" width="11.42578125" style="344"/>
    <col min="4609" max="4609" width="33.28515625" style="344" customWidth="1"/>
    <col min="4610" max="4611" width="11.42578125" style="344"/>
    <col min="4612" max="4635" width="6.5703125" style="344" customWidth="1"/>
    <col min="4636" max="4636" width="17.5703125" style="344" customWidth="1"/>
    <col min="4637" max="4637" width="15.85546875" style="344" customWidth="1"/>
    <col min="4638" max="4640" width="11.42578125" style="344"/>
    <col min="4641" max="4641" width="23.140625" style="344" customWidth="1"/>
    <col min="4642" max="4643" width="11.42578125" style="344"/>
    <col min="4644" max="4656" width="0" style="344" hidden="1" customWidth="1"/>
    <col min="4657" max="4864" width="11.42578125" style="344"/>
    <col min="4865" max="4865" width="33.28515625" style="344" customWidth="1"/>
    <col min="4866" max="4867" width="11.42578125" style="344"/>
    <col min="4868" max="4891" width="6.5703125" style="344" customWidth="1"/>
    <col min="4892" max="4892" width="17.5703125" style="344" customWidth="1"/>
    <col min="4893" max="4893" width="15.85546875" style="344" customWidth="1"/>
    <col min="4894" max="4896" width="11.42578125" style="344"/>
    <col min="4897" max="4897" width="23.140625" style="344" customWidth="1"/>
    <col min="4898" max="4899" width="11.42578125" style="344"/>
    <col min="4900" max="4912" width="0" style="344" hidden="1" customWidth="1"/>
    <col min="4913" max="5120" width="11.42578125" style="344"/>
    <col min="5121" max="5121" width="33.28515625" style="344" customWidth="1"/>
    <col min="5122" max="5123" width="11.42578125" style="344"/>
    <col min="5124" max="5147" width="6.5703125" style="344" customWidth="1"/>
    <col min="5148" max="5148" width="17.5703125" style="344" customWidth="1"/>
    <col min="5149" max="5149" width="15.85546875" style="344" customWidth="1"/>
    <col min="5150" max="5152" width="11.42578125" style="344"/>
    <col min="5153" max="5153" width="23.140625" style="344" customWidth="1"/>
    <col min="5154" max="5155" width="11.42578125" style="344"/>
    <col min="5156" max="5168" width="0" style="344" hidden="1" customWidth="1"/>
    <col min="5169" max="5376" width="11.42578125" style="344"/>
    <col min="5377" max="5377" width="33.28515625" style="344" customWidth="1"/>
    <col min="5378" max="5379" width="11.42578125" style="344"/>
    <col min="5380" max="5403" width="6.5703125" style="344" customWidth="1"/>
    <col min="5404" max="5404" width="17.5703125" style="344" customWidth="1"/>
    <col min="5405" max="5405" width="15.85546875" style="344" customWidth="1"/>
    <col min="5406" max="5408" width="11.42578125" style="344"/>
    <col min="5409" max="5409" width="23.140625" style="344" customWidth="1"/>
    <col min="5410" max="5411" width="11.42578125" style="344"/>
    <col min="5412" max="5424" width="0" style="344" hidden="1" customWidth="1"/>
    <col min="5425" max="5632" width="11.42578125" style="344"/>
    <col min="5633" max="5633" width="33.28515625" style="344" customWidth="1"/>
    <col min="5634" max="5635" width="11.42578125" style="344"/>
    <col min="5636" max="5659" width="6.5703125" style="344" customWidth="1"/>
    <col min="5660" max="5660" width="17.5703125" style="344" customWidth="1"/>
    <col min="5661" max="5661" width="15.85546875" style="344" customWidth="1"/>
    <col min="5662" max="5664" width="11.42578125" style="344"/>
    <col min="5665" max="5665" width="23.140625" style="344" customWidth="1"/>
    <col min="5666" max="5667" width="11.42578125" style="344"/>
    <col min="5668" max="5680" width="0" style="344" hidden="1" customWidth="1"/>
    <col min="5681" max="5888" width="11.42578125" style="344"/>
    <col min="5889" max="5889" width="33.28515625" style="344" customWidth="1"/>
    <col min="5890" max="5891" width="11.42578125" style="344"/>
    <col min="5892" max="5915" width="6.5703125" style="344" customWidth="1"/>
    <col min="5916" max="5916" width="17.5703125" style="344" customWidth="1"/>
    <col min="5917" max="5917" width="15.85546875" style="344" customWidth="1"/>
    <col min="5918" max="5920" width="11.42578125" style="344"/>
    <col min="5921" max="5921" width="23.140625" style="344" customWidth="1"/>
    <col min="5922" max="5923" width="11.42578125" style="344"/>
    <col min="5924" max="5936" width="0" style="344" hidden="1" customWidth="1"/>
    <col min="5937" max="6144" width="11.42578125" style="344"/>
    <col min="6145" max="6145" width="33.28515625" style="344" customWidth="1"/>
    <col min="6146" max="6147" width="11.42578125" style="344"/>
    <col min="6148" max="6171" width="6.5703125" style="344" customWidth="1"/>
    <col min="6172" max="6172" width="17.5703125" style="344" customWidth="1"/>
    <col min="6173" max="6173" width="15.85546875" style="344" customWidth="1"/>
    <col min="6174" max="6176" width="11.42578125" style="344"/>
    <col min="6177" max="6177" width="23.140625" style="344" customWidth="1"/>
    <col min="6178" max="6179" width="11.42578125" style="344"/>
    <col min="6180" max="6192" width="0" style="344" hidden="1" customWidth="1"/>
    <col min="6193" max="6400" width="11.42578125" style="344"/>
    <col min="6401" max="6401" width="33.28515625" style="344" customWidth="1"/>
    <col min="6402" max="6403" width="11.42578125" style="344"/>
    <col min="6404" max="6427" width="6.5703125" style="344" customWidth="1"/>
    <col min="6428" max="6428" width="17.5703125" style="344" customWidth="1"/>
    <col min="6429" max="6429" width="15.85546875" style="344" customWidth="1"/>
    <col min="6430" max="6432" width="11.42578125" style="344"/>
    <col min="6433" max="6433" width="23.140625" style="344" customWidth="1"/>
    <col min="6434" max="6435" width="11.42578125" style="344"/>
    <col min="6436" max="6448" width="0" style="344" hidden="1" customWidth="1"/>
    <col min="6449" max="6656" width="11.42578125" style="344"/>
    <col min="6657" max="6657" width="33.28515625" style="344" customWidth="1"/>
    <col min="6658" max="6659" width="11.42578125" style="344"/>
    <col min="6660" max="6683" width="6.5703125" style="344" customWidth="1"/>
    <col min="6684" max="6684" width="17.5703125" style="344" customWidth="1"/>
    <col min="6685" max="6685" width="15.85546875" style="344" customWidth="1"/>
    <col min="6686" max="6688" width="11.42578125" style="344"/>
    <col min="6689" max="6689" width="23.140625" style="344" customWidth="1"/>
    <col min="6690" max="6691" width="11.42578125" style="344"/>
    <col min="6692" max="6704" width="0" style="344" hidden="1" customWidth="1"/>
    <col min="6705" max="6912" width="11.42578125" style="344"/>
    <col min="6913" max="6913" width="33.28515625" style="344" customWidth="1"/>
    <col min="6914" max="6915" width="11.42578125" style="344"/>
    <col min="6916" max="6939" width="6.5703125" style="344" customWidth="1"/>
    <col min="6940" max="6940" width="17.5703125" style="344" customWidth="1"/>
    <col min="6941" max="6941" width="15.85546875" style="344" customWidth="1"/>
    <col min="6942" max="6944" width="11.42578125" style="344"/>
    <col min="6945" max="6945" width="23.140625" style="344" customWidth="1"/>
    <col min="6946" max="6947" width="11.42578125" style="344"/>
    <col min="6948" max="6960" width="0" style="344" hidden="1" customWidth="1"/>
    <col min="6961" max="7168" width="11.42578125" style="344"/>
    <col min="7169" max="7169" width="33.28515625" style="344" customWidth="1"/>
    <col min="7170" max="7171" width="11.42578125" style="344"/>
    <col min="7172" max="7195" width="6.5703125" style="344" customWidth="1"/>
    <col min="7196" max="7196" width="17.5703125" style="344" customWidth="1"/>
    <col min="7197" max="7197" width="15.85546875" style="344" customWidth="1"/>
    <col min="7198" max="7200" width="11.42578125" style="344"/>
    <col min="7201" max="7201" width="23.140625" style="344" customWidth="1"/>
    <col min="7202" max="7203" width="11.42578125" style="344"/>
    <col min="7204" max="7216" width="0" style="344" hidden="1" customWidth="1"/>
    <col min="7217" max="7424" width="11.42578125" style="344"/>
    <col min="7425" max="7425" width="33.28515625" style="344" customWidth="1"/>
    <col min="7426" max="7427" width="11.42578125" style="344"/>
    <col min="7428" max="7451" width="6.5703125" style="344" customWidth="1"/>
    <col min="7452" max="7452" width="17.5703125" style="344" customWidth="1"/>
    <col min="7453" max="7453" width="15.85546875" style="344" customWidth="1"/>
    <col min="7454" max="7456" width="11.42578125" style="344"/>
    <col min="7457" max="7457" width="23.140625" style="344" customWidth="1"/>
    <col min="7458" max="7459" width="11.42578125" style="344"/>
    <col min="7460" max="7472" width="0" style="344" hidden="1" customWidth="1"/>
    <col min="7473" max="7680" width="11.42578125" style="344"/>
    <col min="7681" max="7681" width="33.28515625" style="344" customWidth="1"/>
    <col min="7682" max="7683" width="11.42578125" style="344"/>
    <col min="7684" max="7707" width="6.5703125" style="344" customWidth="1"/>
    <col min="7708" max="7708" width="17.5703125" style="344" customWidth="1"/>
    <col min="7709" max="7709" width="15.85546875" style="344" customWidth="1"/>
    <col min="7710" max="7712" width="11.42578125" style="344"/>
    <col min="7713" max="7713" width="23.140625" style="344" customWidth="1"/>
    <col min="7714" max="7715" width="11.42578125" style="344"/>
    <col min="7716" max="7728" width="0" style="344" hidden="1" customWidth="1"/>
    <col min="7729" max="7936" width="11.42578125" style="344"/>
    <col min="7937" max="7937" width="33.28515625" style="344" customWidth="1"/>
    <col min="7938" max="7939" width="11.42578125" style="344"/>
    <col min="7940" max="7963" width="6.5703125" style="344" customWidth="1"/>
    <col min="7964" max="7964" width="17.5703125" style="344" customWidth="1"/>
    <col min="7965" max="7965" width="15.85546875" style="344" customWidth="1"/>
    <col min="7966" max="7968" width="11.42578125" style="344"/>
    <col min="7969" max="7969" width="23.140625" style="344" customWidth="1"/>
    <col min="7970" max="7971" width="11.42578125" style="344"/>
    <col min="7972" max="7984" width="0" style="344" hidden="1" customWidth="1"/>
    <col min="7985" max="8192" width="11.42578125" style="344"/>
    <col min="8193" max="8193" width="33.28515625" style="344" customWidth="1"/>
    <col min="8194" max="8195" width="11.42578125" style="344"/>
    <col min="8196" max="8219" width="6.5703125" style="344" customWidth="1"/>
    <col min="8220" max="8220" width="17.5703125" style="344" customWidth="1"/>
    <col min="8221" max="8221" width="15.85546875" style="344" customWidth="1"/>
    <col min="8222" max="8224" width="11.42578125" style="344"/>
    <col min="8225" max="8225" width="23.140625" style="344" customWidth="1"/>
    <col min="8226" max="8227" width="11.42578125" style="344"/>
    <col min="8228" max="8240" width="0" style="344" hidden="1" customWidth="1"/>
    <col min="8241" max="8448" width="11.42578125" style="344"/>
    <col min="8449" max="8449" width="33.28515625" style="344" customWidth="1"/>
    <col min="8450" max="8451" width="11.42578125" style="344"/>
    <col min="8452" max="8475" width="6.5703125" style="344" customWidth="1"/>
    <col min="8476" max="8476" width="17.5703125" style="344" customWidth="1"/>
    <col min="8477" max="8477" width="15.85546875" style="344" customWidth="1"/>
    <col min="8478" max="8480" width="11.42578125" style="344"/>
    <col min="8481" max="8481" width="23.140625" style="344" customWidth="1"/>
    <col min="8482" max="8483" width="11.42578125" style="344"/>
    <col min="8484" max="8496" width="0" style="344" hidden="1" customWidth="1"/>
    <col min="8497" max="8704" width="11.42578125" style="344"/>
    <col min="8705" max="8705" width="33.28515625" style="344" customWidth="1"/>
    <col min="8706" max="8707" width="11.42578125" style="344"/>
    <col min="8708" max="8731" width="6.5703125" style="344" customWidth="1"/>
    <col min="8732" max="8732" width="17.5703125" style="344" customWidth="1"/>
    <col min="8733" max="8733" width="15.85546875" style="344" customWidth="1"/>
    <col min="8734" max="8736" width="11.42578125" style="344"/>
    <col min="8737" max="8737" width="23.140625" style="344" customWidth="1"/>
    <col min="8738" max="8739" width="11.42578125" style="344"/>
    <col min="8740" max="8752" width="0" style="344" hidden="1" customWidth="1"/>
    <col min="8753" max="8960" width="11.42578125" style="344"/>
    <col min="8961" max="8961" width="33.28515625" style="344" customWidth="1"/>
    <col min="8962" max="8963" width="11.42578125" style="344"/>
    <col min="8964" max="8987" width="6.5703125" style="344" customWidth="1"/>
    <col min="8988" max="8988" width="17.5703125" style="344" customWidth="1"/>
    <col min="8989" max="8989" width="15.85546875" style="344" customWidth="1"/>
    <col min="8990" max="8992" width="11.42578125" style="344"/>
    <col min="8993" max="8993" width="23.140625" style="344" customWidth="1"/>
    <col min="8994" max="8995" width="11.42578125" style="344"/>
    <col min="8996" max="9008" width="0" style="344" hidden="1" customWidth="1"/>
    <col min="9009" max="9216" width="11.42578125" style="344"/>
    <col min="9217" max="9217" width="33.28515625" style="344" customWidth="1"/>
    <col min="9218" max="9219" width="11.42578125" style="344"/>
    <col min="9220" max="9243" width="6.5703125" style="344" customWidth="1"/>
    <col min="9244" max="9244" width="17.5703125" style="344" customWidth="1"/>
    <col min="9245" max="9245" width="15.85546875" style="344" customWidth="1"/>
    <col min="9246" max="9248" width="11.42578125" style="344"/>
    <col min="9249" max="9249" width="23.140625" style="344" customWidth="1"/>
    <col min="9250" max="9251" width="11.42578125" style="344"/>
    <col min="9252" max="9264" width="0" style="344" hidden="1" customWidth="1"/>
    <col min="9265" max="9472" width="11.42578125" style="344"/>
    <col min="9473" max="9473" width="33.28515625" style="344" customWidth="1"/>
    <col min="9474" max="9475" width="11.42578125" style="344"/>
    <col min="9476" max="9499" width="6.5703125" style="344" customWidth="1"/>
    <col min="9500" max="9500" width="17.5703125" style="344" customWidth="1"/>
    <col min="9501" max="9501" width="15.85546875" style="344" customWidth="1"/>
    <col min="9502" max="9504" width="11.42578125" style="344"/>
    <col min="9505" max="9505" width="23.140625" style="344" customWidth="1"/>
    <col min="9506" max="9507" width="11.42578125" style="344"/>
    <col min="9508" max="9520" width="0" style="344" hidden="1" customWidth="1"/>
    <col min="9521" max="9728" width="11.42578125" style="344"/>
    <col min="9729" max="9729" width="33.28515625" style="344" customWidth="1"/>
    <col min="9730" max="9731" width="11.42578125" style="344"/>
    <col min="9732" max="9755" width="6.5703125" style="344" customWidth="1"/>
    <col min="9756" max="9756" width="17.5703125" style="344" customWidth="1"/>
    <col min="9757" max="9757" width="15.85546875" style="344" customWidth="1"/>
    <col min="9758" max="9760" width="11.42578125" style="344"/>
    <col min="9761" max="9761" width="23.140625" style="344" customWidth="1"/>
    <col min="9762" max="9763" width="11.42578125" style="344"/>
    <col min="9764" max="9776" width="0" style="344" hidden="1" customWidth="1"/>
    <col min="9777" max="9984" width="11.42578125" style="344"/>
    <col min="9985" max="9985" width="33.28515625" style="344" customWidth="1"/>
    <col min="9986" max="9987" width="11.42578125" style="344"/>
    <col min="9988" max="10011" width="6.5703125" style="344" customWidth="1"/>
    <col min="10012" max="10012" width="17.5703125" style="344" customWidth="1"/>
    <col min="10013" max="10013" width="15.85546875" style="344" customWidth="1"/>
    <col min="10014" max="10016" width="11.42578125" style="344"/>
    <col min="10017" max="10017" width="23.140625" style="344" customWidth="1"/>
    <col min="10018" max="10019" width="11.42578125" style="344"/>
    <col min="10020" max="10032" width="0" style="344" hidden="1" customWidth="1"/>
    <col min="10033" max="10240" width="11.42578125" style="344"/>
    <col min="10241" max="10241" width="33.28515625" style="344" customWidth="1"/>
    <col min="10242" max="10243" width="11.42578125" style="344"/>
    <col min="10244" max="10267" width="6.5703125" style="344" customWidth="1"/>
    <col min="10268" max="10268" width="17.5703125" style="344" customWidth="1"/>
    <col min="10269" max="10269" width="15.85546875" style="344" customWidth="1"/>
    <col min="10270" max="10272" width="11.42578125" style="344"/>
    <col min="10273" max="10273" width="23.140625" style="344" customWidth="1"/>
    <col min="10274" max="10275" width="11.42578125" style="344"/>
    <col min="10276" max="10288" width="0" style="344" hidden="1" customWidth="1"/>
    <col min="10289" max="10496" width="11.42578125" style="344"/>
    <col min="10497" max="10497" width="33.28515625" style="344" customWidth="1"/>
    <col min="10498" max="10499" width="11.42578125" style="344"/>
    <col min="10500" max="10523" width="6.5703125" style="344" customWidth="1"/>
    <col min="10524" max="10524" width="17.5703125" style="344" customWidth="1"/>
    <col min="10525" max="10525" width="15.85546875" style="344" customWidth="1"/>
    <col min="10526" max="10528" width="11.42578125" style="344"/>
    <col min="10529" max="10529" width="23.140625" style="344" customWidth="1"/>
    <col min="10530" max="10531" width="11.42578125" style="344"/>
    <col min="10532" max="10544" width="0" style="344" hidden="1" customWidth="1"/>
    <col min="10545" max="10752" width="11.42578125" style="344"/>
    <col min="10753" max="10753" width="33.28515625" style="344" customWidth="1"/>
    <col min="10754" max="10755" width="11.42578125" style="344"/>
    <col min="10756" max="10779" width="6.5703125" style="344" customWidth="1"/>
    <col min="10780" max="10780" width="17.5703125" style="344" customWidth="1"/>
    <col min="10781" max="10781" width="15.85546875" style="344" customWidth="1"/>
    <col min="10782" max="10784" width="11.42578125" style="344"/>
    <col min="10785" max="10785" width="23.140625" style="344" customWidth="1"/>
    <col min="10786" max="10787" width="11.42578125" style="344"/>
    <col min="10788" max="10800" width="0" style="344" hidden="1" customWidth="1"/>
    <col min="10801" max="11008" width="11.42578125" style="344"/>
    <col min="11009" max="11009" width="33.28515625" style="344" customWidth="1"/>
    <col min="11010" max="11011" width="11.42578125" style="344"/>
    <col min="11012" max="11035" width="6.5703125" style="344" customWidth="1"/>
    <col min="11036" max="11036" width="17.5703125" style="344" customWidth="1"/>
    <col min="11037" max="11037" width="15.85546875" style="344" customWidth="1"/>
    <col min="11038" max="11040" width="11.42578125" style="344"/>
    <col min="11041" max="11041" width="23.140625" style="344" customWidth="1"/>
    <col min="11042" max="11043" width="11.42578125" style="344"/>
    <col min="11044" max="11056" width="0" style="344" hidden="1" customWidth="1"/>
    <col min="11057" max="11264" width="11.42578125" style="344"/>
    <col min="11265" max="11265" width="33.28515625" style="344" customWidth="1"/>
    <col min="11266" max="11267" width="11.42578125" style="344"/>
    <col min="11268" max="11291" width="6.5703125" style="344" customWidth="1"/>
    <col min="11292" max="11292" width="17.5703125" style="344" customWidth="1"/>
    <col min="11293" max="11293" width="15.85546875" style="344" customWidth="1"/>
    <col min="11294" max="11296" width="11.42578125" style="344"/>
    <col min="11297" max="11297" width="23.140625" style="344" customWidth="1"/>
    <col min="11298" max="11299" width="11.42578125" style="344"/>
    <col min="11300" max="11312" width="0" style="344" hidden="1" customWidth="1"/>
    <col min="11313" max="11520" width="11.42578125" style="344"/>
    <col min="11521" max="11521" width="33.28515625" style="344" customWidth="1"/>
    <col min="11522" max="11523" width="11.42578125" style="344"/>
    <col min="11524" max="11547" width="6.5703125" style="344" customWidth="1"/>
    <col min="11548" max="11548" width="17.5703125" style="344" customWidth="1"/>
    <col min="11549" max="11549" width="15.85546875" style="344" customWidth="1"/>
    <col min="11550" max="11552" width="11.42578125" style="344"/>
    <col min="11553" max="11553" width="23.140625" style="344" customWidth="1"/>
    <col min="11554" max="11555" width="11.42578125" style="344"/>
    <col min="11556" max="11568" width="0" style="344" hidden="1" customWidth="1"/>
    <col min="11569" max="11776" width="11.42578125" style="344"/>
    <col min="11777" max="11777" width="33.28515625" style="344" customWidth="1"/>
    <col min="11778" max="11779" width="11.42578125" style="344"/>
    <col min="11780" max="11803" width="6.5703125" style="344" customWidth="1"/>
    <col min="11804" max="11804" width="17.5703125" style="344" customWidth="1"/>
    <col min="11805" max="11805" width="15.85546875" style="344" customWidth="1"/>
    <col min="11806" max="11808" width="11.42578125" style="344"/>
    <col min="11809" max="11809" width="23.140625" style="344" customWidth="1"/>
    <col min="11810" max="11811" width="11.42578125" style="344"/>
    <col min="11812" max="11824" width="0" style="344" hidden="1" customWidth="1"/>
    <col min="11825" max="12032" width="11.42578125" style="344"/>
    <col min="12033" max="12033" width="33.28515625" style="344" customWidth="1"/>
    <col min="12034" max="12035" width="11.42578125" style="344"/>
    <col min="12036" max="12059" width="6.5703125" style="344" customWidth="1"/>
    <col min="12060" max="12060" width="17.5703125" style="344" customWidth="1"/>
    <col min="12061" max="12061" width="15.85546875" style="344" customWidth="1"/>
    <col min="12062" max="12064" width="11.42578125" style="344"/>
    <col min="12065" max="12065" width="23.140625" style="344" customWidth="1"/>
    <col min="12066" max="12067" width="11.42578125" style="344"/>
    <col min="12068" max="12080" width="0" style="344" hidden="1" customWidth="1"/>
    <col min="12081" max="12288" width="11.42578125" style="344"/>
    <col min="12289" max="12289" width="33.28515625" style="344" customWidth="1"/>
    <col min="12290" max="12291" width="11.42578125" style="344"/>
    <col min="12292" max="12315" width="6.5703125" style="344" customWidth="1"/>
    <col min="12316" max="12316" width="17.5703125" style="344" customWidth="1"/>
    <col min="12317" max="12317" width="15.85546875" style="344" customWidth="1"/>
    <col min="12318" max="12320" width="11.42578125" style="344"/>
    <col min="12321" max="12321" width="23.140625" style="344" customWidth="1"/>
    <col min="12322" max="12323" width="11.42578125" style="344"/>
    <col min="12324" max="12336" width="0" style="344" hidden="1" customWidth="1"/>
    <col min="12337" max="12544" width="11.42578125" style="344"/>
    <col min="12545" max="12545" width="33.28515625" style="344" customWidth="1"/>
    <col min="12546" max="12547" width="11.42578125" style="344"/>
    <col min="12548" max="12571" width="6.5703125" style="344" customWidth="1"/>
    <col min="12572" max="12572" width="17.5703125" style="344" customWidth="1"/>
    <col min="12573" max="12573" width="15.85546875" style="344" customWidth="1"/>
    <col min="12574" max="12576" width="11.42578125" style="344"/>
    <col min="12577" max="12577" width="23.140625" style="344" customWidth="1"/>
    <col min="12578" max="12579" width="11.42578125" style="344"/>
    <col min="12580" max="12592" width="0" style="344" hidden="1" customWidth="1"/>
    <col min="12593" max="12800" width="11.42578125" style="344"/>
    <col min="12801" max="12801" width="33.28515625" style="344" customWidth="1"/>
    <col min="12802" max="12803" width="11.42578125" style="344"/>
    <col min="12804" max="12827" width="6.5703125" style="344" customWidth="1"/>
    <col min="12828" max="12828" width="17.5703125" style="344" customWidth="1"/>
    <col min="12829" max="12829" width="15.85546875" style="344" customWidth="1"/>
    <col min="12830" max="12832" width="11.42578125" style="344"/>
    <col min="12833" max="12833" width="23.140625" style="344" customWidth="1"/>
    <col min="12834" max="12835" width="11.42578125" style="344"/>
    <col min="12836" max="12848" width="0" style="344" hidden="1" customWidth="1"/>
    <col min="12849" max="13056" width="11.42578125" style="344"/>
    <col min="13057" max="13057" width="33.28515625" style="344" customWidth="1"/>
    <col min="13058" max="13059" width="11.42578125" style="344"/>
    <col min="13060" max="13083" width="6.5703125" style="344" customWidth="1"/>
    <col min="13084" max="13084" width="17.5703125" style="344" customWidth="1"/>
    <col min="13085" max="13085" width="15.85546875" style="344" customWidth="1"/>
    <col min="13086" max="13088" width="11.42578125" style="344"/>
    <col min="13089" max="13089" width="23.140625" style="344" customWidth="1"/>
    <col min="13090" max="13091" width="11.42578125" style="344"/>
    <col min="13092" max="13104" width="0" style="344" hidden="1" customWidth="1"/>
    <col min="13105" max="13312" width="11.42578125" style="344"/>
    <col min="13313" max="13313" width="33.28515625" style="344" customWidth="1"/>
    <col min="13314" max="13315" width="11.42578125" style="344"/>
    <col min="13316" max="13339" width="6.5703125" style="344" customWidth="1"/>
    <col min="13340" max="13340" width="17.5703125" style="344" customWidth="1"/>
    <col min="13341" max="13341" width="15.85546875" style="344" customWidth="1"/>
    <col min="13342" max="13344" width="11.42578125" style="344"/>
    <col min="13345" max="13345" width="23.140625" style="344" customWidth="1"/>
    <col min="13346" max="13347" width="11.42578125" style="344"/>
    <col min="13348" max="13360" width="0" style="344" hidden="1" customWidth="1"/>
    <col min="13361" max="13568" width="11.42578125" style="344"/>
    <col min="13569" max="13569" width="33.28515625" style="344" customWidth="1"/>
    <col min="13570" max="13571" width="11.42578125" style="344"/>
    <col min="13572" max="13595" width="6.5703125" style="344" customWidth="1"/>
    <col min="13596" max="13596" width="17.5703125" style="344" customWidth="1"/>
    <col min="13597" max="13597" width="15.85546875" style="344" customWidth="1"/>
    <col min="13598" max="13600" width="11.42578125" style="344"/>
    <col min="13601" max="13601" width="23.140625" style="344" customWidth="1"/>
    <col min="13602" max="13603" width="11.42578125" style="344"/>
    <col min="13604" max="13616" width="0" style="344" hidden="1" customWidth="1"/>
    <col min="13617" max="13824" width="11.42578125" style="344"/>
    <col min="13825" max="13825" width="33.28515625" style="344" customWidth="1"/>
    <col min="13826" max="13827" width="11.42578125" style="344"/>
    <col min="13828" max="13851" width="6.5703125" style="344" customWidth="1"/>
    <col min="13852" max="13852" width="17.5703125" style="344" customWidth="1"/>
    <col min="13853" max="13853" width="15.85546875" style="344" customWidth="1"/>
    <col min="13854" max="13856" width="11.42578125" style="344"/>
    <col min="13857" max="13857" width="23.140625" style="344" customWidth="1"/>
    <col min="13858" max="13859" width="11.42578125" style="344"/>
    <col min="13860" max="13872" width="0" style="344" hidden="1" customWidth="1"/>
    <col min="13873" max="14080" width="11.42578125" style="344"/>
    <col min="14081" max="14081" width="33.28515625" style="344" customWidth="1"/>
    <col min="14082" max="14083" width="11.42578125" style="344"/>
    <col min="14084" max="14107" width="6.5703125" style="344" customWidth="1"/>
    <col min="14108" max="14108" width="17.5703125" style="344" customWidth="1"/>
    <col min="14109" max="14109" width="15.85546875" style="344" customWidth="1"/>
    <col min="14110" max="14112" width="11.42578125" style="344"/>
    <col min="14113" max="14113" width="23.140625" style="344" customWidth="1"/>
    <col min="14114" max="14115" width="11.42578125" style="344"/>
    <col min="14116" max="14128" width="0" style="344" hidden="1" customWidth="1"/>
    <col min="14129" max="14336" width="11.42578125" style="344"/>
    <col min="14337" max="14337" width="33.28515625" style="344" customWidth="1"/>
    <col min="14338" max="14339" width="11.42578125" style="344"/>
    <col min="14340" max="14363" width="6.5703125" style="344" customWidth="1"/>
    <col min="14364" max="14364" width="17.5703125" style="344" customWidth="1"/>
    <col min="14365" max="14365" width="15.85546875" style="344" customWidth="1"/>
    <col min="14366" max="14368" width="11.42578125" style="344"/>
    <col min="14369" max="14369" width="23.140625" style="344" customWidth="1"/>
    <col min="14370" max="14371" width="11.42578125" style="344"/>
    <col min="14372" max="14384" width="0" style="344" hidden="1" customWidth="1"/>
    <col min="14385" max="14592" width="11.42578125" style="344"/>
    <col min="14593" max="14593" width="33.28515625" style="344" customWidth="1"/>
    <col min="14594" max="14595" width="11.42578125" style="344"/>
    <col min="14596" max="14619" width="6.5703125" style="344" customWidth="1"/>
    <col min="14620" max="14620" width="17.5703125" style="344" customWidth="1"/>
    <col min="14621" max="14621" width="15.85546875" style="344" customWidth="1"/>
    <col min="14622" max="14624" width="11.42578125" style="344"/>
    <col min="14625" max="14625" width="23.140625" style="344" customWidth="1"/>
    <col min="14626" max="14627" width="11.42578125" style="344"/>
    <col min="14628" max="14640" width="0" style="344" hidden="1" customWidth="1"/>
    <col min="14641" max="14848" width="11.42578125" style="344"/>
    <col min="14849" max="14849" width="33.28515625" style="344" customWidth="1"/>
    <col min="14850" max="14851" width="11.42578125" style="344"/>
    <col min="14852" max="14875" width="6.5703125" style="344" customWidth="1"/>
    <col min="14876" max="14876" width="17.5703125" style="344" customWidth="1"/>
    <col min="14877" max="14877" width="15.85546875" style="344" customWidth="1"/>
    <col min="14878" max="14880" width="11.42578125" style="344"/>
    <col min="14881" max="14881" width="23.140625" style="344" customWidth="1"/>
    <col min="14882" max="14883" width="11.42578125" style="344"/>
    <col min="14884" max="14896" width="0" style="344" hidden="1" customWidth="1"/>
    <col min="14897" max="15104" width="11.42578125" style="344"/>
    <col min="15105" max="15105" width="33.28515625" style="344" customWidth="1"/>
    <col min="15106" max="15107" width="11.42578125" style="344"/>
    <col min="15108" max="15131" width="6.5703125" style="344" customWidth="1"/>
    <col min="15132" max="15132" width="17.5703125" style="344" customWidth="1"/>
    <col min="15133" max="15133" width="15.85546875" style="344" customWidth="1"/>
    <col min="15134" max="15136" width="11.42578125" style="344"/>
    <col min="15137" max="15137" width="23.140625" style="344" customWidth="1"/>
    <col min="15138" max="15139" width="11.42578125" style="344"/>
    <col min="15140" max="15152" width="0" style="344" hidden="1" customWidth="1"/>
    <col min="15153" max="15360" width="11.42578125" style="344"/>
    <col min="15361" max="15361" width="33.28515625" style="344" customWidth="1"/>
    <col min="15362" max="15363" width="11.42578125" style="344"/>
    <col min="15364" max="15387" width="6.5703125" style="344" customWidth="1"/>
    <col min="15388" max="15388" width="17.5703125" style="344" customWidth="1"/>
    <col min="15389" max="15389" width="15.85546875" style="344" customWidth="1"/>
    <col min="15390" max="15392" width="11.42578125" style="344"/>
    <col min="15393" max="15393" width="23.140625" style="344" customWidth="1"/>
    <col min="15394" max="15395" width="11.42578125" style="344"/>
    <col min="15396" max="15408" width="0" style="344" hidden="1" customWidth="1"/>
    <col min="15409" max="15616" width="11.42578125" style="344"/>
    <col min="15617" max="15617" width="33.28515625" style="344" customWidth="1"/>
    <col min="15618" max="15619" width="11.42578125" style="344"/>
    <col min="15620" max="15643" width="6.5703125" style="344" customWidth="1"/>
    <col min="15644" max="15644" width="17.5703125" style="344" customWidth="1"/>
    <col min="15645" max="15645" width="15.85546875" style="344" customWidth="1"/>
    <col min="15646" max="15648" width="11.42578125" style="344"/>
    <col min="15649" max="15649" width="23.140625" style="344" customWidth="1"/>
    <col min="15650" max="15651" width="11.42578125" style="344"/>
    <col min="15652" max="15664" width="0" style="344" hidden="1" customWidth="1"/>
    <col min="15665" max="15872" width="11.42578125" style="344"/>
    <col min="15873" max="15873" width="33.28515625" style="344" customWidth="1"/>
    <col min="15874" max="15875" width="11.42578125" style="344"/>
    <col min="15876" max="15899" width="6.5703125" style="344" customWidth="1"/>
    <col min="15900" max="15900" width="17.5703125" style="344" customWidth="1"/>
    <col min="15901" max="15901" width="15.85546875" style="344" customWidth="1"/>
    <col min="15902" max="15904" width="11.42578125" style="344"/>
    <col min="15905" max="15905" width="23.140625" style="344" customWidth="1"/>
    <col min="15906" max="15907" width="11.42578125" style="344"/>
    <col min="15908" max="15920" width="0" style="344" hidden="1" customWidth="1"/>
    <col min="15921" max="16128" width="11.42578125" style="344"/>
    <col min="16129" max="16129" width="33.28515625" style="344" customWidth="1"/>
    <col min="16130" max="16131" width="11.42578125" style="344"/>
    <col min="16132" max="16155" width="6.5703125" style="344" customWidth="1"/>
    <col min="16156" max="16156" width="17.5703125" style="344" customWidth="1"/>
    <col min="16157" max="16157" width="15.85546875" style="344" customWidth="1"/>
    <col min="16158" max="16160" width="11.42578125" style="344"/>
    <col min="16161" max="16161" width="23.140625" style="344" customWidth="1"/>
    <col min="16162" max="16163" width="11.42578125" style="344"/>
    <col min="16164" max="16176" width="0" style="344" hidden="1" customWidth="1"/>
    <col min="16177" max="16384" width="11.42578125" style="344"/>
  </cols>
  <sheetData>
    <row r="1" spans="1:48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1"/>
    </row>
    <row r="2" spans="1:48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</row>
    <row r="3" spans="1:48">
      <c r="A3" s="730" t="s">
        <v>74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</row>
    <row r="4" spans="1:48" ht="32.25" customHeight="1">
      <c r="A4" s="743" t="s">
        <v>75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</row>
    <row r="5" spans="1:48" ht="15" customHeight="1">
      <c r="A5" s="736" t="s">
        <v>3</v>
      </c>
      <c r="B5" s="736" t="s">
        <v>4</v>
      </c>
      <c r="C5" s="736" t="s">
        <v>5</v>
      </c>
      <c r="D5" s="737" t="s">
        <v>6</v>
      </c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9"/>
      <c r="AB5" s="728" t="s">
        <v>489</v>
      </c>
      <c r="AC5" s="728" t="s">
        <v>8</v>
      </c>
      <c r="AD5" s="728" t="s">
        <v>9</v>
      </c>
      <c r="AE5" s="728" t="s">
        <v>10</v>
      </c>
      <c r="AF5" s="728" t="s">
        <v>11</v>
      </c>
      <c r="AG5" s="729" t="s">
        <v>12</v>
      </c>
      <c r="AH5" s="742" t="s">
        <v>13</v>
      </c>
      <c r="AI5" s="742"/>
      <c r="AJ5" s="736" t="s">
        <v>14</v>
      </c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 t="s">
        <v>15</v>
      </c>
    </row>
    <row r="6" spans="1:48" ht="51">
      <c r="A6" s="736"/>
      <c r="B6" s="736"/>
      <c r="C6" s="736"/>
      <c r="D6" s="343" t="s">
        <v>16</v>
      </c>
      <c r="E6" s="343" t="s">
        <v>68</v>
      </c>
      <c r="F6" s="343" t="s">
        <v>18</v>
      </c>
      <c r="G6" s="343" t="s">
        <v>19</v>
      </c>
      <c r="H6" s="343" t="s">
        <v>20</v>
      </c>
      <c r="I6" s="343" t="s">
        <v>21</v>
      </c>
      <c r="J6" s="343" t="s">
        <v>22</v>
      </c>
      <c r="K6" s="343" t="s">
        <v>23</v>
      </c>
      <c r="L6" s="343" t="s">
        <v>24</v>
      </c>
      <c r="M6" s="343" t="s">
        <v>25</v>
      </c>
      <c r="N6" s="343" t="s">
        <v>26</v>
      </c>
      <c r="O6" s="343" t="s">
        <v>27</v>
      </c>
      <c r="P6" s="343" t="s">
        <v>28</v>
      </c>
      <c r="Q6" s="343" t="s">
        <v>29</v>
      </c>
      <c r="R6" s="343" t="s">
        <v>30</v>
      </c>
      <c r="S6" s="343" t="s">
        <v>31</v>
      </c>
      <c r="T6" s="343" t="s">
        <v>32</v>
      </c>
      <c r="U6" s="343" t="s">
        <v>33</v>
      </c>
      <c r="V6" s="343" t="s">
        <v>34</v>
      </c>
      <c r="W6" s="343" t="s">
        <v>35</v>
      </c>
      <c r="X6" s="343" t="s">
        <v>36</v>
      </c>
      <c r="Y6" s="343" t="s">
        <v>37</v>
      </c>
      <c r="Z6" s="346" t="s">
        <v>38</v>
      </c>
      <c r="AA6" s="347" t="s">
        <v>39</v>
      </c>
      <c r="AB6" s="728"/>
      <c r="AC6" s="728"/>
      <c r="AD6" s="728"/>
      <c r="AE6" s="728"/>
      <c r="AF6" s="728"/>
      <c r="AG6" s="729"/>
      <c r="AH6" s="348" t="s">
        <v>40</v>
      </c>
      <c r="AI6" s="343" t="s">
        <v>41</v>
      </c>
      <c r="AJ6" s="343" t="s">
        <v>42</v>
      </c>
      <c r="AK6" s="343" t="s">
        <v>43</v>
      </c>
      <c r="AL6" s="343" t="s">
        <v>44</v>
      </c>
      <c r="AM6" s="343" t="s">
        <v>45</v>
      </c>
      <c r="AN6" s="343" t="s">
        <v>46</v>
      </c>
      <c r="AO6" s="343" t="s">
        <v>47</v>
      </c>
      <c r="AP6" s="343" t="s">
        <v>48</v>
      </c>
      <c r="AQ6" s="343" t="s">
        <v>49</v>
      </c>
      <c r="AR6" s="343" t="s">
        <v>50</v>
      </c>
      <c r="AS6" s="343" t="s">
        <v>51</v>
      </c>
      <c r="AT6" s="343" t="s">
        <v>52</v>
      </c>
      <c r="AU6" s="343" t="s">
        <v>53</v>
      </c>
      <c r="AV6" s="736"/>
    </row>
    <row r="7" spans="1:48" ht="33.75" customHeight="1">
      <c r="A7" s="269" t="s">
        <v>579</v>
      </c>
      <c r="B7" s="480"/>
      <c r="C7" s="474">
        <v>2000</v>
      </c>
      <c r="D7" s="474"/>
      <c r="E7" s="357"/>
      <c r="F7" s="474"/>
      <c r="G7" s="357"/>
      <c r="H7" s="474"/>
      <c r="I7" s="357"/>
      <c r="J7" s="474"/>
      <c r="K7" s="357"/>
      <c r="L7" s="474"/>
      <c r="M7" s="357"/>
      <c r="N7" s="474"/>
      <c r="O7" s="357"/>
      <c r="P7" s="474"/>
      <c r="Q7" s="357"/>
      <c r="R7" s="474"/>
      <c r="S7" s="357"/>
      <c r="T7" s="474"/>
      <c r="U7" s="357"/>
      <c r="V7" s="474"/>
      <c r="W7" s="357"/>
      <c r="X7" s="474"/>
      <c r="Y7" s="357"/>
      <c r="Z7" s="474"/>
      <c r="AA7" s="357"/>
      <c r="AB7" s="410">
        <v>0</v>
      </c>
      <c r="AC7" s="403">
        <v>0</v>
      </c>
      <c r="AD7" s="404" t="e">
        <f t="shared" ref="AD7:AD16" si="0">AC7/AB7</f>
        <v>#DIV/0!</v>
      </c>
      <c r="AE7" s="405">
        <v>42370</v>
      </c>
      <c r="AF7" s="405">
        <v>42735</v>
      </c>
      <c r="AG7" s="366" t="s">
        <v>76</v>
      </c>
      <c r="AH7" s="361">
        <f>E7+G7+I7+K7+M7+O7+Q7+S7+U7+W7+Y7+AA7</f>
        <v>0</v>
      </c>
      <c r="AI7" s="362">
        <f>AH7/C7</f>
        <v>0</v>
      </c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</row>
    <row r="8" spans="1:48" ht="27.75" customHeight="1">
      <c r="A8" s="269" t="s">
        <v>580</v>
      </c>
      <c r="B8" s="481"/>
      <c r="C8" s="474">
        <v>1</v>
      </c>
      <c r="D8" s="462"/>
      <c r="E8" s="357"/>
      <c r="F8" s="376"/>
      <c r="G8" s="357"/>
      <c r="H8" s="376"/>
      <c r="I8" s="357"/>
      <c r="J8" s="399"/>
      <c r="K8" s="357"/>
      <c r="L8" s="399"/>
      <c r="M8" s="357"/>
      <c r="N8" s="399"/>
      <c r="O8" s="357"/>
      <c r="P8" s="399"/>
      <c r="Q8" s="357"/>
      <c r="R8" s="399"/>
      <c r="S8" s="357"/>
      <c r="T8" s="399"/>
      <c r="U8" s="357"/>
      <c r="V8" s="399"/>
      <c r="W8" s="357"/>
      <c r="X8" s="399"/>
      <c r="Y8" s="357"/>
      <c r="Z8" s="399"/>
      <c r="AA8" s="357"/>
      <c r="AB8" s="410">
        <v>0</v>
      </c>
      <c r="AC8" s="403">
        <v>0</v>
      </c>
      <c r="AD8" s="404" t="e">
        <f t="shared" si="0"/>
        <v>#DIV/0!</v>
      </c>
      <c r="AE8" s="405">
        <v>42370</v>
      </c>
      <c r="AF8" s="405">
        <v>42735</v>
      </c>
      <c r="AG8" s="366" t="s">
        <v>76</v>
      </c>
      <c r="AH8" s="361">
        <f t="shared" ref="AH8:AH15" si="1">E8+G8+I8+K8+M8+O8+Q8+S8+U8+W8+Y8+AA8</f>
        <v>0</v>
      </c>
      <c r="AI8" s="362">
        <f t="shared" ref="AI8:AI15" si="2">AH8/C8</f>
        <v>0</v>
      </c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</row>
    <row r="9" spans="1:48" ht="50.25" customHeight="1">
      <c r="A9" s="250" t="s">
        <v>581</v>
      </c>
      <c r="B9" s="424"/>
      <c r="C9" s="376">
        <v>1</v>
      </c>
      <c r="D9" s="376"/>
      <c r="E9" s="357"/>
      <c r="F9" s="376"/>
      <c r="G9" s="357"/>
      <c r="H9" s="376"/>
      <c r="I9" s="357"/>
      <c r="J9" s="376"/>
      <c r="K9" s="357"/>
      <c r="L9" s="376"/>
      <c r="M9" s="357"/>
      <c r="N9" s="376"/>
      <c r="O9" s="357"/>
      <c r="P9" s="376"/>
      <c r="Q9" s="357"/>
      <c r="R9" s="376"/>
      <c r="S9" s="357"/>
      <c r="T9" s="376"/>
      <c r="U9" s="357"/>
      <c r="V9" s="376"/>
      <c r="W9" s="357"/>
      <c r="X9" s="376"/>
      <c r="Y9" s="357"/>
      <c r="Z9" s="376"/>
      <c r="AA9" s="357"/>
      <c r="AB9" s="410">
        <v>0</v>
      </c>
      <c r="AC9" s="403">
        <v>0</v>
      </c>
      <c r="AD9" s="404" t="e">
        <f t="shared" si="0"/>
        <v>#DIV/0!</v>
      </c>
      <c r="AE9" s="405">
        <v>42644</v>
      </c>
      <c r="AF9" s="405">
        <v>42735</v>
      </c>
      <c r="AG9" s="366" t="s">
        <v>76</v>
      </c>
      <c r="AH9" s="361">
        <f t="shared" si="1"/>
        <v>0</v>
      </c>
      <c r="AI9" s="362">
        <f t="shared" si="2"/>
        <v>0</v>
      </c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</row>
    <row r="10" spans="1:48" ht="30.75" customHeight="1">
      <c r="A10" s="424" t="s">
        <v>55</v>
      </c>
      <c r="B10" s="400"/>
      <c r="C10" s="376">
        <v>1</v>
      </c>
      <c r="D10" s="376"/>
      <c r="E10" s="357"/>
      <c r="F10" s="376"/>
      <c r="G10" s="357"/>
      <c r="H10" s="376"/>
      <c r="I10" s="357"/>
      <c r="J10" s="376"/>
      <c r="K10" s="357"/>
      <c r="L10" s="376"/>
      <c r="M10" s="357"/>
      <c r="N10" s="376"/>
      <c r="O10" s="357"/>
      <c r="P10" s="376"/>
      <c r="Q10" s="357"/>
      <c r="R10" s="376"/>
      <c r="S10" s="357"/>
      <c r="T10" s="376"/>
      <c r="U10" s="357"/>
      <c r="V10" s="376"/>
      <c r="W10" s="357"/>
      <c r="X10" s="376"/>
      <c r="Y10" s="357"/>
      <c r="Z10" s="376"/>
      <c r="AA10" s="357"/>
      <c r="AB10" s="410">
        <v>0</v>
      </c>
      <c r="AC10" s="403">
        <v>0</v>
      </c>
      <c r="AD10" s="404" t="e">
        <f t="shared" si="0"/>
        <v>#DIV/0!</v>
      </c>
      <c r="AE10" s="405">
        <v>42370</v>
      </c>
      <c r="AF10" s="405">
        <v>42735</v>
      </c>
      <c r="AG10" s="366" t="s">
        <v>76</v>
      </c>
      <c r="AH10" s="361">
        <f t="shared" si="1"/>
        <v>0</v>
      </c>
      <c r="AI10" s="362">
        <f t="shared" si="2"/>
        <v>0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</row>
    <row r="11" spans="1:48" ht="35.25" customHeight="1">
      <c r="A11" s="250" t="s">
        <v>56</v>
      </c>
      <c r="B11" s="482"/>
      <c r="C11" s="376">
        <v>2</v>
      </c>
      <c r="D11" s="376"/>
      <c r="E11" s="357"/>
      <c r="F11" s="376"/>
      <c r="G11" s="357"/>
      <c r="H11" s="376"/>
      <c r="I11" s="357"/>
      <c r="J11" s="376"/>
      <c r="K11" s="357"/>
      <c r="L11" s="376"/>
      <c r="M11" s="357"/>
      <c r="N11" s="376"/>
      <c r="O11" s="357"/>
      <c r="P11" s="376"/>
      <c r="Q11" s="357"/>
      <c r="R11" s="376"/>
      <c r="S11" s="357"/>
      <c r="T11" s="376"/>
      <c r="U11" s="357"/>
      <c r="V11" s="376"/>
      <c r="W11" s="357"/>
      <c r="X11" s="376"/>
      <c r="Y11" s="357"/>
      <c r="Z11" s="376"/>
      <c r="AA11" s="357"/>
      <c r="AB11" s="410">
        <v>0</v>
      </c>
      <c r="AC11" s="403">
        <v>0</v>
      </c>
      <c r="AD11" s="404" t="e">
        <f t="shared" si="0"/>
        <v>#DIV/0!</v>
      </c>
      <c r="AE11" s="405">
        <v>42370</v>
      </c>
      <c r="AF11" s="405">
        <v>42735</v>
      </c>
      <c r="AG11" s="366" t="s">
        <v>76</v>
      </c>
      <c r="AH11" s="361">
        <f t="shared" si="1"/>
        <v>0</v>
      </c>
      <c r="AI11" s="362">
        <f t="shared" si="2"/>
        <v>0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</row>
    <row r="12" spans="1:48" ht="31.5" customHeight="1">
      <c r="A12" s="269" t="s">
        <v>57</v>
      </c>
      <c r="B12" s="482"/>
      <c r="C12" s="376">
        <v>1</v>
      </c>
      <c r="D12" s="462"/>
      <c r="E12" s="357"/>
      <c r="F12" s="376"/>
      <c r="G12" s="357"/>
      <c r="H12" s="376"/>
      <c r="I12" s="357"/>
      <c r="J12" s="399"/>
      <c r="K12" s="357"/>
      <c r="L12" s="399"/>
      <c r="M12" s="357"/>
      <c r="N12" s="399"/>
      <c r="O12" s="357"/>
      <c r="P12" s="399"/>
      <c r="Q12" s="357"/>
      <c r="R12" s="399"/>
      <c r="S12" s="357"/>
      <c r="T12" s="399"/>
      <c r="U12" s="357"/>
      <c r="V12" s="399"/>
      <c r="W12" s="357"/>
      <c r="X12" s="399"/>
      <c r="Y12" s="357"/>
      <c r="Z12" s="399"/>
      <c r="AA12" s="357"/>
      <c r="AB12" s="410">
        <v>0</v>
      </c>
      <c r="AC12" s="403">
        <v>0</v>
      </c>
      <c r="AD12" s="404" t="e">
        <f t="shared" si="0"/>
        <v>#DIV/0!</v>
      </c>
      <c r="AE12" s="405">
        <v>42370</v>
      </c>
      <c r="AF12" s="405">
        <v>42735</v>
      </c>
      <c r="AG12" s="366" t="s">
        <v>76</v>
      </c>
      <c r="AH12" s="361">
        <f t="shared" si="1"/>
        <v>0</v>
      </c>
      <c r="AI12" s="362">
        <f t="shared" si="2"/>
        <v>0</v>
      </c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</row>
    <row r="13" spans="1:48" ht="28.5" customHeight="1">
      <c r="A13" s="408" t="s">
        <v>77</v>
      </c>
      <c r="B13" s="482"/>
      <c r="C13" s="399">
        <v>6</v>
      </c>
      <c r="D13" s="462"/>
      <c r="E13" s="357"/>
      <c r="F13" s="376"/>
      <c r="G13" s="357"/>
      <c r="H13" s="376"/>
      <c r="I13" s="357"/>
      <c r="J13" s="399"/>
      <c r="K13" s="357"/>
      <c r="L13" s="399"/>
      <c r="M13" s="357"/>
      <c r="N13" s="399"/>
      <c r="O13" s="357"/>
      <c r="P13" s="399"/>
      <c r="Q13" s="357"/>
      <c r="R13" s="399"/>
      <c r="S13" s="357"/>
      <c r="T13" s="399"/>
      <c r="U13" s="357"/>
      <c r="V13" s="399"/>
      <c r="W13" s="357"/>
      <c r="X13" s="399"/>
      <c r="Y13" s="357"/>
      <c r="Z13" s="399"/>
      <c r="AA13" s="357"/>
      <c r="AB13" s="410">
        <v>0</v>
      </c>
      <c r="AC13" s="403"/>
      <c r="AD13" s="404"/>
      <c r="AE13" s="405">
        <v>42370</v>
      </c>
      <c r="AF13" s="405">
        <v>42735</v>
      </c>
      <c r="AG13" s="366" t="s">
        <v>76</v>
      </c>
      <c r="AH13" s="361"/>
      <c r="AI13" s="362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</row>
    <row r="14" spans="1:48" ht="27.75" customHeight="1">
      <c r="A14" s="247" t="s">
        <v>58</v>
      </c>
      <c r="B14" s="426"/>
      <c r="C14" s="368" t="s">
        <v>59</v>
      </c>
      <c r="D14" s="353"/>
      <c r="E14" s="357"/>
      <c r="F14" s="353"/>
      <c r="G14" s="357"/>
      <c r="H14" s="353"/>
      <c r="I14" s="357"/>
      <c r="J14" s="353"/>
      <c r="K14" s="357"/>
      <c r="L14" s="353"/>
      <c r="M14" s="357"/>
      <c r="N14" s="353"/>
      <c r="O14" s="357"/>
      <c r="P14" s="353"/>
      <c r="Q14" s="357"/>
      <c r="R14" s="353"/>
      <c r="S14" s="357"/>
      <c r="T14" s="353"/>
      <c r="U14" s="357"/>
      <c r="V14" s="353"/>
      <c r="W14" s="357"/>
      <c r="X14" s="376"/>
      <c r="Y14" s="357"/>
      <c r="Z14" s="353"/>
      <c r="AA14" s="357"/>
      <c r="AB14" s="461">
        <v>0</v>
      </c>
      <c r="AC14" s="403">
        <v>0</v>
      </c>
      <c r="AD14" s="404" t="e">
        <f t="shared" si="0"/>
        <v>#DIV/0!</v>
      </c>
      <c r="AE14" s="405">
        <v>42370</v>
      </c>
      <c r="AF14" s="405">
        <v>42735</v>
      </c>
      <c r="AG14" s="366" t="s">
        <v>76</v>
      </c>
      <c r="AH14" s="361">
        <f t="shared" si="1"/>
        <v>0</v>
      </c>
      <c r="AI14" s="362" t="e">
        <f t="shared" si="2"/>
        <v>#VALUE!</v>
      </c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</row>
    <row r="15" spans="1:48" ht="32.25" customHeight="1">
      <c r="A15" s="269" t="s">
        <v>462</v>
      </c>
      <c r="B15" s="482"/>
      <c r="C15" s="399">
        <v>1</v>
      </c>
      <c r="D15" s="462"/>
      <c r="E15" s="357"/>
      <c r="F15" s="376"/>
      <c r="G15" s="357"/>
      <c r="H15" s="376"/>
      <c r="I15" s="357"/>
      <c r="J15" s="399"/>
      <c r="K15" s="357"/>
      <c r="L15" s="399"/>
      <c r="M15" s="357"/>
      <c r="N15" s="399"/>
      <c r="O15" s="357"/>
      <c r="P15" s="399"/>
      <c r="Q15" s="357"/>
      <c r="R15" s="399"/>
      <c r="S15" s="357"/>
      <c r="T15" s="399"/>
      <c r="U15" s="357"/>
      <c r="V15" s="399"/>
      <c r="W15" s="357"/>
      <c r="X15" s="399"/>
      <c r="Y15" s="357"/>
      <c r="Z15" s="399"/>
      <c r="AA15" s="357"/>
      <c r="AB15" s="410">
        <v>24868264.269141335</v>
      </c>
      <c r="AC15" s="403">
        <v>0</v>
      </c>
      <c r="AD15" s="404">
        <f t="shared" si="0"/>
        <v>0</v>
      </c>
      <c r="AE15" s="405">
        <v>42370</v>
      </c>
      <c r="AF15" s="405">
        <v>42735</v>
      </c>
      <c r="AG15" s="366" t="s">
        <v>76</v>
      </c>
      <c r="AH15" s="361">
        <f t="shared" si="1"/>
        <v>0</v>
      </c>
      <c r="AI15" s="362">
        <f t="shared" si="2"/>
        <v>0</v>
      </c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</row>
    <row r="16" spans="1:48" ht="20.25" customHeight="1">
      <c r="A16" s="729" t="s">
        <v>78</v>
      </c>
      <c r="B16" s="729"/>
      <c r="C16" s="729"/>
      <c r="D16" s="729"/>
      <c r="E16" s="729"/>
      <c r="F16" s="729"/>
      <c r="G16" s="729"/>
      <c r="H16" s="729"/>
      <c r="I16" s="729"/>
      <c r="J16" s="729"/>
      <c r="K16" s="729"/>
      <c r="L16" s="729"/>
      <c r="M16" s="729"/>
      <c r="N16" s="729"/>
      <c r="O16" s="729"/>
      <c r="P16" s="729"/>
      <c r="Q16" s="729"/>
      <c r="R16" s="729"/>
      <c r="S16" s="729"/>
      <c r="T16" s="729"/>
      <c r="U16" s="729"/>
      <c r="V16" s="729"/>
      <c r="W16" s="729"/>
      <c r="X16" s="729"/>
      <c r="Y16" s="729"/>
      <c r="Z16" s="729"/>
      <c r="AA16" s="345"/>
      <c r="AB16" s="475">
        <f>SUM(AB3:AB15)</f>
        <v>24868264.269141335</v>
      </c>
      <c r="AC16" s="475">
        <f>SUM(AC3:AC15)</f>
        <v>0</v>
      </c>
      <c r="AD16" s="476">
        <f t="shared" si="0"/>
        <v>0</v>
      </c>
      <c r="AE16" s="477"/>
      <c r="AF16" s="478"/>
      <c r="AG16" s="386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54"/>
    </row>
  </sheetData>
  <protectedRanges>
    <protectedRange password="C7A1" sqref="A14" name="Rango1_5_1_5_1"/>
  </protectedRanges>
  <mergeCells count="18">
    <mergeCell ref="A1:AV1"/>
    <mergeCell ref="A2:AV2"/>
    <mergeCell ref="A3:AV3"/>
    <mergeCell ref="A4:AV4"/>
    <mergeCell ref="A5:A6"/>
    <mergeCell ref="B5:B6"/>
    <mergeCell ref="C5:C6"/>
    <mergeCell ref="D5:AA5"/>
    <mergeCell ref="AB5:AB6"/>
    <mergeCell ref="AC5:AC6"/>
    <mergeCell ref="AV5:AV6"/>
    <mergeCell ref="AH5:AI5"/>
    <mergeCell ref="AJ5:AU5"/>
    <mergeCell ref="A16:Z16"/>
    <mergeCell ref="AD5:AD6"/>
    <mergeCell ref="AE5:AE6"/>
    <mergeCell ref="AF5:AF6"/>
    <mergeCell ref="AG5:AG6"/>
  </mergeCells>
  <conditionalFormatting sqref="AI7:AI15">
    <cfRule type="cellIs" dxfId="113" priority="5" operator="greaterThanOrEqual">
      <formula>1</formula>
    </cfRule>
    <cfRule type="cellIs" dxfId="112" priority="6" operator="lessThanOrEqual">
      <formula>0.99</formula>
    </cfRule>
  </conditionalFormatting>
  <conditionalFormatting sqref="AH7:AH15">
    <cfRule type="colorScale" priority="4">
      <colorScale>
        <cfvo type="num" val="0"/>
        <cfvo type="num" val="4036"/>
        <color rgb="FFFF0000"/>
        <color rgb="FF00B050"/>
      </colorScale>
    </cfRule>
  </conditionalFormatting>
  <conditionalFormatting sqref="AI7:AI15">
    <cfRule type="cellIs" dxfId="111" priority="2" operator="greaterThanOrEqual">
      <formula>1</formula>
    </cfRule>
    <cfRule type="cellIs" dxfId="110" priority="3" operator="lessThanOrEqual">
      <formula>0.99</formula>
    </cfRule>
  </conditionalFormatting>
  <conditionalFormatting sqref="AH7:AH15">
    <cfRule type="colorScale" priority="1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4"/>
  <sheetViews>
    <sheetView topLeftCell="A87" workbookViewId="0">
      <selection sqref="A1:AV99"/>
    </sheetView>
  </sheetViews>
  <sheetFormatPr baseColWidth="10" defaultRowHeight="12.75"/>
  <cols>
    <col min="1" max="1" width="37.28515625" style="344" customWidth="1"/>
    <col min="2" max="2" width="10.85546875" style="344" hidden="1" customWidth="1"/>
    <col min="3" max="3" width="12" style="344" customWidth="1"/>
    <col min="4" max="4" width="5.28515625" style="344" hidden="1" customWidth="1"/>
    <col min="5" max="5" width="5.5703125" style="344" hidden="1" customWidth="1"/>
    <col min="6" max="6" width="5.28515625" style="344" hidden="1" customWidth="1"/>
    <col min="7" max="7" width="6.28515625" style="344" hidden="1" customWidth="1"/>
    <col min="8" max="8" width="5.140625" style="344" hidden="1" customWidth="1"/>
    <col min="9" max="9" width="6.28515625" style="344" hidden="1" customWidth="1"/>
    <col min="10" max="10" width="5" style="344" hidden="1" customWidth="1"/>
    <col min="11" max="11" width="6.28515625" style="344" hidden="1" customWidth="1"/>
    <col min="12" max="12" width="5.5703125" style="344" hidden="1" customWidth="1"/>
    <col min="13" max="13" width="6.28515625" style="344" hidden="1" customWidth="1"/>
    <col min="14" max="14" width="5.140625" style="344" hidden="1" customWidth="1"/>
    <col min="15" max="15" width="6.28515625" style="344" hidden="1" customWidth="1"/>
    <col min="16" max="16" width="4.42578125" style="344" hidden="1" customWidth="1"/>
    <col min="17" max="17" width="6.28515625" style="344" hidden="1" customWidth="1"/>
    <col min="18" max="18" width="5.5703125" style="344" hidden="1" customWidth="1"/>
    <col min="19" max="19" width="6.28515625" style="344" hidden="1" customWidth="1"/>
    <col min="20" max="21" width="5.5703125" style="344" hidden="1" customWidth="1"/>
    <col min="22" max="22" width="5.140625" style="344" hidden="1" customWidth="1"/>
    <col min="23" max="23" width="5.5703125" style="344" hidden="1" customWidth="1"/>
    <col min="24" max="24" width="5.28515625" style="344" hidden="1" customWidth="1"/>
    <col min="25" max="25" width="6.28515625" style="344" hidden="1" customWidth="1"/>
    <col min="26" max="26" width="4.85546875" style="344" hidden="1" customWidth="1"/>
    <col min="27" max="27" width="6.28515625" style="344" hidden="1" customWidth="1"/>
    <col min="28" max="28" width="19" style="344" bestFit="1" customWidth="1"/>
    <col min="29" max="29" width="15.28515625" style="344" hidden="1" customWidth="1"/>
    <col min="30" max="30" width="18.85546875" style="344" hidden="1" customWidth="1"/>
    <col min="31" max="32" width="9.85546875" style="344" customWidth="1"/>
    <col min="33" max="33" width="22.140625" style="344" customWidth="1"/>
    <col min="34" max="34" width="6.7109375" style="344" hidden="1" customWidth="1"/>
    <col min="35" max="35" width="9.85546875" style="344" hidden="1" customWidth="1"/>
    <col min="36" max="36" width="27.85546875" style="344" hidden="1" customWidth="1"/>
    <col min="37" max="37" width="0" style="344" hidden="1" customWidth="1"/>
    <col min="38" max="38" width="16.85546875" style="344" hidden="1" customWidth="1"/>
    <col min="39" max="47" width="0" style="344" hidden="1" customWidth="1"/>
    <col min="48" max="48" width="20.7109375" style="344" customWidth="1"/>
    <col min="49" max="16384" width="11.42578125" style="344"/>
  </cols>
  <sheetData>
    <row r="1" spans="1:48">
      <c r="A1" s="730" t="s">
        <v>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1"/>
    </row>
    <row r="2" spans="1:48">
      <c r="A2" s="732" t="s">
        <v>582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</row>
    <row r="3" spans="1:48">
      <c r="A3" s="730" t="s">
        <v>79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  <c r="AL3" s="731"/>
      <c r="AM3" s="731"/>
      <c r="AN3" s="731"/>
      <c r="AO3" s="731"/>
      <c r="AP3" s="731"/>
      <c r="AQ3" s="731"/>
      <c r="AR3" s="731"/>
      <c r="AS3" s="731"/>
      <c r="AT3" s="731"/>
      <c r="AU3" s="731"/>
      <c r="AV3" s="731"/>
    </row>
    <row r="4" spans="1:48" ht="30.75" customHeight="1">
      <c r="A4" s="743" t="s">
        <v>80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  <c r="AU4" s="744"/>
      <c r="AV4" s="744"/>
    </row>
    <row r="5" spans="1:48">
      <c r="A5" s="736" t="s">
        <v>3</v>
      </c>
      <c r="B5" s="736" t="s">
        <v>4</v>
      </c>
      <c r="C5" s="736" t="s">
        <v>5</v>
      </c>
      <c r="D5" s="737" t="s">
        <v>6</v>
      </c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9"/>
      <c r="AB5" s="728" t="s">
        <v>489</v>
      </c>
      <c r="AC5" s="728" t="s">
        <v>8</v>
      </c>
      <c r="AD5" s="728" t="s">
        <v>9</v>
      </c>
      <c r="AE5" s="728" t="s">
        <v>10</v>
      </c>
      <c r="AF5" s="728" t="s">
        <v>11</v>
      </c>
      <c r="AG5" s="729" t="s">
        <v>12</v>
      </c>
      <c r="AH5" s="742" t="s">
        <v>13</v>
      </c>
      <c r="AI5" s="742"/>
      <c r="AJ5" s="736" t="s">
        <v>14</v>
      </c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 t="s">
        <v>15</v>
      </c>
    </row>
    <row r="6" spans="1:48" ht="25.5">
      <c r="A6" s="736"/>
      <c r="B6" s="736"/>
      <c r="C6" s="736"/>
      <c r="D6" s="343" t="s">
        <v>16</v>
      </c>
      <c r="E6" s="343" t="s">
        <v>68</v>
      </c>
      <c r="F6" s="343" t="s">
        <v>18</v>
      </c>
      <c r="G6" s="343" t="s">
        <v>19</v>
      </c>
      <c r="H6" s="343" t="s">
        <v>20</v>
      </c>
      <c r="I6" s="343" t="s">
        <v>21</v>
      </c>
      <c r="J6" s="343" t="s">
        <v>22</v>
      </c>
      <c r="K6" s="343" t="s">
        <v>23</v>
      </c>
      <c r="L6" s="343" t="s">
        <v>24</v>
      </c>
      <c r="M6" s="343" t="s">
        <v>25</v>
      </c>
      <c r="N6" s="343" t="s">
        <v>26</v>
      </c>
      <c r="O6" s="343" t="s">
        <v>27</v>
      </c>
      <c r="P6" s="343" t="s">
        <v>28</v>
      </c>
      <c r="Q6" s="343" t="s">
        <v>29</v>
      </c>
      <c r="R6" s="343" t="s">
        <v>30</v>
      </c>
      <c r="S6" s="343" t="s">
        <v>31</v>
      </c>
      <c r="T6" s="343" t="s">
        <v>32</v>
      </c>
      <c r="U6" s="343" t="s">
        <v>33</v>
      </c>
      <c r="V6" s="343" t="s">
        <v>34</v>
      </c>
      <c r="W6" s="343" t="s">
        <v>35</v>
      </c>
      <c r="X6" s="343" t="s">
        <v>36</v>
      </c>
      <c r="Y6" s="343" t="s">
        <v>37</v>
      </c>
      <c r="Z6" s="346" t="s">
        <v>38</v>
      </c>
      <c r="AA6" s="347" t="s">
        <v>39</v>
      </c>
      <c r="AB6" s="728"/>
      <c r="AC6" s="728"/>
      <c r="AD6" s="728"/>
      <c r="AE6" s="728"/>
      <c r="AF6" s="728"/>
      <c r="AG6" s="729"/>
      <c r="AH6" s="348" t="s">
        <v>40</v>
      </c>
      <c r="AI6" s="343" t="s">
        <v>41</v>
      </c>
      <c r="AJ6" s="343" t="s">
        <v>42</v>
      </c>
      <c r="AK6" s="343" t="s">
        <v>43</v>
      </c>
      <c r="AL6" s="343" t="s">
        <v>44</v>
      </c>
      <c r="AM6" s="343" t="s">
        <v>45</v>
      </c>
      <c r="AN6" s="343" t="s">
        <v>46</v>
      </c>
      <c r="AO6" s="343" t="s">
        <v>47</v>
      </c>
      <c r="AP6" s="343" t="s">
        <v>48</v>
      </c>
      <c r="AQ6" s="343" t="s">
        <v>49</v>
      </c>
      <c r="AR6" s="343" t="s">
        <v>50</v>
      </c>
      <c r="AS6" s="343" t="s">
        <v>51</v>
      </c>
      <c r="AT6" s="343" t="s">
        <v>52</v>
      </c>
      <c r="AU6" s="343" t="s">
        <v>53</v>
      </c>
      <c r="AV6" s="736"/>
    </row>
    <row r="7" spans="1:48">
      <c r="A7" s="483" t="s">
        <v>81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353"/>
      <c r="AH7" s="778"/>
      <c r="AI7" s="778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354"/>
    </row>
    <row r="8" spans="1:48">
      <c r="A8" s="485" t="s">
        <v>82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353"/>
      <c r="AH8" s="778"/>
      <c r="AI8" s="778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354"/>
    </row>
    <row r="9" spans="1:48" ht="25.5">
      <c r="A9" s="487" t="s">
        <v>583</v>
      </c>
      <c r="B9" s="488"/>
      <c r="C9" s="488">
        <v>1</v>
      </c>
      <c r="D9" s="350">
        <v>0</v>
      </c>
      <c r="E9" s="356"/>
      <c r="F9" s="350">
        <v>0</v>
      </c>
      <c r="G9" s="356"/>
      <c r="H9" s="350">
        <v>0</v>
      </c>
      <c r="I9" s="356"/>
      <c r="J9" s="350">
        <v>0</v>
      </c>
      <c r="K9" s="356"/>
      <c r="L9" s="350"/>
      <c r="M9" s="356"/>
      <c r="N9" s="272">
        <v>0</v>
      </c>
      <c r="O9" s="356"/>
      <c r="P9" s="350" t="s">
        <v>584</v>
      </c>
      <c r="Q9" s="356"/>
      <c r="R9" s="350">
        <v>0</v>
      </c>
      <c r="S9" s="356"/>
      <c r="T9" s="350">
        <v>0</v>
      </c>
      <c r="U9" s="356"/>
      <c r="V9" s="272" t="s">
        <v>585</v>
      </c>
      <c r="W9" s="356"/>
      <c r="X9" s="350">
        <v>0</v>
      </c>
      <c r="Y9" s="356"/>
      <c r="Z9" s="350">
        <v>0</v>
      </c>
      <c r="AA9" s="356"/>
      <c r="AB9" s="489">
        <v>25000000</v>
      </c>
      <c r="AC9" s="490">
        <v>0</v>
      </c>
      <c r="AD9" s="491">
        <v>0</v>
      </c>
      <c r="AE9" s="405">
        <v>42370</v>
      </c>
      <c r="AF9" s="405">
        <v>42735</v>
      </c>
      <c r="AG9" s="366" t="s">
        <v>83</v>
      </c>
      <c r="AH9" s="361">
        <f>E9+G9+I9+K9+M9+O9+Q9+S9+U9+W9+Y9+AA9</f>
        <v>0</v>
      </c>
      <c r="AI9" s="362">
        <f>AH9/C9</f>
        <v>0</v>
      </c>
      <c r="AJ9" s="798"/>
      <c r="AK9" s="799"/>
      <c r="AV9" s="367"/>
    </row>
    <row r="10" spans="1:48" ht="38.25">
      <c r="A10" s="492" t="s">
        <v>586</v>
      </c>
      <c r="B10" s="488"/>
      <c r="C10" s="488">
        <v>1</v>
      </c>
      <c r="D10" s="350">
        <v>0</v>
      </c>
      <c r="E10" s="356"/>
      <c r="F10" s="350">
        <v>0</v>
      </c>
      <c r="G10" s="356"/>
      <c r="H10" s="350">
        <v>0</v>
      </c>
      <c r="I10" s="356"/>
      <c r="J10" s="350">
        <v>0</v>
      </c>
      <c r="K10" s="356"/>
      <c r="L10" s="350">
        <v>0</v>
      </c>
      <c r="M10" s="356"/>
      <c r="N10" s="272" t="s">
        <v>584</v>
      </c>
      <c r="O10" s="356"/>
      <c r="P10" s="350">
        <v>0</v>
      </c>
      <c r="Q10" s="356"/>
      <c r="R10" s="350">
        <v>0</v>
      </c>
      <c r="S10" s="356"/>
      <c r="T10" s="350" t="s">
        <v>585</v>
      </c>
      <c r="U10" s="356"/>
      <c r="V10" s="272">
        <v>0</v>
      </c>
      <c r="W10" s="356"/>
      <c r="X10" s="350">
        <v>0</v>
      </c>
      <c r="Y10" s="356"/>
      <c r="Z10" s="350">
        <v>0</v>
      </c>
      <c r="AA10" s="356"/>
      <c r="AB10" s="489">
        <v>25000000</v>
      </c>
      <c r="AC10" s="490">
        <v>0</v>
      </c>
      <c r="AD10" s="491">
        <v>0</v>
      </c>
      <c r="AE10" s="405">
        <v>42370</v>
      </c>
      <c r="AF10" s="405">
        <v>42735</v>
      </c>
      <c r="AG10" s="366" t="s">
        <v>83</v>
      </c>
      <c r="AH10" s="361">
        <f>E10+G10+I10+K10+M10+O10+Q10+S10+U10+W10+Y10+AA10</f>
        <v>0</v>
      </c>
      <c r="AI10" s="362">
        <f>AH10/C10</f>
        <v>0</v>
      </c>
      <c r="AJ10" s="798"/>
      <c r="AK10" s="799"/>
      <c r="AV10" s="367"/>
    </row>
    <row r="11" spans="1:48">
      <c r="A11" s="779" t="s">
        <v>587</v>
      </c>
      <c r="B11" s="780"/>
      <c r="C11" s="780"/>
      <c r="D11" s="780"/>
      <c r="E11" s="780"/>
      <c r="F11" s="780"/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0"/>
      <c r="S11" s="780"/>
      <c r="T11" s="780"/>
      <c r="U11" s="780"/>
      <c r="V11" s="780"/>
      <c r="W11" s="780"/>
      <c r="X11" s="780"/>
      <c r="Y11" s="780"/>
      <c r="Z11" s="781"/>
      <c r="AA11" s="493"/>
      <c r="AB11" s="468">
        <f>SUM(AB9:AB10)</f>
        <v>50000000</v>
      </c>
      <c r="AC11" s="494">
        <v>0</v>
      </c>
      <c r="AD11" s="495">
        <v>0</v>
      </c>
      <c r="AE11" s="782"/>
      <c r="AF11" s="783"/>
      <c r="AG11" s="784"/>
      <c r="AH11" s="778"/>
      <c r="AI11" s="778"/>
      <c r="AJ11" s="798"/>
      <c r="AK11" s="799"/>
      <c r="AV11" s="354"/>
    </row>
    <row r="12" spans="1:48">
      <c r="A12" s="785" t="s">
        <v>588</v>
      </c>
      <c r="B12" s="786"/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6"/>
      <c r="AE12" s="786"/>
      <c r="AF12" s="786"/>
      <c r="AG12" s="787"/>
      <c r="AH12" s="778"/>
      <c r="AI12" s="778"/>
      <c r="AJ12" s="798"/>
      <c r="AK12" s="799"/>
      <c r="AV12" s="354"/>
    </row>
    <row r="13" spans="1:48">
      <c r="A13" s="496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7"/>
      <c r="AH13" s="498"/>
      <c r="AI13" s="498"/>
      <c r="AJ13" s="798"/>
      <c r="AK13" s="799"/>
      <c r="AV13" s="354"/>
    </row>
    <row r="14" spans="1:48" ht="25.5">
      <c r="A14" s="499" t="s">
        <v>589</v>
      </c>
      <c r="B14" s="488"/>
      <c r="C14" s="488">
        <v>1</v>
      </c>
      <c r="D14" s="350">
        <v>0</v>
      </c>
      <c r="E14" s="356"/>
      <c r="F14" s="350">
        <v>0</v>
      </c>
      <c r="G14" s="356"/>
      <c r="H14" s="350">
        <v>0</v>
      </c>
      <c r="I14" s="356"/>
      <c r="J14" s="350">
        <v>0</v>
      </c>
      <c r="K14" s="356"/>
      <c r="L14" s="350">
        <v>0</v>
      </c>
      <c r="M14" s="356"/>
      <c r="N14" s="272">
        <v>0</v>
      </c>
      <c r="O14" s="356"/>
      <c r="P14" s="350">
        <v>1</v>
      </c>
      <c r="Q14" s="356"/>
      <c r="R14" s="350">
        <v>0</v>
      </c>
      <c r="S14" s="356"/>
      <c r="T14" s="350">
        <v>0</v>
      </c>
      <c r="U14" s="356"/>
      <c r="V14" s="272">
        <v>0</v>
      </c>
      <c r="W14" s="356"/>
      <c r="X14" s="350">
        <v>0</v>
      </c>
      <c r="Y14" s="356"/>
      <c r="Z14" s="350">
        <v>0</v>
      </c>
      <c r="AA14" s="356"/>
      <c r="AB14" s="489">
        <v>10000000</v>
      </c>
      <c r="AC14" s="490">
        <v>0</v>
      </c>
      <c r="AD14" s="491">
        <v>0</v>
      </c>
      <c r="AE14" s="405">
        <v>42370</v>
      </c>
      <c r="AF14" s="405">
        <v>42735</v>
      </c>
      <c r="AG14" s="366" t="s">
        <v>83</v>
      </c>
      <c r="AH14" s="361">
        <f>E14+G14+I14+K14+M14+O14+Q14+S14+U14+W14+Y14+AA14</f>
        <v>0</v>
      </c>
      <c r="AI14" s="362">
        <f>AH14/C14</f>
        <v>0</v>
      </c>
      <c r="AJ14" s="798"/>
      <c r="AK14" s="799"/>
      <c r="AV14" s="367"/>
    </row>
    <row r="15" spans="1:48" ht="38.25">
      <c r="A15" s="499" t="s">
        <v>590</v>
      </c>
      <c r="B15" s="488"/>
      <c r="C15" s="488">
        <v>1</v>
      </c>
      <c r="D15" s="350">
        <v>0</v>
      </c>
      <c r="E15" s="356"/>
      <c r="F15" s="350">
        <v>0</v>
      </c>
      <c r="G15" s="356"/>
      <c r="H15" s="350">
        <v>1</v>
      </c>
      <c r="I15" s="356"/>
      <c r="J15" s="350">
        <v>0</v>
      </c>
      <c r="K15" s="356"/>
      <c r="L15" s="350">
        <v>0</v>
      </c>
      <c r="M15" s="356"/>
      <c r="N15" s="272">
        <v>0</v>
      </c>
      <c r="O15" s="356"/>
      <c r="P15" s="350">
        <v>0</v>
      </c>
      <c r="Q15" s="356"/>
      <c r="R15" s="350">
        <v>0</v>
      </c>
      <c r="S15" s="356"/>
      <c r="T15" s="350">
        <v>0</v>
      </c>
      <c r="U15" s="356"/>
      <c r="V15" s="272">
        <v>0</v>
      </c>
      <c r="W15" s="356"/>
      <c r="X15" s="350">
        <v>0</v>
      </c>
      <c r="Y15" s="356"/>
      <c r="Z15" s="350">
        <v>0</v>
      </c>
      <c r="AA15" s="356"/>
      <c r="AB15" s="489">
        <v>10000000</v>
      </c>
      <c r="AC15" s="490">
        <v>0</v>
      </c>
      <c r="AD15" s="491">
        <v>0</v>
      </c>
      <c r="AE15" s="405">
        <v>42370</v>
      </c>
      <c r="AF15" s="405">
        <v>42735</v>
      </c>
      <c r="AG15" s="366" t="s">
        <v>83</v>
      </c>
      <c r="AH15" s="361">
        <f>E15+G15+I15+K15+M15+O15+Q15+S15+U15+W15+Y15+AA15</f>
        <v>0</v>
      </c>
      <c r="AI15" s="362">
        <f>AH15/C15</f>
        <v>0</v>
      </c>
      <c r="AJ15" s="798"/>
      <c r="AK15" s="799"/>
      <c r="AV15" s="367"/>
    </row>
    <row r="16" spans="1:48" ht="25.5">
      <c r="A16" s="499" t="s">
        <v>591</v>
      </c>
      <c r="B16" s="488"/>
      <c r="C16" s="488">
        <v>1</v>
      </c>
      <c r="D16" s="350">
        <v>0</v>
      </c>
      <c r="E16" s="356"/>
      <c r="F16" s="350">
        <v>0</v>
      </c>
      <c r="G16" s="356"/>
      <c r="H16" s="350">
        <v>0</v>
      </c>
      <c r="I16" s="356"/>
      <c r="J16" s="350">
        <v>0</v>
      </c>
      <c r="K16" s="356"/>
      <c r="L16" s="350">
        <v>1</v>
      </c>
      <c r="M16" s="356"/>
      <c r="N16" s="272">
        <v>0</v>
      </c>
      <c r="O16" s="356"/>
      <c r="P16" s="350">
        <v>0</v>
      </c>
      <c r="Q16" s="356"/>
      <c r="R16" s="350">
        <v>0</v>
      </c>
      <c r="S16" s="356"/>
      <c r="T16" s="350">
        <v>0</v>
      </c>
      <c r="U16" s="356"/>
      <c r="V16" s="272">
        <v>0</v>
      </c>
      <c r="W16" s="356"/>
      <c r="X16" s="350">
        <v>0</v>
      </c>
      <c r="Y16" s="356"/>
      <c r="Z16" s="350">
        <v>0</v>
      </c>
      <c r="AA16" s="356"/>
      <c r="AB16" s="489">
        <v>10000000</v>
      </c>
      <c r="AC16" s="490">
        <v>0</v>
      </c>
      <c r="AD16" s="491">
        <v>0</v>
      </c>
      <c r="AE16" s="405">
        <v>42370</v>
      </c>
      <c r="AF16" s="405">
        <v>42735</v>
      </c>
      <c r="AG16" s="366" t="s">
        <v>83</v>
      </c>
      <c r="AH16" s="361">
        <f>E16+G16+I16+K16+M16+O16+Q16+S16+U16+W16+Y16+AA16</f>
        <v>0</v>
      </c>
      <c r="AI16" s="362">
        <f>AH16/C16</f>
        <v>0</v>
      </c>
      <c r="AJ16" s="798"/>
      <c r="AK16" s="799"/>
      <c r="AV16" s="367"/>
    </row>
    <row r="17" spans="1:48" ht="38.25">
      <c r="A17" s="499" t="s">
        <v>592</v>
      </c>
      <c r="B17" s="488"/>
      <c r="C17" s="488">
        <v>1</v>
      </c>
      <c r="D17" s="350">
        <v>0</v>
      </c>
      <c r="E17" s="356"/>
      <c r="F17" s="350">
        <v>0</v>
      </c>
      <c r="G17" s="356"/>
      <c r="H17" s="350">
        <v>0</v>
      </c>
      <c r="I17" s="356"/>
      <c r="J17" s="350">
        <v>0</v>
      </c>
      <c r="K17" s="356"/>
      <c r="L17" s="350">
        <v>0</v>
      </c>
      <c r="M17" s="356"/>
      <c r="N17" s="272">
        <v>0</v>
      </c>
      <c r="O17" s="356"/>
      <c r="P17" s="350">
        <v>0</v>
      </c>
      <c r="Q17" s="356"/>
      <c r="R17" s="350">
        <v>0</v>
      </c>
      <c r="S17" s="356"/>
      <c r="T17" s="350">
        <v>1</v>
      </c>
      <c r="U17" s="356"/>
      <c r="V17" s="272">
        <v>0</v>
      </c>
      <c r="W17" s="356"/>
      <c r="X17" s="350">
        <v>0</v>
      </c>
      <c r="Y17" s="356"/>
      <c r="Z17" s="350">
        <v>0</v>
      </c>
      <c r="AA17" s="356"/>
      <c r="AB17" s="489">
        <v>5000000</v>
      </c>
      <c r="AC17" s="490">
        <v>0</v>
      </c>
      <c r="AD17" s="491">
        <v>0</v>
      </c>
      <c r="AE17" s="405">
        <v>42370</v>
      </c>
      <c r="AF17" s="405">
        <v>42735</v>
      </c>
      <c r="AG17" s="366" t="s">
        <v>83</v>
      </c>
      <c r="AH17" s="361">
        <f>E17+G17+I17+K17+M17+O17+Q17+S17+U17+W17+Y17+AA17</f>
        <v>0</v>
      </c>
      <c r="AI17" s="362">
        <f>AH17/C17</f>
        <v>0</v>
      </c>
      <c r="AJ17" s="798"/>
      <c r="AK17" s="799"/>
      <c r="AV17" s="367"/>
    </row>
    <row r="18" spans="1:48" ht="51">
      <c r="A18" s="499" t="s">
        <v>593</v>
      </c>
      <c r="B18" s="488"/>
      <c r="C18" s="488">
        <v>1</v>
      </c>
      <c r="D18" s="350">
        <v>0</v>
      </c>
      <c r="E18" s="356"/>
      <c r="F18" s="350">
        <v>0</v>
      </c>
      <c r="G18" s="356"/>
      <c r="H18" s="350">
        <v>0</v>
      </c>
      <c r="I18" s="356"/>
      <c r="J18" s="350">
        <v>0</v>
      </c>
      <c r="K18" s="356"/>
      <c r="L18" s="350">
        <v>1</v>
      </c>
      <c r="M18" s="356"/>
      <c r="N18" s="272">
        <v>0</v>
      </c>
      <c r="O18" s="356"/>
      <c r="P18" s="350">
        <v>0</v>
      </c>
      <c r="Q18" s="356"/>
      <c r="R18" s="350">
        <v>0</v>
      </c>
      <c r="S18" s="356"/>
      <c r="T18" s="350">
        <v>0</v>
      </c>
      <c r="U18" s="356"/>
      <c r="V18" s="272">
        <v>0</v>
      </c>
      <c r="W18" s="356"/>
      <c r="X18" s="350">
        <v>0</v>
      </c>
      <c r="Y18" s="356"/>
      <c r="Z18" s="350">
        <v>0</v>
      </c>
      <c r="AA18" s="356"/>
      <c r="AB18" s="489">
        <v>10000000</v>
      </c>
      <c r="AC18" s="490">
        <v>0</v>
      </c>
      <c r="AD18" s="491">
        <v>0</v>
      </c>
      <c r="AE18" s="405">
        <v>42370</v>
      </c>
      <c r="AF18" s="405">
        <v>42735</v>
      </c>
      <c r="AG18" s="366" t="s">
        <v>83</v>
      </c>
      <c r="AH18" s="361">
        <f>E18+G18+I18+K18+M18+O18+Q18+S18+U18+W18+Y18+AA18</f>
        <v>0</v>
      </c>
      <c r="AI18" s="362">
        <f>AH18/C18</f>
        <v>0</v>
      </c>
      <c r="AJ18" s="798"/>
      <c r="AK18" s="799"/>
      <c r="AV18" s="367"/>
    </row>
    <row r="19" spans="1:48">
      <c r="A19" s="779" t="s">
        <v>594</v>
      </c>
      <c r="B19" s="780"/>
      <c r="C19" s="780"/>
      <c r="D19" s="780"/>
      <c r="E19" s="780"/>
      <c r="F19" s="780"/>
      <c r="G19" s="780"/>
      <c r="H19" s="780"/>
      <c r="I19" s="780"/>
      <c r="J19" s="780"/>
      <c r="K19" s="780"/>
      <c r="L19" s="780"/>
      <c r="M19" s="780"/>
      <c r="N19" s="780"/>
      <c r="O19" s="780"/>
      <c r="P19" s="780"/>
      <c r="Q19" s="780"/>
      <c r="R19" s="780"/>
      <c r="S19" s="780"/>
      <c r="T19" s="780"/>
      <c r="U19" s="780"/>
      <c r="V19" s="780"/>
      <c r="W19" s="780"/>
      <c r="X19" s="781"/>
      <c r="Y19" s="493"/>
      <c r="Z19" s="377"/>
      <c r="AA19" s="377"/>
      <c r="AB19" s="468">
        <f>SUM(AB14:AB18)</f>
        <v>45000000</v>
      </c>
      <c r="AC19" s="494">
        <v>0</v>
      </c>
      <c r="AD19" s="495">
        <v>0</v>
      </c>
      <c r="AE19" s="782"/>
      <c r="AF19" s="783"/>
      <c r="AG19" s="784"/>
      <c r="AH19" s="436"/>
      <c r="AI19" s="436"/>
      <c r="AJ19" s="798"/>
      <c r="AK19" s="799"/>
      <c r="AV19" s="354"/>
    </row>
    <row r="20" spans="1:48">
      <c r="A20" s="465"/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93"/>
      <c r="Y20" s="493"/>
      <c r="Z20" s="377"/>
      <c r="AA20" s="377"/>
      <c r="AB20" s="500"/>
      <c r="AC20" s="494"/>
      <c r="AD20" s="495"/>
      <c r="AE20" s="501"/>
      <c r="AF20" s="502"/>
      <c r="AG20" s="503"/>
      <c r="AH20" s="436"/>
      <c r="AI20" s="436"/>
      <c r="AJ20" s="798"/>
      <c r="AK20" s="799"/>
      <c r="AV20" s="354"/>
    </row>
    <row r="21" spans="1:48" ht="25.5">
      <c r="A21" s="504" t="s">
        <v>595</v>
      </c>
      <c r="B21" s="488"/>
      <c r="C21" s="488">
        <v>3</v>
      </c>
      <c r="D21" s="350">
        <v>3</v>
      </c>
      <c r="E21" s="356"/>
      <c r="F21" s="350">
        <v>0</v>
      </c>
      <c r="G21" s="356"/>
      <c r="H21" s="350">
        <v>0</v>
      </c>
      <c r="I21" s="356"/>
      <c r="J21" s="350">
        <v>0</v>
      </c>
      <c r="K21" s="356"/>
      <c r="L21" s="350">
        <v>0</v>
      </c>
      <c r="M21" s="356"/>
      <c r="N21" s="272">
        <v>0</v>
      </c>
      <c r="O21" s="356"/>
      <c r="P21" s="350">
        <v>0</v>
      </c>
      <c r="Q21" s="356"/>
      <c r="R21" s="350">
        <v>0</v>
      </c>
      <c r="S21" s="356"/>
      <c r="T21" s="350">
        <v>0</v>
      </c>
      <c r="U21" s="356"/>
      <c r="V21" s="272">
        <v>0</v>
      </c>
      <c r="W21" s="356"/>
      <c r="X21" s="350">
        <v>0</v>
      </c>
      <c r="Y21" s="356"/>
      <c r="Z21" s="350">
        <v>0</v>
      </c>
      <c r="AA21" s="356"/>
      <c r="AB21" s="489">
        <v>0</v>
      </c>
      <c r="AC21" s="490">
        <v>0</v>
      </c>
      <c r="AD21" s="491">
        <v>0</v>
      </c>
      <c r="AE21" s="405">
        <v>42370</v>
      </c>
      <c r="AF21" s="405">
        <v>42735</v>
      </c>
      <c r="AG21" s="366" t="s">
        <v>83</v>
      </c>
      <c r="AH21" s="361">
        <f>E21+G21+I21+K21+M21+O21+Q21+S21+U21+W21+Y21+AA21</f>
        <v>0</v>
      </c>
      <c r="AI21" s="362">
        <f>AH21/C21</f>
        <v>0</v>
      </c>
      <c r="AJ21" s="798"/>
      <c r="AK21" s="799"/>
      <c r="AV21" s="367"/>
    </row>
    <row r="22" spans="1:48">
      <c r="A22" s="779" t="s">
        <v>596</v>
      </c>
      <c r="B22" s="780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1"/>
      <c r="Y22" s="493"/>
      <c r="Z22" s="377"/>
      <c r="AA22" s="377"/>
      <c r="AB22" s="500">
        <f>AB21</f>
        <v>0</v>
      </c>
      <c r="AC22" s="494">
        <v>0</v>
      </c>
      <c r="AD22" s="495">
        <v>0</v>
      </c>
      <c r="AE22" s="782"/>
      <c r="AF22" s="783"/>
      <c r="AG22" s="784"/>
      <c r="AH22" s="778"/>
      <c r="AI22" s="778"/>
      <c r="AJ22" s="798"/>
      <c r="AK22" s="799"/>
      <c r="AV22" s="354"/>
    </row>
    <row r="23" spans="1:48" ht="21" customHeight="1">
      <c r="A23" s="752" t="s">
        <v>84</v>
      </c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4"/>
      <c r="Y23" s="493"/>
      <c r="Z23" s="354"/>
      <c r="AA23" s="354"/>
      <c r="AB23" s="468">
        <f>AB11+AB19+AB22</f>
        <v>95000000</v>
      </c>
      <c r="AC23" s="494">
        <v>0</v>
      </c>
      <c r="AD23" s="495">
        <v>0</v>
      </c>
      <c r="AE23" s="782"/>
      <c r="AF23" s="783"/>
      <c r="AG23" s="784"/>
      <c r="AH23" s="778"/>
      <c r="AI23" s="778"/>
      <c r="AJ23" s="798"/>
      <c r="AK23" s="799"/>
      <c r="AV23" s="354"/>
    </row>
    <row r="24" spans="1:48">
      <c r="A24" s="785" t="s">
        <v>85</v>
      </c>
      <c r="B24" s="786"/>
      <c r="C24" s="786"/>
      <c r="D24" s="786"/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786"/>
      <c r="AD24" s="786"/>
      <c r="AE24" s="786"/>
      <c r="AF24" s="786"/>
      <c r="AG24" s="787"/>
      <c r="AH24" s="778"/>
      <c r="AI24" s="778"/>
      <c r="AJ24" s="798"/>
      <c r="AK24" s="799"/>
      <c r="AV24" s="354"/>
    </row>
    <row r="25" spans="1:48">
      <c r="A25" s="775" t="s">
        <v>597</v>
      </c>
      <c r="B25" s="776"/>
      <c r="C25" s="776"/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6"/>
      <c r="AD25" s="776"/>
      <c r="AE25" s="776"/>
      <c r="AF25" s="776"/>
      <c r="AG25" s="777"/>
      <c r="AH25" s="778"/>
      <c r="AI25" s="778"/>
      <c r="AJ25" s="798"/>
      <c r="AK25" s="799"/>
      <c r="AV25" s="354"/>
    </row>
    <row r="26" spans="1:48" ht="38.25">
      <c r="A26" s="499" t="s">
        <v>598</v>
      </c>
      <c r="B26" s="488"/>
      <c r="C26" s="488">
        <v>50</v>
      </c>
      <c r="D26" s="350">
        <v>1</v>
      </c>
      <c r="E26" s="356"/>
      <c r="F26" s="350">
        <v>4</v>
      </c>
      <c r="G26" s="356"/>
      <c r="H26" s="350">
        <v>5</v>
      </c>
      <c r="I26" s="356"/>
      <c r="J26" s="350">
        <v>5</v>
      </c>
      <c r="K26" s="356"/>
      <c r="L26" s="350">
        <v>5</v>
      </c>
      <c r="M26" s="356"/>
      <c r="N26" s="350">
        <v>4</v>
      </c>
      <c r="O26" s="488"/>
      <c r="P26" s="350">
        <v>5</v>
      </c>
      <c r="Q26" s="356"/>
      <c r="R26" s="350">
        <v>5</v>
      </c>
      <c r="S26" s="356"/>
      <c r="T26" s="350">
        <v>5</v>
      </c>
      <c r="U26" s="356"/>
      <c r="V26" s="350">
        <v>5</v>
      </c>
      <c r="W26" s="488"/>
      <c r="X26" s="350">
        <v>4</v>
      </c>
      <c r="Y26" s="356"/>
      <c r="Z26" s="350">
        <v>2</v>
      </c>
      <c r="AA26" s="356"/>
      <c r="AB26" s="489">
        <v>9000000</v>
      </c>
      <c r="AC26" s="490">
        <v>0</v>
      </c>
      <c r="AD26" s="491">
        <v>0</v>
      </c>
      <c r="AE26" s="405">
        <v>42370</v>
      </c>
      <c r="AF26" s="405">
        <v>42735</v>
      </c>
      <c r="AG26" s="366" t="s">
        <v>83</v>
      </c>
      <c r="AH26" s="361">
        <f>E26+G26+I26+K26+M26+O26+Q26+S26+U26+W26+Y26+AA26</f>
        <v>0</v>
      </c>
      <c r="AI26" s="362">
        <f>AH26/C26</f>
        <v>0</v>
      </c>
      <c r="AJ26" s="798"/>
      <c r="AK26" s="799"/>
      <c r="AV26" s="367"/>
    </row>
    <row r="27" spans="1:48" ht="38.25">
      <c r="A27" s="499" t="s">
        <v>599</v>
      </c>
      <c r="B27" s="488"/>
      <c r="C27" s="488" t="s">
        <v>600</v>
      </c>
      <c r="D27" s="350"/>
      <c r="E27" s="356"/>
      <c r="F27" s="350"/>
      <c r="G27" s="356"/>
      <c r="H27" s="350"/>
      <c r="I27" s="356"/>
      <c r="J27" s="350"/>
      <c r="K27" s="356"/>
      <c r="L27" s="350"/>
      <c r="M27" s="356"/>
      <c r="N27" s="272"/>
      <c r="O27" s="488"/>
      <c r="P27" s="350"/>
      <c r="Q27" s="356"/>
      <c r="R27" s="350"/>
      <c r="S27" s="356"/>
      <c r="T27" s="350"/>
      <c r="U27" s="356"/>
      <c r="V27" s="272"/>
      <c r="W27" s="488"/>
      <c r="X27" s="350"/>
      <c r="Y27" s="356"/>
      <c r="Z27" s="350"/>
      <c r="AA27" s="356"/>
      <c r="AB27" s="489">
        <v>0</v>
      </c>
      <c r="AC27" s="490">
        <v>0</v>
      </c>
      <c r="AD27" s="491">
        <v>0</v>
      </c>
      <c r="AE27" s="405">
        <v>42370</v>
      </c>
      <c r="AF27" s="405">
        <v>42735</v>
      </c>
      <c r="AG27" s="366" t="s">
        <v>83</v>
      </c>
      <c r="AH27" s="361">
        <f>E27+G27+I27+K27+M27+O27+Q27+S27+U27+W27+Y27+AA27</f>
        <v>0</v>
      </c>
      <c r="AI27" s="362">
        <f>+IFERROR(AH27/C27,0)</f>
        <v>0</v>
      </c>
      <c r="AJ27" s="798"/>
      <c r="AK27" s="799"/>
      <c r="AV27" s="367"/>
    </row>
    <row r="28" spans="1:48" ht="25.5">
      <c r="A28" s="499" t="s">
        <v>601</v>
      </c>
      <c r="B28" s="488"/>
      <c r="C28" s="488">
        <v>12</v>
      </c>
      <c r="D28" s="350">
        <v>0</v>
      </c>
      <c r="E28" s="356"/>
      <c r="F28" s="350">
        <v>1</v>
      </c>
      <c r="G28" s="356"/>
      <c r="H28" s="350">
        <v>2</v>
      </c>
      <c r="I28" s="356"/>
      <c r="J28" s="350">
        <v>1</v>
      </c>
      <c r="K28" s="356"/>
      <c r="L28" s="350">
        <v>1</v>
      </c>
      <c r="M28" s="356"/>
      <c r="N28" s="272">
        <v>1</v>
      </c>
      <c r="O28" s="488"/>
      <c r="P28" s="350">
        <v>1</v>
      </c>
      <c r="Q28" s="356"/>
      <c r="R28" s="350">
        <v>1</v>
      </c>
      <c r="S28" s="356"/>
      <c r="T28" s="350">
        <v>1</v>
      </c>
      <c r="U28" s="356"/>
      <c r="V28" s="272">
        <v>2</v>
      </c>
      <c r="W28" s="488"/>
      <c r="X28" s="350">
        <v>1</v>
      </c>
      <c r="Y28" s="356"/>
      <c r="Z28" s="350">
        <v>0</v>
      </c>
      <c r="AA28" s="356"/>
      <c r="AB28" s="489">
        <v>0</v>
      </c>
      <c r="AC28" s="490">
        <v>0</v>
      </c>
      <c r="AD28" s="491">
        <v>0</v>
      </c>
      <c r="AE28" s="405">
        <v>42370</v>
      </c>
      <c r="AF28" s="405">
        <v>42735</v>
      </c>
      <c r="AG28" s="366" t="s">
        <v>83</v>
      </c>
      <c r="AH28" s="361">
        <f>E28+G28+I28+K28+M28+O28+Q28+S28+U28+W28+Y28+AA28</f>
        <v>0</v>
      </c>
      <c r="AI28" s="362">
        <f>AH28/C28</f>
        <v>0</v>
      </c>
      <c r="AJ28" s="798"/>
      <c r="AK28" s="799"/>
      <c r="AV28" s="367"/>
    </row>
    <row r="29" spans="1:48">
      <c r="A29" s="788" t="s">
        <v>86</v>
      </c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90"/>
      <c r="Y29" s="505"/>
      <c r="Z29" s="506"/>
      <c r="AA29" s="506"/>
      <c r="AB29" s="500">
        <f>SUM(AB26:AB28)</f>
        <v>9000000</v>
      </c>
      <c r="AC29" s="494">
        <v>0</v>
      </c>
      <c r="AD29" s="495">
        <v>0</v>
      </c>
      <c r="AE29" s="782"/>
      <c r="AF29" s="783"/>
      <c r="AG29" s="784"/>
      <c r="AH29" s="778"/>
      <c r="AI29" s="778"/>
      <c r="AJ29" s="798"/>
      <c r="AK29" s="799"/>
      <c r="AV29" s="354"/>
    </row>
    <row r="30" spans="1:48">
      <c r="A30" s="775" t="s">
        <v>602</v>
      </c>
      <c r="B30" s="776"/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76"/>
      <c r="P30" s="776"/>
      <c r="Q30" s="776"/>
      <c r="R30" s="776"/>
      <c r="S30" s="776"/>
      <c r="T30" s="776"/>
      <c r="U30" s="776"/>
      <c r="V30" s="776"/>
      <c r="W30" s="776"/>
      <c r="X30" s="776"/>
      <c r="Y30" s="776"/>
      <c r="Z30" s="776"/>
      <c r="AA30" s="776"/>
      <c r="AB30" s="776"/>
      <c r="AC30" s="776"/>
      <c r="AD30" s="776"/>
      <c r="AE30" s="776"/>
      <c r="AF30" s="776"/>
      <c r="AG30" s="777"/>
      <c r="AH30" s="778"/>
      <c r="AI30" s="778"/>
      <c r="AJ30" s="798"/>
      <c r="AK30" s="799"/>
      <c r="AV30" s="354"/>
    </row>
    <row r="31" spans="1:48" ht="25.5">
      <c r="A31" s="499" t="s">
        <v>603</v>
      </c>
      <c r="B31" s="488"/>
      <c r="C31" s="488" t="s">
        <v>600</v>
      </c>
      <c r="D31" s="350"/>
      <c r="E31" s="356"/>
      <c r="F31" s="350"/>
      <c r="G31" s="356"/>
      <c r="H31" s="350"/>
      <c r="I31" s="356"/>
      <c r="J31" s="350"/>
      <c r="K31" s="356"/>
      <c r="L31" s="350"/>
      <c r="M31" s="356"/>
      <c r="N31" s="272"/>
      <c r="O31" s="356"/>
      <c r="P31" s="350"/>
      <c r="Q31" s="356"/>
      <c r="R31" s="350"/>
      <c r="S31" s="356"/>
      <c r="T31" s="350"/>
      <c r="U31" s="356"/>
      <c r="V31" s="272"/>
      <c r="W31" s="356"/>
      <c r="X31" s="350"/>
      <c r="Y31" s="356"/>
      <c r="Z31" s="350"/>
      <c r="AA31" s="356"/>
      <c r="AB31" s="489">
        <v>0</v>
      </c>
      <c r="AC31" s="490">
        <v>0</v>
      </c>
      <c r="AD31" s="491">
        <v>0</v>
      </c>
      <c r="AE31" s="405">
        <v>42370</v>
      </c>
      <c r="AF31" s="405">
        <v>42735</v>
      </c>
      <c r="AG31" s="366" t="s">
        <v>83</v>
      </c>
      <c r="AH31" s="361">
        <f>E31+G31+I31+K31+M31+O31+Q31+S31+U31+W31+Y31+AA31</f>
        <v>0</v>
      </c>
      <c r="AI31" s="362">
        <f>+IFERROR(AH31/C31,0)</f>
        <v>0</v>
      </c>
      <c r="AJ31" s="798"/>
      <c r="AK31" s="799"/>
      <c r="AV31" s="367"/>
    </row>
    <row r="32" spans="1:48" ht="38.25">
      <c r="A32" s="507" t="s">
        <v>604</v>
      </c>
      <c r="B32" s="488"/>
      <c r="C32" s="488">
        <v>50</v>
      </c>
      <c r="D32" s="350">
        <v>1</v>
      </c>
      <c r="E32" s="356"/>
      <c r="F32" s="350">
        <v>4</v>
      </c>
      <c r="G32" s="356"/>
      <c r="H32" s="350">
        <v>5</v>
      </c>
      <c r="I32" s="356"/>
      <c r="J32" s="350">
        <v>5</v>
      </c>
      <c r="K32" s="356"/>
      <c r="L32" s="350">
        <v>5</v>
      </c>
      <c r="M32" s="356"/>
      <c r="N32" s="350">
        <v>4</v>
      </c>
      <c r="O32" s="488"/>
      <c r="P32" s="350">
        <v>5</v>
      </c>
      <c r="Q32" s="356"/>
      <c r="R32" s="350">
        <v>5</v>
      </c>
      <c r="S32" s="356"/>
      <c r="T32" s="350">
        <v>5</v>
      </c>
      <c r="U32" s="356"/>
      <c r="V32" s="350">
        <v>5</v>
      </c>
      <c r="W32" s="488"/>
      <c r="X32" s="350">
        <v>4</v>
      </c>
      <c r="Y32" s="356"/>
      <c r="Z32" s="350">
        <v>2</v>
      </c>
      <c r="AA32" s="356"/>
      <c r="AB32" s="489">
        <v>5000000</v>
      </c>
      <c r="AC32" s="490">
        <v>0</v>
      </c>
      <c r="AD32" s="491">
        <v>0</v>
      </c>
      <c r="AE32" s="405">
        <v>42370</v>
      </c>
      <c r="AF32" s="405">
        <v>42735</v>
      </c>
      <c r="AG32" s="366" t="s">
        <v>83</v>
      </c>
      <c r="AH32" s="361">
        <f>E32+G32+I32+K32+M32+O32+Q32+S32+U32+W32+Y32+AA32</f>
        <v>0</v>
      </c>
      <c r="AI32" s="362">
        <f>+IFERROR(AH32/C32,0)</f>
        <v>0</v>
      </c>
      <c r="AJ32" s="798"/>
      <c r="AK32" s="799"/>
      <c r="AV32" s="367"/>
    </row>
    <row r="33" spans="1:48" ht="25.5">
      <c r="A33" s="499" t="s">
        <v>605</v>
      </c>
      <c r="B33" s="488"/>
      <c r="C33" s="488">
        <v>2</v>
      </c>
      <c r="D33" s="350">
        <v>2</v>
      </c>
      <c r="E33" s="356"/>
      <c r="F33" s="350">
        <v>0</v>
      </c>
      <c r="G33" s="356"/>
      <c r="H33" s="350">
        <v>0</v>
      </c>
      <c r="I33" s="356"/>
      <c r="J33" s="350">
        <v>0</v>
      </c>
      <c r="K33" s="356"/>
      <c r="L33" s="350">
        <v>0</v>
      </c>
      <c r="M33" s="356"/>
      <c r="N33" s="272">
        <v>0</v>
      </c>
      <c r="O33" s="356"/>
      <c r="P33" s="350">
        <v>0</v>
      </c>
      <c r="Q33" s="356"/>
      <c r="R33" s="350">
        <v>0</v>
      </c>
      <c r="S33" s="356"/>
      <c r="T33" s="350">
        <v>0</v>
      </c>
      <c r="U33" s="356"/>
      <c r="V33" s="272">
        <v>0</v>
      </c>
      <c r="W33" s="356"/>
      <c r="X33" s="350">
        <v>0</v>
      </c>
      <c r="Y33" s="356"/>
      <c r="Z33" s="350">
        <v>0</v>
      </c>
      <c r="AA33" s="356"/>
      <c r="AB33" s="489">
        <v>0</v>
      </c>
      <c r="AC33" s="490">
        <v>0</v>
      </c>
      <c r="AD33" s="491">
        <v>0</v>
      </c>
      <c r="AE33" s="405">
        <v>42370</v>
      </c>
      <c r="AF33" s="405">
        <v>42735</v>
      </c>
      <c r="AG33" s="366" t="s">
        <v>83</v>
      </c>
      <c r="AH33" s="361">
        <f>E33+G33+I33+K33+M33+O33+Q33+S33+U33+W33+Y33+AA33</f>
        <v>0</v>
      </c>
      <c r="AI33" s="362">
        <f>+IFERROR(AH33/C33,0)</f>
        <v>0</v>
      </c>
      <c r="AJ33" s="798"/>
      <c r="AK33" s="799"/>
      <c r="AV33" s="367"/>
    </row>
    <row r="34" spans="1:48">
      <c r="A34" s="779" t="s">
        <v>87</v>
      </c>
      <c r="B34" s="780"/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1"/>
      <c r="Y34" s="493"/>
      <c r="Z34" s="354"/>
      <c r="AA34" s="354"/>
      <c r="AB34" s="500">
        <f>SUM(AB31:AB33)</f>
        <v>5000000</v>
      </c>
      <c r="AC34" s="494">
        <v>0</v>
      </c>
      <c r="AD34" s="495">
        <v>0</v>
      </c>
      <c r="AE34" s="782"/>
      <c r="AF34" s="783"/>
      <c r="AG34" s="784"/>
      <c r="AH34" s="778"/>
      <c r="AI34" s="778"/>
      <c r="AJ34" s="798"/>
      <c r="AK34" s="799"/>
      <c r="AV34" s="354"/>
    </row>
    <row r="35" spans="1:48" ht="21.75" customHeight="1">
      <c r="A35" s="752" t="s">
        <v>88</v>
      </c>
      <c r="B35" s="753"/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754"/>
      <c r="Y35" s="493"/>
      <c r="Z35" s="354"/>
      <c r="AA35" s="354"/>
      <c r="AB35" s="468">
        <f>AB29+AB34</f>
        <v>14000000</v>
      </c>
      <c r="AC35" s="494">
        <v>0</v>
      </c>
      <c r="AD35" s="495">
        <v>0</v>
      </c>
      <c r="AE35" s="782"/>
      <c r="AF35" s="783"/>
      <c r="AG35" s="784"/>
      <c r="AH35" s="778"/>
      <c r="AI35" s="778"/>
      <c r="AJ35" s="798"/>
      <c r="AK35" s="799"/>
      <c r="AV35" s="354"/>
    </row>
    <row r="36" spans="1:48">
      <c r="A36" s="785" t="s">
        <v>89</v>
      </c>
      <c r="B36" s="786"/>
      <c r="C36" s="786"/>
      <c r="D36" s="786"/>
      <c r="E36" s="786"/>
      <c r="F36" s="786"/>
      <c r="G36" s="786"/>
      <c r="H36" s="786"/>
      <c r="I36" s="786"/>
      <c r="J36" s="786"/>
      <c r="K36" s="786"/>
      <c r="L36" s="786"/>
      <c r="M36" s="786"/>
      <c r="N36" s="786"/>
      <c r="O36" s="786"/>
      <c r="P36" s="786"/>
      <c r="Q36" s="786"/>
      <c r="R36" s="786"/>
      <c r="S36" s="786"/>
      <c r="T36" s="786"/>
      <c r="U36" s="786"/>
      <c r="V36" s="786"/>
      <c r="W36" s="786"/>
      <c r="X36" s="786"/>
      <c r="Y36" s="786"/>
      <c r="Z36" s="786"/>
      <c r="AA36" s="786"/>
      <c r="AB36" s="786"/>
      <c r="AC36" s="786"/>
      <c r="AD36" s="786"/>
      <c r="AE36" s="786"/>
      <c r="AF36" s="786"/>
      <c r="AG36" s="787"/>
      <c r="AH36" s="778"/>
      <c r="AI36" s="778"/>
      <c r="AJ36" s="798"/>
      <c r="AK36" s="799"/>
      <c r="AV36" s="354"/>
    </row>
    <row r="37" spans="1:48">
      <c r="A37" s="775" t="s">
        <v>90</v>
      </c>
      <c r="B37" s="776"/>
      <c r="C37" s="776"/>
      <c r="D37" s="776"/>
      <c r="E37" s="776"/>
      <c r="F37" s="776"/>
      <c r="G37" s="776"/>
      <c r="H37" s="776"/>
      <c r="I37" s="776"/>
      <c r="J37" s="776"/>
      <c r="K37" s="776"/>
      <c r="L37" s="776"/>
      <c r="M37" s="776"/>
      <c r="N37" s="776"/>
      <c r="O37" s="776"/>
      <c r="P37" s="776"/>
      <c r="Q37" s="776"/>
      <c r="R37" s="776"/>
      <c r="S37" s="776"/>
      <c r="T37" s="776"/>
      <c r="U37" s="776"/>
      <c r="V37" s="776"/>
      <c r="W37" s="776"/>
      <c r="X37" s="776"/>
      <c r="Y37" s="776"/>
      <c r="Z37" s="776"/>
      <c r="AA37" s="776"/>
      <c r="AB37" s="776"/>
      <c r="AC37" s="776"/>
      <c r="AD37" s="776"/>
      <c r="AE37" s="776"/>
      <c r="AF37" s="776"/>
      <c r="AG37" s="777"/>
      <c r="AH37" s="778"/>
      <c r="AI37" s="778"/>
      <c r="AJ37" s="798"/>
      <c r="AK37" s="799"/>
      <c r="AV37" s="354"/>
    </row>
    <row r="38" spans="1:48" ht="25.5">
      <c r="A38" s="499" t="s">
        <v>606</v>
      </c>
      <c r="B38" s="488"/>
      <c r="C38" s="488">
        <v>16</v>
      </c>
      <c r="D38" s="350">
        <v>6</v>
      </c>
      <c r="E38" s="356"/>
      <c r="F38" s="350">
        <v>10</v>
      </c>
      <c r="G38" s="356"/>
      <c r="H38" s="272">
        <v>0</v>
      </c>
      <c r="I38" s="356"/>
      <c r="J38" s="350">
        <v>0</v>
      </c>
      <c r="K38" s="356"/>
      <c r="L38" s="350">
        <v>0</v>
      </c>
      <c r="M38" s="356"/>
      <c r="N38" s="350">
        <v>0</v>
      </c>
      <c r="O38" s="356"/>
      <c r="P38" s="350">
        <v>0</v>
      </c>
      <c r="Q38" s="356"/>
      <c r="R38" s="350">
        <v>0</v>
      </c>
      <c r="S38" s="356"/>
      <c r="T38" s="350">
        <v>0</v>
      </c>
      <c r="U38" s="356"/>
      <c r="V38" s="350">
        <v>0</v>
      </c>
      <c r="W38" s="356"/>
      <c r="X38" s="350">
        <v>0</v>
      </c>
      <c r="Y38" s="356"/>
      <c r="Z38" s="350">
        <v>0</v>
      </c>
      <c r="AA38" s="356"/>
      <c r="AB38" s="489">
        <v>5000000</v>
      </c>
      <c r="AC38" s="490">
        <v>0</v>
      </c>
      <c r="AD38" s="491">
        <v>0</v>
      </c>
      <c r="AE38" s="405">
        <v>42370</v>
      </c>
      <c r="AF38" s="405">
        <v>42735</v>
      </c>
      <c r="AG38" s="366" t="s">
        <v>83</v>
      </c>
      <c r="AH38" s="361">
        <f>E38+G38+I38+K38+M38+O38+Q38+S38+U38+W38+Y38+AA38</f>
        <v>0</v>
      </c>
      <c r="AI38" s="362">
        <f>AH38/C38</f>
        <v>0</v>
      </c>
      <c r="AJ38" s="798"/>
      <c r="AK38" s="799"/>
      <c r="AV38" s="367"/>
    </row>
    <row r="39" spans="1:48" ht="25.5">
      <c r="A39" s="499" t="s">
        <v>607</v>
      </c>
      <c r="B39" s="488"/>
      <c r="C39" s="488">
        <v>1</v>
      </c>
      <c r="D39" s="350">
        <v>0</v>
      </c>
      <c r="E39" s="356"/>
      <c r="F39" s="350">
        <v>0</v>
      </c>
      <c r="G39" s="356"/>
      <c r="H39" s="350">
        <v>1</v>
      </c>
      <c r="I39" s="356"/>
      <c r="J39" s="272">
        <v>0</v>
      </c>
      <c r="K39" s="356"/>
      <c r="L39" s="272">
        <v>0</v>
      </c>
      <c r="M39" s="356"/>
      <c r="N39" s="350">
        <v>0</v>
      </c>
      <c r="O39" s="356"/>
      <c r="P39" s="350">
        <v>0</v>
      </c>
      <c r="Q39" s="356"/>
      <c r="R39" s="272">
        <v>0</v>
      </c>
      <c r="S39" s="356"/>
      <c r="T39" s="272">
        <v>0</v>
      </c>
      <c r="U39" s="356"/>
      <c r="V39" s="272">
        <v>0</v>
      </c>
      <c r="W39" s="356"/>
      <c r="X39" s="350">
        <v>0</v>
      </c>
      <c r="Y39" s="356"/>
      <c r="Z39" s="350">
        <v>0</v>
      </c>
      <c r="AA39" s="356"/>
      <c r="AB39" s="489">
        <v>200000</v>
      </c>
      <c r="AC39" s="490">
        <v>0</v>
      </c>
      <c r="AD39" s="491">
        <v>0</v>
      </c>
      <c r="AE39" s="405">
        <v>42370</v>
      </c>
      <c r="AF39" s="405">
        <v>42735</v>
      </c>
      <c r="AG39" s="366" t="s">
        <v>83</v>
      </c>
      <c r="AH39" s="361">
        <f>E39+G39+I39+K39+M39+O39+Q39+S39+U39+W39+Y39+AA39</f>
        <v>0</v>
      </c>
      <c r="AI39" s="362">
        <f>AH39/C39</f>
        <v>0</v>
      </c>
      <c r="AJ39" s="798"/>
      <c r="AK39" s="799"/>
      <c r="AV39" s="367"/>
    </row>
    <row r="40" spans="1:48" ht="25.5">
      <c r="A40" s="508" t="s">
        <v>608</v>
      </c>
      <c r="B40" s="509"/>
      <c r="C40" s="509">
        <v>1</v>
      </c>
      <c r="D40" s="510">
        <v>0</v>
      </c>
      <c r="E40" s="511"/>
      <c r="F40" s="510">
        <v>0</v>
      </c>
      <c r="G40" s="511"/>
      <c r="H40" s="510">
        <v>0</v>
      </c>
      <c r="I40" s="511"/>
      <c r="J40" s="510">
        <v>1</v>
      </c>
      <c r="K40" s="511"/>
      <c r="L40" s="510">
        <v>0</v>
      </c>
      <c r="M40" s="511"/>
      <c r="N40" s="510">
        <v>0</v>
      </c>
      <c r="O40" s="511"/>
      <c r="P40" s="510">
        <v>0</v>
      </c>
      <c r="Q40" s="511"/>
      <c r="R40" s="510">
        <v>0</v>
      </c>
      <c r="S40" s="511"/>
      <c r="T40" s="512">
        <v>0</v>
      </c>
      <c r="U40" s="511"/>
      <c r="V40" s="510">
        <v>0</v>
      </c>
      <c r="W40" s="511"/>
      <c r="X40" s="510">
        <v>0</v>
      </c>
      <c r="Y40" s="511"/>
      <c r="Z40" s="510">
        <v>0</v>
      </c>
      <c r="AA40" s="511"/>
      <c r="AB40" s="513">
        <v>80000000</v>
      </c>
      <c r="AC40" s="490">
        <v>0</v>
      </c>
      <c r="AD40" s="491">
        <v>0</v>
      </c>
      <c r="AE40" s="405">
        <v>42370</v>
      </c>
      <c r="AF40" s="405">
        <v>42735</v>
      </c>
      <c r="AG40" s="366" t="s">
        <v>83</v>
      </c>
      <c r="AH40" s="361">
        <f>E40+G40+I40+K40+M40+O40+Q40+S40+U40+W40+Y40+AA40</f>
        <v>0</v>
      </c>
      <c r="AI40" s="362">
        <f>AH40/C40</f>
        <v>0</v>
      </c>
      <c r="AJ40" s="798"/>
      <c r="AK40" s="799"/>
      <c r="AV40" s="367"/>
    </row>
    <row r="41" spans="1:48" ht="25.5">
      <c r="A41" s="266" t="s">
        <v>609</v>
      </c>
      <c r="B41" s="488"/>
      <c r="C41" s="488">
        <v>1</v>
      </c>
      <c r="D41" s="350">
        <v>0</v>
      </c>
      <c r="E41" s="356"/>
      <c r="F41" s="350">
        <v>0</v>
      </c>
      <c r="G41" s="356"/>
      <c r="H41" s="350">
        <v>0</v>
      </c>
      <c r="I41" s="356"/>
      <c r="J41" s="350">
        <v>0</v>
      </c>
      <c r="K41" s="356"/>
      <c r="L41" s="350">
        <v>0</v>
      </c>
      <c r="M41" s="356"/>
      <c r="N41" s="350">
        <v>0</v>
      </c>
      <c r="O41" s="356"/>
      <c r="P41" s="350">
        <v>0</v>
      </c>
      <c r="Q41" s="356"/>
      <c r="R41" s="350">
        <v>0</v>
      </c>
      <c r="S41" s="356"/>
      <c r="T41" s="272">
        <v>1</v>
      </c>
      <c r="U41" s="356"/>
      <c r="V41" s="350">
        <v>0</v>
      </c>
      <c r="W41" s="356"/>
      <c r="X41" s="350">
        <v>0</v>
      </c>
      <c r="Y41" s="356"/>
      <c r="Z41" s="350">
        <v>0</v>
      </c>
      <c r="AA41" s="356"/>
      <c r="AB41" s="489">
        <v>2000000</v>
      </c>
      <c r="AC41" s="490">
        <v>0</v>
      </c>
      <c r="AD41" s="491">
        <v>0</v>
      </c>
      <c r="AE41" s="405">
        <v>42370</v>
      </c>
      <c r="AF41" s="405">
        <v>42735</v>
      </c>
      <c r="AG41" s="366" t="s">
        <v>83</v>
      </c>
      <c r="AH41" s="361">
        <f>E41+G41+I41+K41+M41+O41+Q41+S41+U41+W41+Y41+AA41</f>
        <v>0</v>
      </c>
      <c r="AI41" s="362">
        <f>AH41/C41</f>
        <v>0</v>
      </c>
      <c r="AJ41" s="798"/>
      <c r="AK41" s="799"/>
      <c r="AV41" s="367"/>
    </row>
    <row r="42" spans="1:48">
      <c r="A42" s="779" t="s">
        <v>91</v>
      </c>
      <c r="B42" s="780"/>
      <c r="C42" s="780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1"/>
      <c r="Y42" s="493"/>
      <c r="Z42" s="354"/>
      <c r="AA42" s="354"/>
      <c r="AB42" s="500">
        <f>SUM(AB38:AB41)</f>
        <v>87200000</v>
      </c>
      <c r="AC42" s="494">
        <v>0</v>
      </c>
      <c r="AD42" s="495">
        <v>0</v>
      </c>
      <c r="AE42" s="782"/>
      <c r="AF42" s="783"/>
      <c r="AG42" s="784"/>
      <c r="AH42" s="778"/>
      <c r="AI42" s="778"/>
      <c r="AJ42" s="798"/>
      <c r="AK42" s="799"/>
      <c r="AV42" s="354"/>
    </row>
    <row r="43" spans="1:48">
      <c r="A43" s="775" t="s">
        <v>92</v>
      </c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  <c r="AA43" s="776"/>
      <c r="AB43" s="776"/>
      <c r="AC43" s="776"/>
      <c r="AD43" s="776"/>
      <c r="AE43" s="776"/>
      <c r="AF43" s="776"/>
      <c r="AG43" s="777"/>
      <c r="AH43" s="778"/>
      <c r="AI43" s="778"/>
      <c r="AJ43" s="798"/>
      <c r="AK43" s="799"/>
      <c r="AV43" s="354"/>
    </row>
    <row r="44" spans="1:48" ht="25.5">
      <c r="A44" s="499" t="s">
        <v>610</v>
      </c>
      <c r="B44" s="488"/>
      <c r="C44" s="488">
        <v>7</v>
      </c>
      <c r="D44" s="350">
        <v>0</v>
      </c>
      <c r="E44" s="356"/>
      <c r="F44" s="350">
        <v>0</v>
      </c>
      <c r="G44" s="356"/>
      <c r="H44" s="350">
        <v>0</v>
      </c>
      <c r="I44" s="356"/>
      <c r="J44" s="272">
        <v>1</v>
      </c>
      <c r="K44" s="488"/>
      <c r="L44" s="272">
        <v>1</v>
      </c>
      <c r="M44" s="488"/>
      <c r="N44" s="272">
        <v>0</v>
      </c>
      <c r="O44" s="488"/>
      <c r="P44" s="272">
        <v>1</v>
      </c>
      <c r="Q44" s="488"/>
      <c r="R44" s="272">
        <v>2</v>
      </c>
      <c r="S44" s="488"/>
      <c r="T44" s="272">
        <v>1</v>
      </c>
      <c r="U44" s="488"/>
      <c r="V44" s="272">
        <v>1</v>
      </c>
      <c r="W44" s="488"/>
      <c r="X44" s="350">
        <v>0</v>
      </c>
      <c r="Y44" s="356"/>
      <c r="Z44" s="350">
        <v>0</v>
      </c>
      <c r="AA44" s="356"/>
      <c r="AB44" s="489">
        <v>5000000</v>
      </c>
      <c r="AC44" s="490">
        <v>0</v>
      </c>
      <c r="AD44" s="491">
        <v>0</v>
      </c>
      <c r="AE44" s="405">
        <v>42370</v>
      </c>
      <c r="AF44" s="405">
        <v>42735</v>
      </c>
      <c r="AG44" s="366" t="s">
        <v>83</v>
      </c>
      <c r="AH44" s="361">
        <f>E44+G44+I44+K44+M44+O44+Q44+S44+U44+W44+Y44+AA44</f>
        <v>0</v>
      </c>
      <c r="AI44" s="362">
        <f>AH44/C44</f>
        <v>0</v>
      </c>
      <c r="AJ44" s="798"/>
      <c r="AK44" s="799"/>
      <c r="AV44" s="367"/>
    </row>
    <row r="45" spans="1:48">
      <c r="A45" s="779" t="s">
        <v>93</v>
      </c>
      <c r="B45" s="780"/>
      <c r="C45" s="780"/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780"/>
      <c r="O45" s="780"/>
      <c r="P45" s="780"/>
      <c r="Q45" s="780"/>
      <c r="R45" s="780"/>
      <c r="S45" s="780"/>
      <c r="T45" s="780"/>
      <c r="U45" s="780"/>
      <c r="V45" s="780"/>
      <c r="W45" s="780"/>
      <c r="X45" s="781"/>
      <c r="Y45" s="493"/>
      <c r="Z45" s="354"/>
      <c r="AA45" s="354"/>
      <c r="AB45" s="500">
        <f>SUM(AB44:AB44)</f>
        <v>5000000</v>
      </c>
      <c r="AC45" s="494">
        <v>0</v>
      </c>
      <c r="AD45" s="495">
        <v>0</v>
      </c>
      <c r="AE45" s="782"/>
      <c r="AF45" s="783"/>
      <c r="AG45" s="784"/>
      <c r="AH45" s="778"/>
      <c r="AI45" s="778"/>
      <c r="AJ45" s="798"/>
      <c r="AK45" s="799"/>
      <c r="AV45" s="354"/>
    </row>
    <row r="46" spans="1:48">
      <c r="A46" s="775" t="s">
        <v>94</v>
      </c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776"/>
      <c r="O46" s="776"/>
      <c r="P46" s="776"/>
      <c r="Q46" s="776"/>
      <c r="R46" s="776"/>
      <c r="S46" s="776"/>
      <c r="T46" s="776"/>
      <c r="U46" s="776"/>
      <c r="V46" s="776"/>
      <c r="W46" s="776"/>
      <c r="X46" s="776"/>
      <c r="Y46" s="776"/>
      <c r="Z46" s="776"/>
      <c r="AA46" s="776"/>
      <c r="AB46" s="776"/>
      <c r="AC46" s="776"/>
      <c r="AD46" s="776"/>
      <c r="AE46" s="776"/>
      <c r="AF46" s="776"/>
      <c r="AG46" s="777"/>
      <c r="AH46" s="778"/>
      <c r="AI46" s="778"/>
      <c r="AJ46" s="798"/>
      <c r="AK46" s="799"/>
      <c r="AV46" s="354"/>
    </row>
    <row r="47" spans="1:48" ht="38.25">
      <c r="A47" s="499" t="s">
        <v>611</v>
      </c>
      <c r="B47" s="488"/>
      <c r="C47" s="488">
        <v>6</v>
      </c>
      <c r="D47" s="350">
        <v>0</v>
      </c>
      <c r="E47" s="356"/>
      <c r="F47" s="350">
        <v>0</v>
      </c>
      <c r="G47" s="356"/>
      <c r="H47" s="350">
        <v>1</v>
      </c>
      <c r="I47" s="356"/>
      <c r="J47" s="272">
        <v>1</v>
      </c>
      <c r="K47" s="488"/>
      <c r="L47" s="272">
        <v>1</v>
      </c>
      <c r="M47" s="488"/>
      <c r="N47" s="272">
        <v>0</v>
      </c>
      <c r="O47" s="488"/>
      <c r="P47" s="272">
        <v>0</v>
      </c>
      <c r="Q47" s="488"/>
      <c r="R47" s="272">
        <v>1</v>
      </c>
      <c r="S47" s="488"/>
      <c r="T47" s="272">
        <v>1</v>
      </c>
      <c r="U47" s="488"/>
      <c r="V47" s="272">
        <v>1</v>
      </c>
      <c r="W47" s="488"/>
      <c r="X47" s="350">
        <v>0</v>
      </c>
      <c r="Y47" s="356"/>
      <c r="Z47" s="350">
        <v>0</v>
      </c>
      <c r="AA47" s="356"/>
      <c r="AB47" s="513">
        <v>839000</v>
      </c>
      <c r="AD47" s="491">
        <v>0</v>
      </c>
      <c r="AE47" s="405">
        <v>42370</v>
      </c>
      <c r="AF47" s="405">
        <v>42735</v>
      </c>
      <c r="AG47" s="366" t="s">
        <v>83</v>
      </c>
      <c r="AH47" s="361">
        <f>E47+G47+I47+K47+M47+O47+Q47+S47+U47+W47+Y47+AA47</f>
        <v>0</v>
      </c>
      <c r="AI47" s="362">
        <f>AH47/C47</f>
        <v>0</v>
      </c>
      <c r="AJ47" s="798"/>
      <c r="AK47" s="799"/>
      <c r="AV47" s="367"/>
    </row>
    <row r="48" spans="1:48">
      <c r="A48" s="779" t="s">
        <v>95</v>
      </c>
      <c r="B48" s="780"/>
      <c r="C48" s="780"/>
      <c r="D48" s="780"/>
      <c r="E48" s="780"/>
      <c r="F48" s="780"/>
      <c r="G48" s="780"/>
      <c r="H48" s="780"/>
      <c r="I48" s="780"/>
      <c r="J48" s="780"/>
      <c r="K48" s="780"/>
      <c r="L48" s="780"/>
      <c r="M48" s="780"/>
      <c r="N48" s="780"/>
      <c r="O48" s="780"/>
      <c r="P48" s="780"/>
      <c r="Q48" s="780"/>
      <c r="R48" s="780"/>
      <c r="S48" s="780"/>
      <c r="T48" s="780"/>
      <c r="U48" s="780"/>
      <c r="V48" s="780"/>
      <c r="W48" s="780"/>
      <c r="X48" s="781"/>
      <c r="Y48" s="493"/>
      <c r="Z48" s="506"/>
      <c r="AA48" s="506"/>
      <c r="AB48" s="500">
        <f>SUM(AB47:AB47)</f>
        <v>839000</v>
      </c>
      <c r="AC48" s="494">
        <v>0</v>
      </c>
      <c r="AD48" s="495">
        <v>0</v>
      </c>
      <c r="AE48" s="782"/>
      <c r="AF48" s="783"/>
      <c r="AG48" s="784"/>
      <c r="AH48" s="782"/>
      <c r="AI48" s="783"/>
      <c r="AJ48" s="798"/>
      <c r="AK48" s="799"/>
      <c r="AV48" s="354"/>
    </row>
    <row r="49" spans="1:48">
      <c r="A49" s="775" t="s">
        <v>96</v>
      </c>
      <c r="B49" s="776"/>
      <c r="C49" s="776"/>
      <c r="D49" s="776"/>
      <c r="E49" s="776"/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7"/>
      <c r="AH49" s="778"/>
      <c r="AI49" s="778"/>
      <c r="AJ49" s="798"/>
      <c r="AK49" s="799"/>
      <c r="AV49" s="354"/>
    </row>
    <row r="50" spans="1:48" ht="25.5">
      <c r="A50" s="487" t="s">
        <v>612</v>
      </c>
      <c r="B50" s="488"/>
      <c r="C50" s="488">
        <v>50</v>
      </c>
      <c r="D50" s="350">
        <v>0</v>
      </c>
      <c r="E50" s="356"/>
      <c r="F50" s="350">
        <v>6</v>
      </c>
      <c r="G50" s="356"/>
      <c r="H50" s="350">
        <v>6</v>
      </c>
      <c r="I50" s="356"/>
      <c r="J50" s="272">
        <v>6</v>
      </c>
      <c r="K50" s="488"/>
      <c r="L50" s="272">
        <v>5</v>
      </c>
      <c r="M50" s="488"/>
      <c r="N50" s="272">
        <v>0</v>
      </c>
      <c r="O50" s="488"/>
      <c r="P50" s="272">
        <v>5</v>
      </c>
      <c r="Q50" s="488"/>
      <c r="R50" s="272">
        <v>6</v>
      </c>
      <c r="S50" s="488"/>
      <c r="T50" s="272">
        <v>5</v>
      </c>
      <c r="U50" s="488"/>
      <c r="V50" s="272">
        <v>6</v>
      </c>
      <c r="W50" s="488"/>
      <c r="X50" s="350">
        <v>5</v>
      </c>
      <c r="Y50" s="356"/>
      <c r="Z50" s="350">
        <v>0</v>
      </c>
      <c r="AA50" s="356"/>
      <c r="AB50" s="514">
        <v>0</v>
      </c>
      <c r="AC50" s="490">
        <v>0</v>
      </c>
      <c r="AD50" s="491">
        <v>0</v>
      </c>
      <c r="AE50" s="405">
        <v>42370</v>
      </c>
      <c r="AF50" s="405">
        <v>42735</v>
      </c>
      <c r="AG50" s="366" t="s">
        <v>83</v>
      </c>
      <c r="AH50" s="361">
        <f>E50+G50+I50+K50+M50+O50+Q50+S50+U50+W50+Y50+AA50</f>
        <v>0</v>
      </c>
      <c r="AI50" s="362">
        <f>AH50/C50</f>
        <v>0</v>
      </c>
      <c r="AJ50" s="798"/>
      <c r="AK50" s="799"/>
      <c r="AV50" s="367"/>
    </row>
    <row r="51" spans="1:48" ht="38.25">
      <c r="A51" s="487" t="s">
        <v>613</v>
      </c>
      <c r="B51" s="488"/>
      <c r="C51" s="488">
        <v>50</v>
      </c>
      <c r="D51" s="350">
        <v>0</v>
      </c>
      <c r="E51" s="356"/>
      <c r="F51" s="350">
        <v>6</v>
      </c>
      <c r="G51" s="356"/>
      <c r="H51" s="350">
        <v>6</v>
      </c>
      <c r="I51" s="356"/>
      <c r="J51" s="272">
        <v>6</v>
      </c>
      <c r="K51" s="488"/>
      <c r="L51" s="272">
        <v>5</v>
      </c>
      <c r="M51" s="488"/>
      <c r="N51" s="272">
        <v>0</v>
      </c>
      <c r="O51" s="488"/>
      <c r="P51" s="272">
        <v>5</v>
      </c>
      <c r="Q51" s="488"/>
      <c r="R51" s="272">
        <v>6</v>
      </c>
      <c r="S51" s="488"/>
      <c r="T51" s="272">
        <v>5</v>
      </c>
      <c r="U51" s="488"/>
      <c r="V51" s="272">
        <v>6</v>
      </c>
      <c r="W51" s="488"/>
      <c r="X51" s="350">
        <v>5</v>
      </c>
      <c r="Y51" s="356"/>
      <c r="Z51" s="350">
        <v>0</v>
      </c>
      <c r="AA51" s="356"/>
      <c r="AB51" s="489">
        <v>0</v>
      </c>
      <c r="AC51" s="490">
        <v>0</v>
      </c>
      <c r="AD51" s="491">
        <v>0</v>
      </c>
      <c r="AE51" s="405">
        <v>42370</v>
      </c>
      <c r="AF51" s="405">
        <v>42735</v>
      </c>
      <c r="AG51" s="366" t="s">
        <v>83</v>
      </c>
      <c r="AH51" s="361">
        <f>E51+G51+I51+K51+M51+O51+Q51+S51+U51+W51+Y51+AA51</f>
        <v>0</v>
      </c>
      <c r="AI51" s="362">
        <f>AH51/C51</f>
        <v>0</v>
      </c>
      <c r="AJ51" s="798"/>
      <c r="AK51" s="799"/>
      <c r="AV51" s="367"/>
    </row>
    <row r="52" spans="1:48">
      <c r="A52" s="779" t="s">
        <v>97</v>
      </c>
      <c r="B52" s="780"/>
      <c r="C52" s="780"/>
      <c r="D52" s="780"/>
      <c r="E52" s="780"/>
      <c r="F52" s="780"/>
      <c r="G52" s="780"/>
      <c r="H52" s="780"/>
      <c r="I52" s="780"/>
      <c r="J52" s="780"/>
      <c r="K52" s="780"/>
      <c r="L52" s="780"/>
      <c r="M52" s="780"/>
      <c r="N52" s="780"/>
      <c r="O52" s="780"/>
      <c r="P52" s="780"/>
      <c r="Q52" s="780"/>
      <c r="R52" s="780"/>
      <c r="S52" s="780"/>
      <c r="T52" s="780"/>
      <c r="U52" s="780"/>
      <c r="V52" s="780"/>
      <c r="W52" s="780"/>
      <c r="X52" s="781"/>
      <c r="Y52" s="493"/>
      <c r="Z52" s="354"/>
      <c r="AA52" s="354"/>
      <c r="AB52" s="500">
        <f>SUM(AB50:AB51)</f>
        <v>0</v>
      </c>
      <c r="AC52" s="494">
        <v>0</v>
      </c>
      <c r="AD52" s="495">
        <v>0</v>
      </c>
      <c r="AE52" s="782"/>
      <c r="AF52" s="783"/>
      <c r="AG52" s="784"/>
      <c r="AH52" s="778"/>
      <c r="AI52" s="778"/>
      <c r="AJ52" s="798"/>
      <c r="AK52" s="799"/>
      <c r="AV52" s="354"/>
    </row>
    <row r="53" spans="1:48">
      <c r="A53" s="775" t="s">
        <v>98</v>
      </c>
      <c r="B53" s="776"/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  <c r="Q53" s="776"/>
      <c r="R53" s="776"/>
      <c r="S53" s="776"/>
      <c r="T53" s="776"/>
      <c r="U53" s="776"/>
      <c r="V53" s="776"/>
      <c r="W53" s="776"/>
      <c r="X53" s="776"/>
      <c r="Y53" s="776"/>
      <c r="Z53" s="776"/>
      <c r="AA53" s="776"/>
      <c r="AB53" s="776"/>
      <c r="AC53" s="776"/>
      <c r="AD53" s="776"/>
      <c r="AE53" s="776"/>
      <c r="AF53" s="776"/>
      <c r="AG53" s="777"/>
      <c r="AH53" s="778"/>
      <c r="AI53" s="778"/>
      <c r="AJ53" s="798"/>
      <c r="AK53" s="799"/>
      <c r="AV53" s="354"/>
    </row>
    <row r="54" spans="1:48" ht="25.5">
      <c r="A54" s="487" t="s">
        <v>614</v>
      </c>
      <c r="B54" s="488"/>
      <c r="C54" s="488">
        <v>1</v>
      </c>
      <c r="D54" s="350">
        <v>0</v>
      </c>
      <c r="E54" s="356"/>
      <c r="F54" s="350">
        <v>0</v>
      </c>
      <c r="G54" s="356"/>
      <c r="H54" s="350">
        <v>0</v>
      </c>
      <c r="I54" s="356"/>
      <c r="J54" s="350">
        <v>0</v>
      </c>
      <c r="K54" s="488"/>
      <c r="L54" s="350">
        <v>0</v>
      </c>
      <c r="M54" s="488"/>
      <c r="N54" s="272">
        <v>0</v>
      </c>
      <c r="O54" s="488"/>
      <c r="P54" s="350">
        <v>0</v>
      </c>
      <c r="Q54" s="488"/>
      <c r="R54" s="272">
        <v>0</v>
      </c>
      <c r="S54" s="488"/>
      <c r="T54" s="350">
        <v>0</v>
      </c>
      <c r="U54" s="488"/>
      <c r="V54" s="272">
        <v>1</v>
      </c>
      <c r="W54" s="488"/>
      <c r="X54" s="350">
        <v>0</v>
      </c>
      <c r="Y54" s="356"/>
      <c r="Z54" s="350">
        <v>0</v>
      </c>
      <c r="AA54" s="356"/>
      <c r="AB54" s="489">
        <v>6000000</v>
      </c>
      <c r="AC54" s="490">
        <v>0</v>
      </c>
      <c r="AD54" s="491">
        <v>0</v>
      </c>
      <c r="AE54" s="405">
        <v>42370</v>
      </c>
      <c r="AF54" s="405">
        <v>42735</v>
      </c>
      <c r="AG54" s="366" t="s">
        <v>83</v>
      </c>
      <c r="AH54" s="361">
        <f>E54+G54+I54+K54+M54+O54+Q54+S54+U54+W54+Y54+AA54</f>
        <v>0</v>
      </c>
      <c r="AI54" s="362">
        <f>AH54/C54</f>
        <v>0</v>
      </c>
      <c r="AJ54" s="798"/>
      <c r="AK54" s="799"/>
      <c r="AV54" s="367"/>
    </row>
    <row r="55" spans="1:48" ht="25.5">
      <c r="A55" s="487" t="s">
        <v>615</v>
      </c>
      <c r="B55" s="488"/>
      <c r="C55" s="488" t="s">
        <v>600</v>
      </c>
      <c r="D55" s="350"/>
      <c r="E55" s="356"/>
      <c r="F55" s="350"/>
      <c r="G55" s="356"/>
      <c r="H55" s="350"/>
      <c r="I55" s="356"/>
      <c r="J55" s="272"/>
      <c r="K55" s="488"/>
      <c r="L55" s="272"/>
      <c r="M55" s="488"/>
      <c r="N55" s="272"/>
      <c r="O55" s="488"/>
      <c r="P55" s="272"/>
      <c r="Q55" s="488"/>
      <c r="R55" s="272"/>
      <c r="S55" s="488"/>
      <c r="T55" s="272"/>
      <c r="U55" s="488"/>
      <c r="V55" s="272"/>
      <c r="W55" s="488"/>
      <c r="X55" s="350"/>
      <c r="Y55" s="356"/>
      <c r="Z55" s="350"/>
      <c r="AA55" s="356"/>
      <c r="AB55" s="489">
        <v>0</v>
      </c>
      <c r="AC55" s="490">
        <v>0</v>
      </c>
      <c r="AD55" s="491">
        <v>0</v>
      </c>
      <c r="AE55" s="405">
        <v>42370</v>
      </c>
      <c r="AF55" s="405">
        <v>42735</v>
      </c>
      <c r="AG55" s="366" t="s">
        <v>83</v>
      </c>
      <c r="AH55" s="361">
        <f>E55+G55+I55+K55+M55+O55+Q55+S55+U55+W55+Y55+AA55</f>
        <v>0</v>
      </c>
      <c r="AI55" s="362">
        <f>+IFERROR(AH55/C55,0)</f>
        <v>0</v>
      </c>
      <c r="AJ55" s="798"/>
      <c r="AK55" s="799"/>
      <c r="AV55" s="367"/>
    </row>
    <row r="56" spans="1:48">
      <c r="A56" s="779" t="s">
        <v>99</v>
      </c>
      <c r="B56" s="780"/>
      <c r="C56" s="780"/>
      <c r="D56" s="780"/>
      <c r="E56" s="780"/>
      <c r="F56" s="780"/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781"/>
      <c r="Y56" s="493"/>
      <c r="Z56" s="354"/>
      <c r="AA56" s="354"/>
      <c r="AB56" s="500">
        <f>SUM(AB54:AB55)</f>
        <v>6000000</v>
      </c>
      <c r="AC56" s="494">
        <v>0</v>
      </c>
      <c r="AD56" s="495">
        <v>0</v>
      </c>
      <c r="AE56" s="782"/>
      <c r="AF56" s="783"/>
      <c r="AG56" s="784"/>
      <c r="AH56" s="778"/>
      <c r="AI56" s="778"/>
      <c r="AJ56" s="798"/>
      <c r="AK56" s="799"/>
      <c r="AV56" s="354"/>
    </row>
    <row r="57" spans="1:48">
      <c r="A57" s="775" t="s">
        <v>100</v>
      </c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6"/>
      <c r="U57" s="776"/>
      <c r="V57" s="776"/>
      <c r="W57" s="776"/>
      <c r="X57" s="776"/>
      <c r="Y57" s="776"/>
      <c r="Z57" s="776"/>
      <c r="AA57" s="776"/>
      <c r="AB57" s="776"/>
      <c r="AC57" s="776"/>
      <c r="AD57" s="776"/>
      <c r="AE57" s="776"/>
      <c r="AF57" s="776"/>
      <c r="AG57" s="777"/>
      <c r="AH57" s="778"/>
      <c r="AI57" s="778"/>
      <c r="AJ57" s="798"/>
      <c r="AK57" s="799"/>
      <c r="AV57" s="354"/>
    </row>
    <row r="58" spans="1:48" ht="25.5">
      <c r="A58" s="499" t="s">
        <v>616</v>
      </c>
      <c r="B58" s="488"/>
      <c r="C58" s="488" t="s">
        <v>600</v>
      </c>
      <c r="D58" s="350"/>
      <c r="E58" s="356"/>
      <c r="F58" s="350"/>
      <c r="G58" s="356"/>
      <c r="H58" s="350"/>
      <c r="I58" s="356"/>
      <c r="J58" s="272"/>
      <c r="K58" s="488"/>
      <c r="L58" s="272"/>
      <c r="M58" s="488"/>
      <c r="N58" s="272"/>
      <c r="O58" s="488"/>
      <c r="P58" s="272"/>
      <c r="Q58" s="488"/>
      <c r="R58" s="272"/>
      <c r="S58" s="488"/>
      <c r="T58" s="272"/>
      <c r="U58" s="488"/>
      <c r="V58" s="272"/>
      <c r="W58" s="488"/>
      <c r="X58" s="350"/>
      <c r="Y58" s="356"/>
      <c r="Z58" s="350"/>
      <c r="AA58" s="356"/>
      <c r="AB58" s="489"/>
      <c r="AC58" s="490">
        <v>0</v>
      </c>
      <c r="AD58" s="491">
        <v>0</v>
      </c>
      <c r="AE58" s="405">
        <v>42370</v>
      </c>
      <c r="AF58" s="405">
        <v>42735</v>
      </c>
      <c r="AG58" s="366" t="s">
        <v>83</v>
      </c>
      <c r="AH58" s="361">
        <f>E58+G58+I58+K58+M58+O58+Q58+S58+U58+W58+Y58+AA58</f>
        <v>0</v>
      </c>
      <c r="AI58" s="362">
        <f>+IFERROR(AH58/C58,0)</f>
        <v>0</v>
      </c>
      <c r="AJ58" s="798"/>
      <c r="AK58" s="799"/>
      <c r="AV58" s="367"/>
    </row>
    <row r="59" spans="1:48" ht="38.25">
      <c r="A59" s="508" t="s">
        <v>617</v>
      </c>
      <c r="B59" s="488"/>
      <c r="C59" s="488" t="s">
        <v>600</v>
      </c>
      <c r="D59" s="350"/>
      <c r="E59" s="356"/>
      <c r="F59" s="350"/>
      <c r="G59" s="356"/>
      <c r="H59" s="350"/>
      <c r="I59" s="356"/>
      <c r="J59" s="272"/>
      <c r="K59" s="488"/>
      <c r="L59" s="272"/>
      <c r="M59" s="488"/>
      <c r="N59" s="272"/>
      <c r="O59" s="488"/>
      <c r="P59" s="272"/>
      <c r="Q59" s="488"/>
      <c r="R59" s="272"/>
      <c r="S59" s="488"/>
      <c r="T59" s="272"/>
      <c r="U59" s="488"/>
      <c r="V59" s="272"/>
      <c r="W59" s="488"/>
      <c r="X59" s="350"/>
      <c r="Y59" s="356"/>
      <c r="Z59" s="350"/>
      <c r="AA59" s="356"/>
      <c r="AB59" s="489"/>
      <c r="AC59" s="490">
        <v>0</v>
      </c>
      <c r="AD59" s="491">
        <v>0</v>
      </c>
      <c r="AE59" s="405">
        <v>42370</v>
      </c>
      <c r="AF59" s="405">
        <v>42735</v>
      </c>
      <c r="AG59" s="366" t="s">
        <v>83</v>
      </c>
      <c r="AH59" s="361">
        <f>E59+G59+I59+K59+M59+O59+Q59+S59+U59+W59+Y59+AA59</f>
        <v>0</v>
      </c>
      <c r="AI59" s="362">
        <v>0</v>
      </c>
      <c r="AJ59" s="798"/>
      <c r="AK59" s="799"/>
      <c r="AV59" s="367"/>
    </row>
    <row r="60" spans="1:48" ht="25.5">
      <c r="A60" s="499" t="s">
        <v>618</v>
      </c>
      <c r="B60" s="488"/>
      <c r="C60" s="488">
        <v>2</v>
      </c>
      <c r="D60" s="350">
        <v>2</v>
      </c>
      <c r="E60" s="356"/>
      <c r="F60" s="350">
        <v>0</v>
      </c>
      <c r="G60" s="356"/>
      <c r="H60" s="350">
        <v>0</v>
      </c>
      <c r="I60" s="356"/>
      <c r="J60" s="350">
        <v>0</v>
      </c>
      <c r="K60" s="356"/>
      <c r="L60" s="350">
        <v>0</v>
      </c>
      <c r="M60" s="356"/>
      <c r="N60" s="272">
        <v>0</v>
      </c>
      <c r="O60" s="488"/>
      <c r="P60" s="350">
        <v>0</v>
      </c>
      <c r="Q60" s="356"/>
      <c r="R60" s="350">
        <v>0</v>
      </c>
      <c r="S60" s="356"/>
      <c r="T60" s="350">
        <v>0</v>
      </c>
      <c r="U60" s="356"/>
      <c r="V60" s="272">
        <v>0</v>
      </c>
      <c r="W60" s="488"/>
      <c r="X60" s="350">
        <v>0</v>
      </c>
      <c r="Y60" s="356"/>
      <c r="Z60" s="350">
        <v>0</v>
      </c>
      <c r="AA60" s="356"/>
      <c r="AB60" s="489"/>
      <c r="AC60" s="490">
        <v>0</v>
      </c>
      <c r="AD60" s="491">
        <v>0</v>
      </c>
      <c r="AE60" s="405">
        <v>42370</v>
      </c>
      <c r="AF60" s="405">
        <v>42735</v>
      </c>
      <c r="AG60" s="366" t="s">
        <v>83</v>
      </c>
      <c r="AH60" s="361">
        <f>E60+G60+I60+K60+M60+O60+Q60+S60+U60+W60+Y60+AA60</f>
        <v>0</v>
      </c>
      <c r="AI60" s="362">
        <f>AH60/C60</f>
        <v>0</v>
      </c>
      <c r="AJ60" s="798"/>
      <c r="AK60" s="799"/>
      <c r="AV60" s="367"/>
    </row>
    <row r="61" spans="1:48">
      <c r="A61" s="779" t="s">
        <v>101</v>
      </c>
      <c r="B61" s="780"/>
      <c r="C61" s="780"/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1"/>
      <c r="Y61" s="493"/>
      <c r="Z61" s="354"/>
      <c r="AA61" s="354"/>
      <c r="AB61" s="500">
        <f>SUM(AB58:AB60)</f>
        <v>0</v>
      </c>
      <c r="AC61" s="494">
        <v>0</v>
      </c>
      <c r="AD61" s="495">
        <v>0</v>
      </c>
      <c r="AE61" s="782"/>
      <c r="AF61" s="783"/>
      <c r="AG61" s="784"/>
      <c r="AH61" s="778"/>
      <c r="AI61" s="778"/>
      <c r="AJ61" s="798"/>
      <c r="AK61" s="799"/>
      <c r="AV61" s="354"/>
    </row>
    <row r="62" spans="1:48" ht="21" customHeight="1">
      <c r="A62" s="752" t="s">
        <v>102</v>
      </c>
      <c r="B62" s="753"/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  <c r="W62" s="753"/>
      <c r="X62" s="754"/>
      <c r="Y62" s="467"/>
      <c r="Z62" s="515"/>
      <c r="AA62" s="515"/>
      <c r="AB62" s="468">
        <f>AB42+AB45+AB48+AB52+AB56+AB61</f>
        <v>99039000</v>
      </c>
      <c r="AC62" s="494">
        <v>0</v>
      </c>
      <c r="AD62" s="495">
        <v>0</v>
      </c>
      <c r="AE62" s="782"/>
      <c r="AF62" s="783"/>
      <c r="AG62" s="784"/>
      <c r="AH62" s="778"/>
      <c r="AI62" s="778"/>
      <c r="AJ62" s="798"/>
      <c r="AK62" s="799"/>
      <c r="AV62" s="354"/>
    </row>
    <row r="63" spans="1:48">
      <c r="A63" s="785" t="s">
        <v>103</v>
      </c>
      <c r="B63" s="786"/>
      <c r="C63" s="786"/>
      <c r="D63" s="786"/>
      <c r="E63" s="786"/>
      <c r="F63" s="786"/>
      <c r="G63" s="786"/>
      <c r="H63" s="786"/>
      <c r="I63" s="786"/>
      <c r="J63" s="786"/>
      <c r="K63" s="786"/>
      <c r="L63" s="786"/>
      <c r="M63" s="786"/>
      <c r="N63" s="786"/>
      <c r="O63" s="786"/>
      <c r="P63" s="786"/>
      <c r="Q63" s="786"/>
      <c r="R63" s="786"/>
      <c r="S63" s="786"/>
      <c r="T63" s="786"/>
      <c r="U63" s="786"/>
      <c r="V63" s="786"/>
      <c r="W63" s="786"/>
      <c r="X63" s="786"/>
      <c r="Y63" s="786"/>
      <c r="Z63" s="786"/>
      <c r="AA63" s="786"/>
      <c r="AB63" s="786"/>
      <c r="AC63" s="786"/>
      <c r="AD63" s="786"/>
      <c r="AE63" s="786"/>
      <c r="AF63" s="786"/>
      <c r="AG63" s="787"/>
      <c r="AH63" s="778"/>
      <c r="AI63" s="778"/>
      <c r="AJ63" s="798"/>
      <c r="AK63" s="799"/>
      <c r="AV63" s="354"/>
    </row>
    <row r="64" spans="1:48">
      <c r="A64" s="775" t="s">
        <v>104</v>
      </c>
      <c r="B64" s="776"/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7"/>
      <c r="AH64" s="778"/>
      <c r="AI64" s="778"/>
      <c r="AJ64" s="798"/>
      <c r="AK64" s="799"/>
      <c r="AV64" s="354"/>
    </row>
    <row r="65" spans="1:48" ht="89.25">
      <c r="A65" s="499" t="s">
        <v>619</v>
      </c>
      <c r="B65" s="488"/>
      <c r="C65" s="488">
        <v>30</v>
      </c>
      <c r="D65" s="350">
        <v>0</v>
      </c>
      <c r="E65" s="356"/>
      <c r="F65" s="350">
        <v>3</v>
      </c>
      <c r="G65" s="356"/>
      <c r="H65" s="350">
        <v>4</v>
      </c>
      <c r="I65" s="356"/>
      <c r="J65" s="350">
        <v>3</v>
      </c>
      <c r="K65" s="356"/>
      <c r="L65" s="350">
        <v>3</v>
      </c>
      <c r="M65" s="356"/>
      <c r="N65" s="350">
        <v>0</v>
      </c>
      <c r="O65" s="356"/>
      <c r="P65" s="350">
        <v>3</v>
      </c>
      <c r="Q65" s="356"/>
      <c r="R65" s="350">
        <v>4</v>
      </c>
      <c r="S65" s="356"/>
      <c r="T65" s="272">
        <v>3</v>
      </c>
      <c r="U65" s="488"/>
      <c r="V65" s="350">
        <v>4</v>
      </c>
      <c r="W65" s="356"/>
      <c r="X65" s="350">
        <v>3</v>
      </c>
      <c r="Y65" s="356"/>
      <c r="Z65" s="350">
        <v>0</v>
      </c>
      <c r="AA65" s="356"/>
      <c r="AB65" s="489">
        <v>0</v>
      </c>
      <c r="AC65" s="490">
        <v>0</v>
      </c>
      <c r="AD65" s="491">
        <v>0</v>
      </c>
      <c r="AE65" s="405">
        <v>42370</v>
      </c>
      <c r="AF65" s="405">
        <v>42735</v>
      </c>
      <c r="AG65" s="366" t="s">
        <v>83</v>
      </c>
      <c r="AH65" s="361">
        <f>E65+G65+I65+K65+M65+O65+Q65+S65+U65+W65+Y65+AA65</f>
        <v>0</v>
      </c>
      <c r="AI65" s="362">
        <f>+IFERROR(AH65/C65,0)</f>
        <v>0</v>
      </c>
      <c r="AJ65" s="798"/>
      <c r="AK65" s="799"/>
      <c r="AV65" s="367"/>
    </row>
    <row r="66" spans="1:48" ht="51">
      <c r="A66" s="516" t="s">
        <v>620</v>
      </c>
      <c r="B66" s="509"/>
      <c r="C66" s="509">
        <v>30</v>
      </c>
      <c r="D66" s="510">
        <v>0</v>
      </c>
      <c r="E66" s="511"/>
      <c r="F66" s="350">
        <v>3</v>
      </c>
      <c r="G66" s="356"/>
      <c r="H66" s="350">
        <v>4</v>
      </c>
      <c r="I66" s="356"/>
      <c r="J66" s="350">
        <v>3</v>
      </c>
      <c r="K66" s="356"/>
      <c r="L66" s="350">
        <v>3</v>
      </c>
      <c r="M66" s="356"/>
      <c r="N66" s="350">
        <v>0</v>
      </c>
      <c r="O66" s="356"/>
      <c r="P66" s="350">
        <v>3</v>
      </c>
      <c r="Q66" s="356"/>
      <c r="R66" s="350">
        <v>4</v>
      </c>
      <c r="S66" s="356"/>
      <c r="T66" s="272">
        <v>3</v>
      </c>
      <c r="U66" s="488"/>
      <c r="V66" s="350">
        <v>4</v>
      </c>
      <c r="W66" s="356"/>
      <c r="X66" s="350">
        <v>3</v>
      </c>
      <c r="Y66" s="511"/>
      <c r="Z66" s="510">
        <v>0</v>
      </c>
      <c r="AA66" s="511"/>
      <c r="AB66" s="513">
        <v>0</v>
      </c>
      <c r="AC66" s="517">
        <v>0</v>
      </c>
      <c r="AD66" s="518">
        <v>0</v>
      </c>
      <c r="AE66" s="405">
        <v>42370</v>
      </c>
      <c r="AF66" s="405">
        <v>42735</v>
      </c>
      <c r="AG66" s="466" t="s">
        <v>83</v>
      </c>
      <c r="AH66" s="519">
        <f>E66+G66+I66+K66+M66+O66+Q66+S66+U66+W66+Y66+AA66</f>
        <v>0</v>
      </c>
      <c r="AI66" s="520">
        <f>AH66/C66</f>
        <v>0</v>
      </c>
      <c r="AJ66" s="798"/>
      <c r="AK66" s="799"/>
      <c r="AV66" s="367"/>
    </row>
    <row r="67" spans="1:48">
      <c r="A67" s="791" t="s">
        <v>105</v>
      </c>
      <c r="B67" s="792"/>
      <c r="C67" s="792"/>
      <c r="D67" s="792"/>
      <c r="E67" s="792"/>
      <c r="F67" s="792"/>
      <c r="G67" s="792"/>
      <c r="H67" s="792"/>
      <c r="I67" s="792"/>
      <c r="J67" s="792"/>
      <c r="K67" s="792"/>
      <c r="L67" s="792"/>
      <c r="M67" s="792"/>
      <c r="N67" s="792"/>
      <c r="O67" s="792"/>
      <c r="P67" s="792"/>
      <c r="Q67" s="792"/>
      <c r="R67" s="792"/>
      <c r="S67" s="792"/>
      <c r="T67" s="792"/>
      <c r="U67" s="792"/>
      <c r="V67" s="792"/>
      <c r="W67" s="792"/>
      <c r="X67" s="793"/>
      <c r="Y67" s="521"/>
      <c r="Z67" s="522"/>
      <c r="AA67" s="522"/>
      <c r="AB67" s="523">
        <f>SUM(AB65:AB66)</f>
        <v>0</v>
      </c>
      <c r="AC67" s="524">
        <v>0</v>
      </c>
      <c r="AD67" s="525">
        <v>0</v>
      </c>
      <c r="AE67" s="794"/>
      <c r="AF67" s="795"/>
      <c r="AG67" s="796"/>
      <c r="AH67" s="797"/>
      <c r="AI67" s="797"/>
      <c r="AJ67" s="798"/>
      <c r="AK67" s="799"/>
      <c r="AV67" s="354"/>
    </row>
    <row r="68" spans="1:48">
      <c r="A68" s="775" t="s">
        <v>106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6"/>
      <c r="X68" s="776"/>
      <c r="Y68" s="776"/>
      <c r="Z68" s="776"/>
      <c r="AA68" s="776"/>
      <c r="AB68" s="776"/>
      <c r="AC68" s="776"/>
      <c r="AD68" s="776"/>
      <c r="AE68" s="776"/>
      <c r="AF68" s="776"/>
      <c r="AG68" s="777"/>
      <c r="AH68" s="778"/>
      <c r="AI68" s="778"/>
      <c r="AJ68" s="798"/>
      <c r="AK68" s="799"/>
      <c r="AV68" s="354"/>
    </row>
    <row r="69" spans="1:48" ht="63.75">
      <c r="A69" s="526" t="s">
        <v>621</v>
      </c>
      <c r="B69" s="169"/>
      <c r="C69" s="169" t="s">
        <v>600</v>
      </c>
      <c r="D69" s="350"/>
      <c r="E69" s="355"/>
      <c r="F69" s="350"/>
      <c r="G69" s="355"/>
      <c r="H69" s="350"/>
      <c r="I69" s="355"/>
      <c r="J69" s="350"/>
      <c r="K69" s="355"/>
      <c r="L69" s="350"/>
      <c r="M69" s="355"/>
      <c r="N69" s="350"/>
      <c r="O69" s="355"/>
      <c r="P69" s="350"/>
      <c r="Q69" s="355"/>
      <c r="R69" s="350"/>
      <c r="S69" s="355"/>
      <c r="T69" s="350"/>
      <c r="U69" s="355"/>
      <c r="V69" s="350"/>
      <c r="W69" s="169"/>
      <c r="X69" s="350"/>
      <c r="Y69" s="355"/>
      <c r="Z69" s="350"/>
      <c r="AA69" s="355"/>
      <c r="AB69" s="527">
        <v>0</v>
      </c>
      <c r="AC69" s="490">
        <v>0</v>
      </c>
      <c r="AD69" s="491">
        <v>0</v>
      </c>
      <c r="AE69" s="405">
        <v>42370</v>
      </c>
      <c r="AF69" s="405">
        <v>42735</v>
      </c>
      <c r="AG69" s="366" t="s">
        <v>83</v>
      </c>
      <c r="AH69" s="361">
        <f>E69+G69+I69+K69+M69+O69+Q69+S69+U69+W69+Y69+AA69</f>
        <v>0</v>
      </c>
      <c r="AI69" s="362">
        <f>+IFERROR(AH69/C69,0)</f>
        <v>0</v>
      </c>
      <c r="AJ69" s="798"/>
      <c r="AK69" s="799"/>
      <c r="AV69" s="367"/>
    </row>
    <row r="70" spans="1:48" ht="38.25">
      <c r="A70" s="526" t="s">
        <v>622</v>
      </c>
      <c r="B70" s="169"/>
      <c r="C70" s="488" t="s">
        <v>600</v>
      </c>
      <c r="D70" s="350"/>
      <c r="E70" s="356"/>
      <c r="F70" s="350"/>
      <c r="G70" s="356"/>
      <c r="H70" s="350"/>
      <c r="I70" s="356"/>
      <c r="J70" s="272"/>
      <c r="K70" s="488"/>
      <c r="L70" s="272"/>
      <c r="M70" s="488"/>
      <c r="N70" s="272"/>
      <c r="O70" s="488"/>
      <c r="P70" s="272"/>
      <c r="Q70" s="488"/>
      <c r="R70" s="272"/>
      <c r="S70" s="488"/>
      <c r="T70" s="350"/>
      <c r="U70" s="356"/>
      <c r="V70" s="350"/>
      <c r="W70" s="356"/>
      <c r="X70" s="272"/>
      <c r="Y70" s="488"/>
      <c r="Z70" s="350"/>
      <c r="AA70" s="356"/>
      <c r="AB70" s="527">
        <v>0</v>
      </c>
      <c r="AC70" s="528">
        <v>0</v>
      </c>
      <c r="AD70" s="491">
        <v>0</v>
      </c>
      <c r="AE70" s="405">
        <v>42370</v>
      </c>
      <c r="AF70" s="405">
        <v>42735</v>
      </c>
      <c r="AG70" s="366" t="s">
        <v>83</v>
      </c>
      <c r="AH70" s="361">
        <f>E70+G70+I70+K70+M70+O70+Q70+S70+U70+W70+Y70+AA70</f>
        <v>0</v>
      </c>
      <c r="AI70" s="362">
        <f>+IFERROR(AH70/C70,0)</f>
        <v>0</v>
      </c>
      <c r="AJ70" s="798"/>
      <c r="AK70" s="799"/>
      <c r="AV70" s="367"/>
    </row>
    <row r="71" spans="1:48" ht="25.5">
      <c r="A71" s="529" t="s">
        <v>623</v>
      </c>
      <c r="B71" s="169"/>
      <c r="C71" s="488" t="s">
        <v>600</v>
      </c>
      <c r="D71" s="350"/>
      <c r="E71" s="356"/>
      <c r="F71" s="350"/>
      <c r="G71" s="356"/>
      <c r="H71" s="350"/>
      <c r="I71" s="356"/>
      <c r="J71" s="272"/>
      <c r="K71" s="488"/>
      <c r="L71" s="272"/>
      <c r="M71" s="488"/>
      <c r="N71" s="272"/>
      <c r="O71" s="488"/>
      <c r="P71" s="272"/>
      <c r="Q71" s="488"/>
      <c r="R71" s="272"/>
      <c r="S71" s="488"/>
      <c r="T71" s="350"/>
      <c r="U71" s="356"/>
      <c r="V71" s="350"/>
      <c r="W71" s="356"/>
      <c r="X71" s="272"/>
      <c r="Y71" s="488"/>
      <c r="Z71" s="350"/>
      <c r="AA71" s="356"/>
      <c r="AB71" s="527">
        <v>0</v>
      </c>
      <c r="AC71" s="490">
        <v>0</v>
      </c>
      <c r="AD71" s="491">
        <v>0</v>
      </c>
      <c r="AE71" s="405">
        <v>42370</v>
      </c>
      <c r="AF71" s="405">
        <v>42735</v>
      </c>
      <c r="AG71" s="366" t="s">
        <v>83</v>
      </c>
      <c r="AH71" s="361">
        <f>E71+G71+I71+K71+M71+O71+Q71+S71+U71+W71+Y71+AA71</f>
        <v>0</v>
      </c>
      <c r="AI71" s="362">
        <f>+IFERROR(AH71/C71,0)</f>
        <v>0</v>
      </c>
      <c r="AJ71" s="798"/>
      <c r="AK71" s="799"/>
      <c r="AV71" s="367"/>
    </row>
    <row r="72" spans="1:48" ht="38.25">
      <c r="A72" s="530" t="s">
        <v>624</v>
      </c>
      <c r="B72" s="531"/>
      <c r="C72" s="488">
        <v>1</v>
      </c>
      <c r="D72" s="350">
        <v>0</v>
      </c>
      <c r="E72" s="356"/>
      <c r="F72" s="350">
        <v>0</v>
      </c>
      <c r="G72" s="356"/>
      <c r="H72" s="350">
        <v>0</v>
      </c>
      <c r="I72" s="356"/>
      <c r="J72" s="350">
        <v>0</v>
      </c>
      <c r="K72" s="356"/>
      <c r="L72" s="350">
        <v>0</v>
      </c>
      <c r="M72" s="356"/>
      <c r="N72" s="350">
        <v>0</v>
      </c>
      <c r="O72" s="488"/>
      <c r="P72" s="350">
        <v>0</v>
      </c>
      <c r="Q72" s="356"/>
      <c r="R72" s="350">
        <v>0</v>
      </c>
      <c r="S72" s="356"/>
      <c r="T72" s="350">
        <v>1</v>
      </c>
      <c r="U72" s="356"/>
      <c r="V72" s="350">
        <v>0</v>
      </c>
      <c r="W72" s="488"/>
      <c r="X72" s="350">
        <v>0</v>
      </c>
      <c r="Y72" s="356"/>
      <c r="Z72" s="350">
        <v>0</v>
      </c>
      <c r="AA72" s="356"/>
      <c r="AB72" s="527">
        <v>2000000</v>
      </c>
      <c r="AC72" s="490">
        <v>0</v>
      </c>
      <c r="AD72" s="491">
        <v>0</v>
      </c>
      <c r="AE72" s="405">
        <v>42370</v>
      </c>
      <c r="AF72" s="405">
        <v>42735</v>
      </c>
      <c r="AG72" s="366" t="s">
        <v>83</v>
      </c>
      <c r="AH72" s="361">
        <f>E72+G72+I72+K72+M72+O72+Q72+S72+U72+W72+Y72+AA72</f>
        <v>0</v>
      </c>
      <c r="AI72" s="362">
        <f>+IFERROR(AH72/C72,0)</f>
        <v>0</v>
      </c>
      <c r="AJ72" s="798"/>
      <c r="AK72" s="799"/>
      <c r="AV72" s="367"/>
    </row>
    <row r="73" spans="1:48" ht="25.5">
      <c r="A73" s="530" t="s">
        <v>625</v>
      </c>
      <c r="B73" s="169"/>
      <c r="C73" s="488">
        <v>1</v>
      </c>
      <c r="D73" s="350">
        <v>1</v>
      </c>
      <c r="E73" s="356"/>
      <c r="F73" s="350">
        <v>0</v>
      </c>
      <c r="G73" s="356"/>
      <c r="H73" s="350">
        <v>0</v>
      </c>
      <c r="I73" s="356"/>
      <c r="J73" s="350">
        <v>0</v>
      </c>
      <c r="K73" s="356"/>
      <c r="L73" s="350">
        <v>0</v>
      </c>
      <c r="M73" s="356"/>
      <c r="N73" s="350">
        <v>0</v>
      </c>
      <c r="O73" s="488"/>
      <c r="P73" s="350">
        <v>0</v>
      </c>
      <c r="Q73" s="356"/>
      <c r="R73" s="350">
        <v>0</v>
      </c>
      <c r="S73" s="356"/>
      <c r="T73" s="350">
        <v>0</v>
      </c>
      <c r="U73" s="356"/>
      <c r="V73" s="272">
        <v>0</v>
      </c>
      <c r="W73" s="488"/>
      <c r="X73" s="350">
        <v>0</v>
      </c>
      <c r="Y73" s="356"/>
      <c r="Z73" s="350">
        <v>0</v>
      </c>
      <c r="AA73" s="356"/>
      <c r="AB73" s="489">
        <v>0</v>
      </c>
      <c r="AC73" s="490">
        <v>0</v>
      </c>
      <c r="AD73" s="491">
        <v>0</v>
      </c>
      <c r="AE73" s="405">
        <v>42370</v>
      </c>
      <c r="AF73" s="405">
        <v>42735</v>
      </c>
      <c r="AG73" s="366" t="s">
        <v>83</v>
      </c>
      <c r="AH73" s="361">
        <f>E73+G73+I73+K73+M73+O73+Q73+S73+U73+W73+Y73+AA73</f>
        <v>0</v>
      </c>
      <c r="AI73" s="362">
        <f>AH73/C73</f>
        <v>0</v>
      </c>
      <c r="AJ73" s="798"/>
      <c r="AK73" s="799"/>
      <c r="AV73" s="367"/>
    </row>
    <row r="74" spans="1:48">
      <c r="A74" s="779" t="s">
        <v>107</v>
      </c>
      <c r="B74" s="780"/>
      <c r="C74" s="780"/>
      <c r="D74" s="780"/>
      <c r="E74" s="780"/>
      <c r="F74" s="780"/>
      <c r="G74" s="780"/>
      <c r="H74" s="780"/>
      <c r="I74" s="780"/>
      <c r="J74" s="780"/>
      <c r="K74" s="780"/>
      <c r="L74" s="780"/>
      <c r="M74" s="780"/>
      <c r="N74" s="780"/>
      <c r="O74" s="780"/>
      <c r="P74" s="780"/>
      <c r="Q74" s="780"/>
      <c r="R74" s="780"/>
      <c r="S74" s="780"/>
      <c r="T74" s="780"/>
      <c r="U74" s="780"/>
      <c r="V74" s="780"/>
      <c r="W74" s="780"/>
      <c r="X74" s="781"/>
      <c r="Y74" s="493"/>
      <c r="Z74" s="354"/>
      <c r="AA74" s="354"/>
      <c r="AB74" s="500">
        <f>SUM(AB69:AB73)</f>
        <v>2000000</v>
      </c>
      <c r="AC74" s="494">
        <v>0</v>
      </c>
      <c r="AD74" s="495">
        <v>0</v>
      </c>
      <c r="AE74" s="782"/>
      <c r="AF74" s="783"/>
      <c r="AG74" s="784"/>
      <c r="AH74" s="778"/>
      <c r="AI74" s="778"/>
      <c r="AJ74" s="798"/>
      <c r="AK74" s="799"/>
      <c r="AV74" s="354"/>
    </row>
    <row r="75" spans="1:48" ht="21" customHeight="1">
      <c r="A75" s="752" t="s">
        <v>626</v>
      </c>
      <c r="B75" s="753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4"/>
      <c r="Y75" s="467"/>
      <c r="Z75" s="515"/>
      <c r="AA75" s="515"/>
      <c r="AB75" s="468">
        <f>AB74+AB67</f>
        <v>2000000</v>
      </c>
      <c r="AC75" s="494">
        <v>0</v>
      </c>
      <c r="AD75" s="495">
        <v>0</v>
      </c>
      <c r="AE75" s="782"/>
      <c r="AF75" s="783"/>
      <c r="AG75" s="784"/>
      <c r="AH75" s="778"/>
      <c r="AI75" s="778"/>
      <c r="AJ75" s="798"/>
      <c r="AK75" s="799"/>
      <c r="AV75" s="354"/>
    </row>
    <row r="76" spans="1:48">
      <c r="A76" s="775" t="s">
        <v>108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776"/>
      <c r="Y76" s="776"/>
      <c r="Z76" s="776"/>
      <c r="AA76" s="776"/>
      <c r="AB76" s="776"/>
      <c r="AC76" s="776"/>
      <c r="AD76" s="776"/>
      <c r="AE76" s="776"/>
      <c r="AF76" s="776"/>
      <c r="AG76" s="777"/>
      <c r="AH76" s="778"/>
      <c r="AI76" s="778"/>
      <c r="AJ76" s="798"/>
      <c r="AK76" s="799"/>
      <c r="AV76" s="354"/>
    </row>
    <row r="77" spans="1:48" ht="25.5">
      <c r="A77" s="266" t="s">
        <v>627</v>
      </c>
      <c r="B77" s="169"/>
      <c r="C77" s="488" t="s">
        <v>600</v>
      </c>
      <c r="D77" s="350"/>
      <c r="E77" s="356"/>
      <c r="F77" s="350"/>
      <c r="G77" s="356"/>
      <c r="H77" s="272"/>
      <c r="I77" s="488"/>
      <c r="J77" s="272"/>
      <c r="K77" s="488"/>
      <c r="L77" s="272"/>
      <c r="M77" s="169"/>
      <c r="N77" s="272"/>
      <c r="O77" s="488"/>
      <c r="P77" s="272"/>
      <c r="Q77" s="488"/>
      <c r="R77" s="272"/>
      <c r="S77" s="488"/>
      <c r="T77" s="272"/>
      <c r="U77" s="488"/>
      <c r="V77" s="272"/>
      <c r="W77" s="488"/>
      <c r="X77" s="272"/>
      <c r="Y77" s="488"/>
      <c r="Z77" s="354"/>
      <c r="AA77" s="363"/>
      <c r="AB77" s="527">
        <v>0</v>
      </c>
      <c r="AC77" s="490">
        <v>0</v>
      </c>
      <c r="AD77" s="491">
        <v>0</v>
      </c>
      <c r="AE77" s="405">
        <v>42370</v>
      </c>
      <c r="AF77" s="405">
        <v>42735</v>
      </c>
      <c r="AG77" s="366" t="s">
        <v>83</v>
      </c>
      <c r="AH77" s="361">
        <f t="shared" ref="AH77:AH95" si="0">E77+G77+I77+K77+M77+O77+Q77+S77+U77+W77+Y77+AA77</f>
        <v>0</v>
      </c>
      <c r="AI77" s="362">
        <f t="shared" ref="AI77:AI95" si="1">+IFERROR(AH77/C77,0)</f>
        <v>0</v>
      </c>
      <c r="AJ77" s="798"/>
      <c r="AK77" s="799"/>
      <c r="AV77" s="367"/>
    </row>
    <row r="78" spans="1:48" ht="25.5">
      <c r="A78" s="266" t="s">
        <v>628</v>
      </c>
      <c r="B78" s="169"/>
      <c r="C78" s="488" t="s">
        <v>600</v>
      </c>
      <c r="D78" s="350"/>
      <c r="E78" s="356"/>
      <c r="F78" s="350"/>
      <c r="G78" s="356"/>
      <c r="H78" s="350"/>
      <c r="I78" s="356"/>
      <c r="J78" s="350"/>
      <c r="K78" s="356"/>
      <c r="L78" s="350"/>
      <c r="M78" s="356"/>
      <c r="N78" s="350"/>
      <c r="O78" s="356"/>
      <c r="P78" s="350"/>
      <c r="Q78" s="356"/>
      <c r="R78" s="350"/>
      <c r="S78" s="356"/>
      <c r="T78" s="272"/>
      <c r="U78" s="488"/>
      <c r="V78" s="350"/>
      <c r="W78" s="356"/>
      <c r="X78" s="350"/>
      <c r="Y78" s="356"/>
      <c r="Z78" s="354"/>
      <c r="AA78" s="363"/>
      <c r="AB78" s="527">
        <v>0</v>
      </c>
      <c r="AC78" s="490">
        <v>0</v>
      </c>
      <c r="AD78" s="491">
        <v>0</v>
      </c>
      <c r="AE78" s="405">
        <v>42370</v>
      </c>
      <c r="AF78" s="405">
        <v>42735</v>
      </c>
      <c r="AG78" s="366" t="s">
        <v>83</v>
      </c>
      <c r="AH78" s="361">
        <f t="shared" si="0"/>
        <v>0</v>
      </c>
      <c r="AI78" s="362">
        <f t="shared" si="1"/>
        <v>0</v>
      </c>
      <c r="AJ78" s="798"/>
      <c r="AK78" s="799"/>
      <c r="AV78" s="367"/>
    </row>
    <row r="79" spans="1:48" ht="25.5">
      <c r="A79" s="266" t="s">
        <v>629</v>
      </c>
      <c r="B79" s="169"/>
      <c r="C79" s="488" t="s">
        <v>600</v>
      </c>
      <c r="D79" s="350"/>
      <c r="E79" s="356"/>
      <c r="F79" s="350"/>
      <c r="G79" s="356"/>
      <c r="H79" s="350"/>
      <c r="I79" s="356"/>
      <c r="J79" s="350"/>
      <c r="K79" s="356"/>
      <c r="L79" s="350"/>
      <c r="M79" s="356"/>
      <c r="N79" s="350"/>
      <c r="O79" s="356"/>
      <c r="P79" s="350"/>
      <c r="Q79" s="356"/>
      <c r="R79" s="350"/>
      <c r="S79" s="356"/>
      <c r="T79" s="272"/>
      <c r="U79" s="488"/>
      <c r="V79" s="350"/>
      <c r="W79" s="356"/>
      <c r="X79" s="350"/>
      <c r="Y79" s="356"/>
      <c r="Z79" s="354"/>
      <c r="AA79" s="363"/>
      <c r="AB79" s="527">
        <v>0</v>
      </c>
      <c r="AC79" s="490">
        <v>0</v>
      </c>
      <c r="AD79" s="491">
        <v>0</v>
      </c>
      <c r="AE79" s="405">
        <v>42370</v>
      </c>
      <c r="AF79" s="405">
        <v>42735</v>
      </c>
      <c r="AG79" s="366" t="s">
        <v>83</v>
      </c>
      <c r="AH79" s="361">
        <f t="shared" si="0"/>
        <v>0</v>
      </c>
      <c r="AI79" s="362">
        <f t="shared" si="1"/>
        <v>0</v>
      </c>
      <c r="AJ79" s="798"/>
      <c r="AK79" s="799"/>
      <c r="AV79" s="367"/>
    </row>
    <row r="80" spans="1:48" ht="25.5">
      <c r="A80" s="266" t="s">
        <v>630</v>
      </c>
      <c r="B80" s="169"/>
      <c r="C80" s="488" t="s">
        <v>600</v>
      </c>
      <c r="D80" s="350"/>
      <c r="E80" s="356"/>
      <c r="F80" s="350"/>
      <c r="G80" s="356"/>
      <c r="H80" s="350"/>
      <c r="I80" s="356"/>
      <c r="J80" s="350"/>
      <c r="K80" s="356"/>
      <c r="L80" s="350"/>
      <c r="M80" s="356"/>
      <c r="N80" s="350"/>
      <c r="O80" s="356"/>
      <c r="P80" s="350"/>
      <c r="Q80" s="356"/>
      <c r="R80" s="350"/>
      <c r="S80" s="356"/>
      <c r="T80" s="272"/>
      <c r="U80" s="488"/>
      <c r="V80" s="350"/>
      <c r="W80" s="356"/>
      <c r="X80" s="350"/>
      <c r="Y80" s="356"/>
      <c r="Z80" s="354"/>
      <c r="AA80" s="363"/>
      <c r="AB80" s="527">
        <v>0</v>
      </c>
      <c r="AC80" s="490">
        <v>0</v>
      </c>
      <c r="AD80" s="491">
        <v>0</v>
      </c>
      <c r="AE80" s="405">
        <v>42370</v>
      </c>
      <c r="AF80" s="405">
        <v>42735</v>
      </c>
      <c r="AG80" s="366" t="s">
        <v>83</v>
      </c>
      <c r="AH80" s="361">
        <f t="shared" si="0"/>
        <v>0</v>
      </c>
      <c r="AI80" s="362">
        <f t="shared" si="1"/>
        <v>0</v>
      </c>
      <c r="AJ80" s="798"/>
      <c r="AK80" s="799"/>
      <c r="AV80" s="367"/>
    </row>
    <row r="81" spans="1:48" ht="25.5">
      <c r="A81" s="266" t="s">
        <v>631</v>
      </c>
      <c r="B81" s="169"/>
      <c r="C81" s="488" t="s">
        <v>600</v>
      </c>
      <c r="D81" s="350"/>
      <c r="E81" s="356"/>
      <c r="F81" s="350"/>
      <c r="G81" s="356"/>
      <c r="H81" s="350"/>
      <c r="I81" s="356"/>
      <c r="J81" s="350"/>
      <c r="K81" s="356"/>
      <c r="L81" s="350"/>
      <c r="M81" s="355"/>
      <c r="N81" s="350"/>
      <c r="O81" s="356"/>
      <c r="P81" s="350"/>
      <c r="Q81" s="356"/>
      <c r="R81" s="350"/>
      <c r="S81" s="356"/>
      <c r="T81" s="272"/>
      <c r="U81" s="488"/>
      <c r="V81" s="350"/>
      <c r="W81" s="356"/>
      <c r="X81" s="350"/>
      <c r="Y81" s="356"/>
      <c r="Z81" s="354"/>
      <c r="AA81" s="363"/>
      <c r="AB81" s="527">
        <v>0</v>
      </c>
      <c r="AC81" s="490">
        <v>0</v>
      </c>
      <c r="AD81" s="491">
        <v>0</v>
      </c>
      <c r="AE81" s="405">
        <v>42370</v>
      </c>
      <c r="AF81" s="405">
        <v>42735</v>
      </c>
      <c r="AG81" s="366" t="s">
        <v>83</v>
      </c>
      <c r="AH81" s="361">
        <f t="shared" si="0"/>
        <v>0</v>
      </c>
      <c r="AI81" s="362">
        <f t="shared" si="1"/>
        <v>0</v>
      </c>
      <c r="AJ81" s="798"/>
      <c r="AK81" s="799"/>
      <c r="AV81" s="367"/>
    </row>
    <row r="82" spans="1:48" ht="25.5">
      <c r="A82" s="266" t="s">
        <v>632</v>
      </c>
      <c r="B82" s="169"/>
      <c r="C82" s="488" t="s">
        <v>600</v>
      </c>
      <c r="D82" s="350"/>
      <c r="E82" s="356"/>
      <c r="F82" s="350"/>
      <c r="G82" s="356"/>
      <c r="H82" s="272"/>
      <c r="I82" s="488"/>
      <c r="J82" s="272"/>
      <c r="K82" s="488"/>
      <c r="L82" s="272"/>
      <c r="M82" s="169"/>
      <c r="N82" s="272"/>
      <c r="O82" s="488"/>
      <c r="P82" s="272"/>
      <c r="Q82" s="488"/>
      <c r="R82" s="272"/>
      <c r="S82" s="488"/>
      <c r="T82" s="272"/>
      <c r="U82" s="488"/>
      <c r="V82" s="272"/>
      <c r="W82" s="488"/>
      <c r="X82" s="272"/>
      <c r="Y82" s="488"/>
      <c r="Z82" s="354"/>
      <c r="AA82" s="363"/>
      <c r="AB82" s="527">
        <v>0</v>
      </c>
      <c r="AC82" s="490">
        <v>0</v>
      </c>
      <c r="AD82" s="491">
        <v>0</v>
      </c>
      <c r="AE82" s="405">
        <v>42370</v>
      </c>
      <c r="AF82" s="405">
        <v>42735</v>
      </c>
      <c r="AG82" s="366" t="s">
        <v>83</v>
      </c>
      <c r="AH82" s="361">
        <f t="shared" si="0"/>
        <v>0</v>
      </c>
      <c r="AI82" s="362">
        <f t="shared" si="1"/>
        <v>0</v>
      </c>
      <c r="AJ82" s="798"/>
      <c r="AK82" s="799"/>
      <c r="AV82" s="367"/>
    </row>
    <row r="83" spans="1:48" ht="25.5">
      <c r="A83" s="266" t="s">
        <v>633</v>
      </c>
      <c r="B83" s="169"/>
      <c r="C83" s="488" t="s">
        <v>600</v>
      </c>
      <c r="D83" s="350"/>
      <c r="E83" s="356"/>
      <c r="F83" s="350"/>
      <c r="G83" s="356"/>
      <c r="H83" s="350"/>
      <c r="I83" s="356"/>
      <c r="J83" s="350"/>
      <c r="K83" s="356"/>
      <c r="L83" s="350"/>
      <c r="M83" s="355"/>
      <c r="N83" s="350"/>
      <c r="O83" s="356"/>
      <c r="P83" s="350"/>
      <c r="Q83" s="356"/>
      <c r="R83" s="350"/>
      <c r="S83" s="356"/>
      <c r="T83" s="350"/>
      <c r="U83" s="356"/>
      <c r="V83" s="350"/>
      <c r="W83" s="356"/>
      <c r="X83" s="350"/>
      <c r="Y83" s="356"/>
      <c r="Z83" s="354"/>
      <c r="AA83" s="363"/>
      <c r="AB83" s="527">
        <v>0</v>
      </c>
      <c r="AC83" s="490">
        <v>0</v>
      </c>
      <c r="AD83" s="491">
        <v>0</v>
      </c>
      <c r="AE83" s="405">
        <v>42370</v>
      </c>
      <c r="AF83" s="405">
        <v>42735</v>
      </c>
      <c r="AG83" s="366" t="s">
        <v>83</v>
      </c>
      <c r="AH83" s="361">
        <f t="shared" si="0"/>
        <v>0</v>
      </c>
      <c r="AI83" s="362">
        <f t="shared" si="1"/>
        <v>0</v>
      </c>
      <c r="AJ83" s="798"/>
      <c r="AK83" s="799"/>
      <c r="AV83" s="367"/>
    </row>
    <row r="84" spans="1:48" ht="25.5">
      <c r="A84" s="266" t="s">
        <v>634</v>
      </c>
      <c r="B84" s="169"/>
      <c r="C84" s="488" t="s">
        <v>600</v>
      </c>
      <c r="D84" s="350"/>
      <c r="E84" s="356"/>
      <c r="F84" s="350"/>
      <c r="G84" s="356"/>
      <c r="H84" s="272"/>
      <c r="I84" s="488"/>
      <c r="J84" s="272"/>
      <c r="K84" s="488"/>
      <c r="L84" s="272"/>
      <c r="M84" s="488"/>
      <c r="N84" s="272"/>
      <c r="O84" s="488"/>
      <c r="P84" s="272"/>
      <c r="Q84" s="488"/>
      <c r="R84" s="272"/>
      <c r="S84" s="488"/>
      <c r="T84" s="272"/>
      <c r="U84" s="488"/>
      <c r="V84" s="272"/>
      <c r="W84" s="488"/>
      <c r="X84" s="272"/>
      <c r="Y84" s="488"/>
      <c r="Z84" s="354"/>
      <c r="AA84" s="363"/>
      <c r="AB84" s="527">
        <v>0</v>
      </c>
      <c r="AC84" s="490">
        <v>0</v>
      </c>
      <c r="AD84" s="491">
        <v>0</v>
      </c>
      <c r="AE84" s="405">
        <v>42370</v>
      </c>
      <c r="AF84" s="405">
        <v>42735</v>
      </c>
      <c r="AG84" s="366" t="s">
        <v>83</v>
      </c>
      <c r="AH84" s="361">
        <f t="shared" si="0"/>
        <v>0</v>
      </c>
      <c r="AI84" s="362">
        <f t="shared" si="1"/>
        <v>0</v>
      </c>
      <c r="AJ84" s="798"/>
      <c r="AK84" s="799"/>
      <c r="AV84" s="367"/>
    </row>
    <row r="85" spans="1:48" ht="25.5">
      <c r="A85" s="266" t="s">
        <v>635</v>
      </c>
      <c r="B85" s="169"/>
      <c r="C85" s="488" t="s">
        <v>600</v>
      </c>
      <c r="D85" s="350"/>
      <c r="E85" s="356"/>
      <c r="F85" s="350"/>
      <c r="G85" s="356"/>
      <c r="H85" s="532"/>
      <c r="I85" s="533"/>
      <c r="J85" s="532"/>
      <c r="K85" s="533"/>
      <c r="L85" s="532"/>
      <c r="M85" s="534"/>
      <c r="N85" s="532"/>
      <c r="O85" s="533"/>
      <c r="P85" s="532"/>
      <c r="Q85" s="533"/>
      <c r="R85" s="532"/>
      <c r="S85" s="533"/>
      <c r="T85" s="532"/>
      <c r="U85" s="533"/>
      <c r="V85" s="532"/>
      <c r="W85" s="533"/>
      <c r="X85" s="532"/>
      <c r="Y85" s="533"/>
      <c r="Z85" s="354"/>
      <c r="AA85" s="363"/>
      <c r="AB85" s="527">
        <v>0</v>
      </c>
      <c r="AC85" s="490">
        <v>0</v>
      </c>
      <c r="AD85" s="491">
        <v>0</v>
      </c>
      <c r="AE85" s="405">
        <v>42370</v>
      </c>
      <c r="AF85" s="405">
        <v>42735</v>
      </c>
      <c r="AG85" s="366" t="s">
        <v>83</v>
      </c>
      <c r="AH85" s="361">
        <f t="shared" si="0"/>
        <v>0</v>
      </c>
      <c r="AI85" s="362">
        <f t="shared" si="1"/>
        <v>0</v>
      </c>
      <c r="AJ85" s="798"/>
      <c r="AK85" s="799"/>
      <c r="AV85" s="367"/>
    </row>
    <row r="86" spans="1:48" ht="25.5">
      <c r="A86" s="266" t="s">
        <v>636</v>
      </c>
      <c r="B86" s="169"/>
      <c r="C86" s="488" t="s">
        <v>600</v>
      </c>
      <c r="D86" s="350"/>
      <c r="E86" s="356"/>
      <c r="F86" s="350"/>
      <c r="G86" s="356"/>
      <c r="H86" s="272"/>
      <c r="I86" s="488"/>
      <c r="J86" s="272"/>
      <c r="K86" s="488"/>
      <c r="L86" s="272"/>
      <c r="M86" s="488"/>
      <c r="N86" s="272"/>
      <c r="O86" s="488"/>
      <c r="P86" s="272"/>
      <c r="Q86" s="488"/>
      <c r="R86" s="272"/>
      <c r="S86" s="488"/>
      <c r="T86" s="272"/>
      <c r="U86" s="488"/>
      <c r="V86" s="272"/>
      <c r="W86" s="488"/>
      <c r="X86" s="272"/>
      <c r="Y86" s="488"/>
      <c r="Z86" s="354"/>
      <c r="AA86" s="363"/>
      <c r="AB86" s="527">
        <v>0</v>
      </c>
      <c r="AC86" s="490">
        <v>0</v>
      </c>
      <c r="AD86" s="491">
        <v>0</v>
      </c>
      <c r="AE86" s="405">
        <v>42370</v>
      </c>
      <c r="AF86" s="405">
        <v>42735</v>
      </c>
      <c r="AG86" s="366" t="s">
        <v>83</v>
      </c>
      <c r="AH86" s="361">
        <f t="shared" si="0"/>
        <v>0</v>
      </c>
      <c r="AI86" s="362">
        <f t="shared" si="1"/>
        <v>0</v>
      </c>
      <c r="AJ86" s="798"/>
      <c r="AK86" s="799"/>
      <c r="AV86" s="367"/>
    </row>
    <row r="87" spans="1:48" ht="25.5">
      <c r="A87" s="266" t="s">
        <v>637</v>
      </c>
      <c r="B87" s="169"/>
      <c r="C87" s="488" t="s">
        <v>600</v>
      </c>
      <c r="D87" s="350"/>
      <c r="E87" s="356"/>
      <c r="F87" s="350"/>
      <c r="G87" s="356"/>
      <c r="H87" s="272"/>
      <c r="I87" s="488"/>
      <c r="J87" s="272"/>
      <c r="K87" s="488"/>
      <c r="L87" s="272"/>
      <c r="M87" s="488"/>
      <c r="N87" s="272"/>
      <c r="O87" s="488"/>
      <c r="P87" s="272"/>
      <c r="Q87" s="488"/>
      <c r="R87" s="272"/>
      <c r="S87" s="488"/>
      <c r="T87" s="272"/>
      <c r="U87" s="488"/>
      <c r="V87" s="272"/>
      <c r="W87" s="488"/>
      <c r="X87" s="272"/>
      <c r="Y87" s="488"/>
      <c r="Z87" s="354"/>
      <c r="AA87" s="363"/>
      <c r="AB87" s="527">
        <v>0</v>
      </c>
      <c r="AC87" s="490">
        <v>0</v>
      </c>
      <c r="AD87" s="491">
        <v>0</v>
      </c>
      <c r="AE87" s="405">
        <v>42370</v>
      </c>
      <c r="AF87" s="405">
        <v>42735</v>
      </c>
      <c r="AG87" s="366" t="s">
        <v>83</v>
      </c>
      <c r="AH87" s="361">
        <f t="shared" si="0"/>
        <v>0</v>
      </c>
      <c r="AI87" s="362">
        <f t="shared" si="1"/>
        <v>0</v>
      </c>
      <c r="AJ87" s="798"/>
      <c r="AK87" s="799"/>
      <c r="AV87" s="367"/>
    </row>
    <row r="88" spans="1:48" ht="25.5">
      <c r="A88" s="266" t="s">
        <v>638</v>
      </c>
      <c r="B88" s="169"/>
      <c r="C88" s="488" t="s">
        <v>600</v>
      </c>
      <c r="D88" s="350"/>
      <c r="E88" s="356"/>
      <c r="F88" s="350"/>
      <c r="G88" s="356"/>
      <c r="H88" s="272"/>
      <c r="I88" s="488"/>
      <c r="J88" s="272"/>
      <c r="K88" s="488"/>
      <c r="L88" s="272"/>
      <c r="M88" s="488"/>
      <c r="N88" s="272"/>
      <c r="O88" s="488"/>
      <c r="P88" s="272"/>
      <c r="Q88" s="488"/>
      <c r="R88" s="272"/>
      <c r="S88" s="488"/>
      <c r="T88" s="272"/>
      <c r="U88" s="488"/>
      <c r="V88" s="272"/>
      <c r="W88" s="488"/>
      <c r="X88" s="272"/>
      <c r="Y88" s="488"/>
      <c r="Z88" s="354"/>
      <c r="AA88" s="363"/>
      <c r="AB88" s="527">
        <v>0</v>
      </c>
      <c r="AC88" s="490">
        <v>0</v>
      </c>
      <c r="AD88" s="491">
        <v>0</v>
      </c>
      <c r="AE88" s="405">
        <v>42370</v>
      </c>
      <c r="AF88" s="405">
        <v>42735</v>
      </c>
      <c r="AG88" s="366" t="s">
        <v>83</v>
      </c>
      <c r="AH88" s="361">
        <f t="shared" si="0"/>
        <v>0</v>
      </c>
      <c r="AI88" s="362">
        <f t="shared" si="1"/>
        <v>0</v>
      </c>
      <c r="AJ88" s="798"/>
      <c r="AK88" s="799"/>
      <c r="AV88" s="367"/>
    </row>
    <row r="89" spans="1:48" ht="25.5">
      <c r="A89" s="268" t="s">
        <v>639</v>
      </c>
      <c r="B89" s="169"/>
      <c r="C89" s="488" t="s">
        <v>600</v>
      </c>
      <c r="D89" s="350"/>
      <c r="E89" s="356"/>
      <c r="F89" s="350"/>
      <c r="G89" s="356"/>
      <c r="H89" s="272"/>
      <c r="I89" s="488"/>
      <c r="J89" s="272"/>
      <c r="K89" s="488"/>
      <c r="L89" s="272"/>
      <c r="M89" s="488"/>
      <c r="N89" s="272"/>
      <c r="O89" s="488"/>
      <c r="P89" s="272"/>
      <c r="Q89" s="488"/>
      <c r="R89" s="272"/>
      <c r="S89" s="488"/>
      <c r="T89" s="272"/>
      <c r="U89" s="488"/>
      <c r="V89" s="272"/>
      <c r="W89" s="488"/>
      <c r="X89" s="272"/>
      <c r="Y89" s="488"/>
      <c r="Z89" s="354"/>
      <c r="AA89" s="363"/>
      <c r="AB89" s="527">
        <v>0</v>
      </c>
      <c r="AC89" s="490">
        <v>0</v>
      </c>
      <c r="AD89" s="491">
        <v>0</v>
      </c>
      <c r="AE89" s="405">
        <v>42370</v>
      </c>
      <c r="AF89" s="405">
        <v>42735</v>
      </c>
      <c r="AG89" s="366" t="s">
        <v>83</v>
      </c>
      <c r="AH89" s="361">
        <f t="shared" si="0"/>
        <v>0</v>
      </c>
      <c r="AI89" s="362">
        <f t="shared" si="1"/>
        <v>0</v>
      </c>
      <c r="AJ89" s="798"/>
      <c r="AK89" s="799"/>
      <c r="AV89" s="367"/>
    </row>
    <row r="90" spans="1:48" ht="25.5">
      <c r="A90" s="535" t="s">
        <v>640</v>
      </c>
      <c r="B90" s="169"/>
      <c r="C90" s="488">
        <v>1</v>
      </c>
      <c r="D90" s="350">
        <v>1</v>
      </c>
      <c r="E90" s="356"/>
      <c r="F90" s="272">
        <v>0</v>
      </c>
      <c r="G90" s="488"/>
      <c r="H90" s="350">
        <v>0</v>
      </c>
      <c r="I90" s="356"/>
      <c r="J90" s="272">
        <v>0</v>
      </c>
      <c r="K90" s="488"/>
      <c r="L90" s="350">
        <v>0</v>
      </c>
      <c r="M90" s="356"/>
      <c r="N90" s="272">
        <v>0</v>
      </c>
      <c r="O90" s="488"/>
      <c r="P90" s="350">
        <v>0</v>
      </c>
      <c r="Q90" s="356"/>
      <c r="R90" s="272">
        <v>0</v>
      </c>
      <c r="S90" s="488"/>
      <c r="T90" s="350">
        <v>0</v>
      </c>
      <c r="U90" s="356"/>
      <c r="V90" s="272">
        <v>0</v>
      </c>
      <c r="W90" s="488"/>
      <c r="X90" s="350">
        <v>0</v>
      </c>
      <c r="Y90" s="356"/>
      <c r="Z90" s="386">
        <v>0</v>
      </c>
      <c r="AA90" s="427"/>
      <c r="AB90" s="527">
        <v>0</v>
      </c>
      <c r="AC90" s="490">
        <v>0</v>
      </c>
      <c r="AD90" s="491">
        <v>0</v>
      </c>
      <c r="AE90" s="405">
        <v>42370</v>
      </c>
      <c r="AF90" s="405">
        <v>42735</v>
      </c>
      <c r="AG90" s="366" t="s">
        <v>83</v>
      </c>
      <c r="AH90" s="361">
        <f t="shared" si="0"/>
        <v>0</v>
      </c>
      <c r="AI90" s="362">
        <f t="shared" si="1"/>
        <v>0</v>
      </c>
      <c r="AJ90" s="798"/>
      <c r="AK90" s="799"/>
      <c r="AV90" s="367"/>
    </row>
    <row r="91" spans="1:48" ht="25.5">
      <c r="A91" s="424" t="s">
        <v>55</v>
      </c>
      <c r="B91" s="424"/>
      <c r="C91" s="400">
        <v>1</v>
      </c>
      <c r="D91" s="376">
        <v>0</v>
      </c>
      <c r="E91" s="400"/>
      <c r="F91" s="376">
        <v>0</v>
      </c>
      <c r="G91" s="400"/>
      <c r="H91" s="376">
        <v>0</v>
      </c>
      <c r="I91" s="400"/>
      <c r="J91" s="376">
        <v>0</v>
      </c>
      <c r="K91" s="400"/>
      <c r="L91" s="376">
        <v>0</v>
      </c>
      <c r="M91" s="400"/>
      <c r="N91" s="376">
        <v>0</v>
      </c>
      <c r="O91" s="400"/>
      <c r="P91" s="376">
        <v>1</v>
      </c>
      <c r="Q91" s="400"/>
      <c r="R91" s="376">
        <v>0</v>
      </c>
      <c r="S91" s="400"/>
      <c r="T91" s="376">
        <v>0</v>
      </c>
      <c r="U91" s="400"/>
      <c r="V91" s="376">
        <v>0</v>
      </c>
      <c r="W91" s="400"/>
      <c r="X91" s="376">
        <v>0</v>
      </c>
      <c r="Y91" s="400"/>
      <c r="Z91" s="376">
        <v>0</v>
      </c>
      <c r="AA91" s="400"/>
      <c r="AB91" s="420">
        <v>0</v>
      </c>
      <c r="AC91" s="490">
        <v>0</v>
      </c>
      <c r="AD91" s="491">
        <v>0</v>
      </c>
      <c r="AE91" s="405">
        <v>42370</v>
      </c>
      <c r="AF91" s="405">
        <v>42735</v>
      </c>
      <c r="AG91" s="366" t="s">
        <v>83</v>
      </c>
      <c r="AH91" s="361">
        <f t="shared" si="0"/>
        <v>0</v>
      </c>
      <c r="AI91" s="362">
        <f t="shared" si="1"/>
        <v>0</v>
      </c>
      <c r="AJ91" s="798"/>
      <c r="AK91" s="799"/>
      <c r="AV91" s="367"/>
    </row>
    <row r="92" spans="1:48" ht="25.5">
      <c r="A92" s="250" t="s">
        <v>56</v>
      </c>
      <c r="B92" s="400"/>
      <c r="C92" s="400">
        <v>2</v>
      </c>
      <c r="D92" s="376">
        <v>0</v>
      </c>
      <c r="E92" s="400"/>
      <c r="F92" s="376">
        <v>0</v>
      </c>
      <c r="G92" s="400"/>
      <c r="H92" s="376">
        <v>0</v>
      </c>
      <c r="I92" s="400"/>
      <c r="J92" s="376">
        <v>0</v>
      </c>
      <c r="K92" s="400"/>
      <c r="L92" s="376">
        <v>0</v>
      </c>
      <c r="M92" s="400"/>
      <c r="N92" s="376">
        <v>0</v>
      </c>
      <c r="O92" s="400"/>
      <c r="P92" s="376">
        <v>1</v>
      </c>
      <c r="Q92" s="400"/>
      <c r="R92" s="376">
        <v>0</v>
      </c>
      <c r="S92" s="400"/>
      <c r="T92" s="376">
        <v>0</v>
      </c>
      <c r="U92" s="400"/>
      <c r="V92" s="376">
        <v>0</v>
      </c>
      <c r="W92" s="400"/>
      <c r="X92" s="376">
        <v>0</v>
      </c>
      <c r="Y92" s="400"/>
      <c r="Z92" s="376">
        <v>1</v>
      </c>
      <c r="AA92" s="400"/>
      <c r="AB92" s="420">
        <v>0</v>
      </c>
      <c r="AC92" s="490">
        <v>0</v>
      </c>
      <c r="AD92" s="491">
        <v>0</v>
      </c>
      <c r="AE92" s="405">
        <v>42370</v>
      </c>
      <c r="AF92" s="405">
        <v>42735</v>
      </c>
      <c r="AG92" s="366" t="s">
        <v>83</v>
      </c>
      <c r="AH92" s="361">
        <f t="shared" si="0"/>
        <v>0</v>
      </c>
      <c r="AI92" s="362">
        <f t="shared" si="1"/>
        <v>0</v>
      </c>
      <c r="AJ92" s="798"/>
      <c r="AK92" s="799"/>
      <c r="AV92" s="367"/>
    </row>
    <row r="93" spans="1:48" ht="25.5">
      <c r="A93" s="250" t="s">
        <v>57</v>
      </c>
      <c r="B93" s="400"/>
      <c r="C93" s="400">
        <v>1</v>
      </c>
      <c r="D93" s="376">
        <v>0</v>
      </c>
      <c r="E93" s="400"/>
      <c r="F93" s="376">
        <v>1</v>
      </c>
      <c r="G93" s="400"/>
      <c r="H93" s="376">
        <v>0</v>
      </c>
      <c r="I93" s="400"/>
      <c r="J93" s="376">
        <v>0</v>
      </c>
      <c r="K93" s="400"/>
      <c r="L93" s="376">
        <v>0</v>
      </c>
      <c r="M93" s="400"/>
      <c r="N93" s="376">
        <v>0</v>
      </c>
      <c r="O93" s="400"/>
      <c r="P93" s="376">
        <v>0</v>
      </c>
      <c r="Q93" s="400"/>
      <c r="R93" s="376">
        <v>0</v>
      </c>
      <c r="S93" s="400"/>
      <c r="T93" s="376">
        <v>0</v>
      </c>
      <c r="U93" s="400"/>
      <c r="V93" s="376">
        <v>0</v>
      </c>
      <c r="W93" s="400"/>
      <c r="X93" s="376">
        <v>0</v>
      </c>
      <c r="Y93" s="400"/>
      <c r="Z93" s="376">
        <v>0</v>
      </c>
      <c r="AA93" s="400"/>
      <c r="AB93" s="527">
        <v>0</v>
      </c>
      <c r="AC93" s="490">
        <v>0</v>
      </c>
      <c r="AD93" s="491">
        <v>0</v>
      </c>
      <c r="AE93" s="405">
        <v>42370</v>
      </c>
      <c r="AF93" s="405">
        <v>42735</v>
      </c>
      <c r="AG93" s="366" t="s">
        <v>83</v>
      </c>
      <c r="AH93" s="361">
        <f t="shared" si="0"/>
        <v>0</v>
      </c>
      <c r="AI93" s="362">
        <f t="shared" si="1"/>
        <v>0</v>
      </c>
      <c r="AJ93" s="798"/>
      <c r="AK93" s="799"/>
      <c r="AV93" s="367"/>
    </row>
    <row r="94" spans="1:48" ht="25.5" customHeight="1">
      <c r="A94" s="247" t="s">
        <v>641</v>
      </c>
      <c r="B94" s="426"/>
      <c r="C94" s="488" t="s">
        <v>600</v>
      </c>
      <c r="D94" s="353"/>
      <c r="E94" s="366"/>
      <c r="F94" s="353"/>
      <c r="G94" s="366"/>
      <c r="H94" s="353"/>
      <c r="I94" s="366"/>
      <c r="J94" s="353"/>
      <c r="K94" s="366"/>
      <c r="L94" s="353"/>
      <c r="M94" s="366"/>
      <c r="N94" s="353"/>
      <c r="O94" s="366"/>
      <c r="P94" s="353"/>
      <c r="Q94" s="366"/>
      <c r="R94" s="353"/>
      <c r="S94" s="366"/>
      <c r="T94" s="353"/>
      <c r="U94" s="366"/>
      <c r="V94" s="353"/>
      <c r="W94" s="366"/>
      <c r="X94" s="376"/>
      <c r="Y94" s="400"/>
      <c r="Z94" s="353"/>
      <c r="AA94" s="366"/>
      <c r="AB94" s="527">
        <v>0</v>
      </c>
      <c r="AC94" s="490">
        <v>0</v>
      </c>
      <c r="AD94" s="491">
        <v>0</v>
      </c>
      <c r="AE94" s="405">
        <v>42370</v>
      </c>
      <c r="AF94" s="405">
        <v>42735</v>
      </c>
      <c r="AG94" s="366" t="s">
        <v>83</v>
      </c>
      <c r="AH94" s="361">
        <f t="shared" si="0"/>
        <v>0</v>
      </c>
      <c r="AI94" s="362">
        <f t="shared" si="1"/>
        <v>0</v>
      </c>
      <c r="AJ94" s="798"/>
      <c r="AK94" s="799"/>
      <c r="AV94" s="367"/>
    </row>
    <row r="95" spans="1:48" ht="25.5">
      <c r="A95" s="535" t="s">
        <v>77</v>
      </c>
      <c r="B95" s="367"/>
      <c r="C95" s="488">
        <v>6</v>
      </c>
      <c r="D95" s="386">
        <v>1</v>
      </c>
      <c r="E95" s="427"/>
      <c r="F95" s="386">
        <v>0</v>
      </c>
      <c r="G95" s="427"/>
      <c r="H95" s="386">
        <v>1</v>
      </c>
      <c r="I95" s="427"/>
      <c r="J95" s="386">
        <v>0</v>
      </c>
      <c r="K95" s="427"/>
      <c r="L95" s="386">
        <v>1</v>
      </c>
      <c r="M95" s="427"/>
      <c r="N95" s="386">
        <v>0</v>
      </c>
      <c r="O95" s="427"/>
      <c r="P95" s="386">
        <v>1</v>
      </c>
      <c r="Q95" s="427"/>
      <c r="R95" s="386">
        <v>0</v>
      </c>
      <c r="S95" s="427"/>
      <c r="T95" s="386">
        <v>1</v>
      </c>
      <c r="U95" s="427"/>
      <c r="V95" s="386">
        <v>0</v>
      </c>
      <c r="W95" s="427"/>
      <c r="X95" s="386">
        <v>1</v>
      </c>
      <c r="Y95" s="427"/>
      <c r="Z95" s="386">
        <v>0</v>
      </c>
      <c r="AA95" s="427"/>
      <c r="AB95" s="489">
        <v>0</v>
      </c>
      <c r="AC95" s="490">
        <v>0</v>
      </c>
      <c r="AD95" s="491">
        <v>0</v>
      </c>
      <c r="AE95" s="405">
        <v>42370</v>
      </c>
      <c r="AF95" s="405">
        <v>42735</v>
      </c>
      <c r="AG95" s="366" t="s">
        <v>83</v>
      </c>
      <c r="AH95" s="361">
        <f t="shared" si="0"/>
        <v>0</v>
      </c>
      <c r="AI95" s="362">
        <f t="shared" si="1"/>
        <v>0</v>
      </c>
      <c r="AJ95" s="798"/>
      <c r="AK95" s="799"/>
      <c r="AV95" s="367"/>
    </row>
    <row r="96" spans="1:48" ht="25.5">
      <c r="A96" s="536" t="s">
        <v>878</v>
      </c>
      <c r="B96" s="537"/>
      <c r="C96" s="488">
        <v>5</v>
      </c>
      <c r="D96" s="538"/>
      <c r="E96" s="539"/>
      <c r="F96" s="538"/>
      <c r="G96" s="539"/>
      <c r="H96" s="538"/>
      <c r="I96" s="539"/>
      <c r="J96" s="538"/>
      <c r="K96" s="539"/>
      <c r="L96" s="538"/>
      <c r="M96" s="539"/>
      <c r="N96" s="538"/>
      <c r="O96" s="539"/>
      <c r="P96" s="538"/>
      <c r="Q96" s="539"/>
      <c r="R96" s="538"/>
      <c r="S96" s="539"/>
      <c r="T96" s="538"/>
      <c r="U96" s="539"/>
      <c r="V96" s="538"/>
      <c r="W96" s="539"/>
      <c r="X96" s="383"/>
      <c r="Y96" s="429"/>
      <c r="Z96" s="386"/>
      <c r="AA96" s="427"/>
      <c r="AB96" s="540">
        <v>180809315</v>
      </c>
      <c r="AC96" s="490"/>
      <c r="AD96" s="491"/>
      <c r="AE96" s="405">
        <v>42370</v>
      </c>
      <c r="AF96" s="405">
        <v>42735</v>
      </c>
      <c r="AG96" s="366" t="s">
        <v>83</v>
      </c>
      <c r="AH96" s="361">
        <f t="shared" ref="AH96:AH97" si="2">E96+G96+I96+K96+M96+O96+Q96+S96+U96+W96+Y96+AA96</f>
        <v>0</v>
      </c>
      <c r="AI96" s="362">
        <f t="shared" ref="AI96:AI97" si="3">+IFERROR(AH96/C96,0)</f>
        <v>0</v>
      </c>
      <c r="AJ96" s="798"/>
      <c r="AK96" s="799"/>
      <c r="AV96" s="367"/>
    </row>
    <row r="97" spans="1:48" ht="25.5">
      <c r="A97" s="536" t="s">
        <v>868</v>
      </c>
      <c r="B97" s="537"/>
      <c r="C97" s="488">
        <v>4</v>
      </c>
      <c r="D97" s="538"/>
      <c r="E97" s="539"/>
      <c r="F97" s="538"/>
      <c r="G97" s="539"/>
      <c r="H97" s="538"/>
      <c r="I97" s="539"/>
      <c r="J97" s="538"/>
      <c r="K97" s="539"/>
      <c r="L97" s="538"/>
      <c r="M97" s="539"/>
      <c r="N97" s="538"/>
      <c r="O97" s="539"/>
      <c r="P97" s="538"/>
      <c r="Q97" s="539"/>
      <c r="R97" s="538"/>
      <c r="S97" s="539"/>
      <c r="T97" s="538"/>
      <c r="U97" s="539"/>
      <c r="V97" s="538"/>
      <c r="W97" s="539"/>
      <c r="X97" s="383"/>
      <c r="Y97" s="429"/>
      <c r="Z97" s="386"/>
      <c r="AA97" s="427"/>
      <c r="AB97" s="540">
        <v>183009430</v>
      </c>
      <c r="AC97" s="490"/>
      <c r="AD97" s="491"/>
      <c r="AE97" s="405">
        <v>42370</v>
      </c>
      <c r="AF97" s="405">
        <v>42735</v>
      </c>
      <c r="AG97" s="366" t="s">
        <v>83</v>
      </c>
      <c r="AH97" s="361">
        <f t="shared" si="2"/>
        <v>0</v>
      </c>
      <c r="AI97" s="362">
        <f t="shared" si="3"/>
        <v>0</v>
      </c>
      <c r="AJ97" s="798"/>
      <c r="AK97" s="799"/>
      <c r="AV97" s="367"/>
    </row>
    <row r="98" spans="1:48" ht="25.5" hidden="1">
      <c r="A98" s="536" t="s">
        <v>869</v>
      </c>
      <c r="B98" s="537"/>
      <c r="C98" s="531"/>
      <c r="D98" s="538"/>
      <c r="E98" s="539"/>
      <c r="F98" s="538"/>
      <c r="G98" s="539"/>
      <c r="H98" s="538"/>
      <c r="I98" s="539"/>
      <c r="J98" s="538"/>
      <c r="K98" s="539"/>
      <c r="L98" s="538"/>
      <c r="M98" s="539"/>
      <c r="N98" s="538"/>
      <c r="O98" s="539"/>
      <c r="P98" s="538"/>
      <c r="Q98" s="539"/>
      <c r="R98" s="538"/>
      <c r="S98" s="539"/>
      <c r="T98" s="538"/>
      <c r="U98" s="539"/>
      <c r="V98" s="538"/>
      <c r="W98" s="539"/>
      <c r="X98" s="383"/>
      <c r="Y98" s="429"/>
      <c r="Z98" s="386"/>
      <c r="AA98" s="427"/>
      <c r="AB98" s="540">
        <f>SUM(AB11+AB19+AB35+AB62+AB75+AB97+AB96)</f>
        <v>573857745</v>
      </c>
      <c r="AC98" s="490"/>
      <c r="AD98" s="491"/>
      <c r="AE98" s="541"/>
      <c r="AF98" s="542"/>
      <c r="AG98" s="543"/>
      <c r="AH98" s="361"/>
      <c r="AI98" s="362"/>
      <c r="AJ98" s="431"/>
      <c r="AK98" s="544"/>
      <c r="AL98" s="545"/>
      <c r="AV98" s="367"/>
    </row>
    <row r="99" spans="1:48">
      <c r="A99" s="752" t="s">
        <v>109</v>
      </c>
      <c r="B99" s="753"/>
      <c r="C99" s="753"/>
      <c r="D99" s="753"/>
      <c r="E99" s="753"/>
      <c r="F99" s="753"/>
      <c r="G99" s="753"/>
      <c r="H99" s="753"/>
      <c r="I99" s="753"/>
      <c r="J99" s="753"/>
      <c r="K99" s="753"/>
      <c r="L99" s="753"/>
      <c r="M99" s="753"/>
      <c r="N99" s="753"/>
      <c r="O99" s="753"/>
      <c r="P99" s="753"/>
      <c r="Q99" s="753"/>
      <c r="R99" s="753"/>
      <c r="S99" s="753"/>
      <c r="T99" s="753"/>
      <c r="U99" s="753"/>
      <c r="V99" s="753"/>
      <c r="W99" s="753"/>
      <c r="X99" s="754"/>
      <c r="Y99" s="493"/>
      <c r="Z99" s="354"/>
      <c r="AA99" s="354"/>
      <c r="AB99" s="468">
        <f>SUM(AB98:AB98)</f>
        <v>573857745</v>
      </c>
      <c r="AC99" s="494">
        <v>0</v>
      </c>
      <c r="AD99" s="495">
        <v>0</v>
      </c>
      <c r="AE99" s="782"/>
      <c r="AF99" s="783"/>
      <c r="AG99" s="784"/>
      <c r="AH99" s="778"/>
      <c r="AI99" s="778"/>
      <c r="AJ99" s="546"/>
      <c r="AK99" s="547"/>
      <c r="AV99" s="354"/>
    </row>
    <row r="102" spans="1:48">
      <c r="AB102" s="548"/>
    </row>
    <row r="104" spans="1:48">
      <c r="AB104" s="548"/>
    </row>
  </sheetData>
  <protectedRanges>
    <protectedRange password="C7A1" sqref="A94" name="Rango1_5"/>
  </protectedRanges>
  <mergeCells count="104">
    <mergeCell ref="AJ9:AJ97"/>
    <mergeCell ref="AK9:AK97"/>
    <mergeCell ref="A99:X99"/>
    <mergeCell ref="AE99:AG99"/>
    <mergeCell ref="AH99:AI99"/>
    <mergeCell ref="A74:X74"/>
    <mergeCell ref="AE74:AG74"/>
    <mergeCell ref="AH74:AI74"/>
    <mergeCell ref="A75:X75"/>
    <mergeCell ref="AE75:AG75"/>
    <mergeCell ref="AH75:AI75"/>
    <mergeCell ref="A76:AG76"/>
    <mergeCell ref="AH76:AI76"/>
    <mergeCell ref="AH52:AI52"/>
    <mergeCell ref="A53:AG53"/>
    <mergeCell ref="AH53:AI53"/>
    <mergeCell ref="A56:X56"/>
    <mergeCell ref="AE56:AG56"/>
    <mergeCell ref="AH56:AI56"/>
    <mergeCell ref="A57:AG57"/>
    <mergeCell ref="AH57:AI57"/>
    <mergeCell ref="A61:X61"/>
    <mergeCell ref="AE61:AG61"/>
    <mergeCell ref="AH61:AI61"/>
    <mergeCell ref="A52:X52"/>
    <mergeCell ref="AE52:AG52"/>
    <mergeCell ref="A67:X67"/>
    <mergeCell ref="AE67:AG67"/>
    <mergeCell ref="AH67:AI67"/>
    <mergeCell ref="A68:AG68"/>
    <mergeCell ref="AH68:AI68"/>
    <mergeCell ref="A62:X62"/>
    <mergeCell ref="AE62:AG62"/>
    <mergeCell ref="AH62:AI62"/>
    <mergeCell ref="A63:AG63"/>
    <mergeCell ref="AH63:AI63"/>
    <mergeCell ref="A64:AG64"/>
    <mergeCell ref="AH64:AI64"/>
    <mergeCell ref="AG5:AG6"/>
    <mergeCell ref="AH5:AI5"/>
    <mergeCell ref="A11:Z11"/>
    <mergeCell ref="AC5:AC6"/>
    <mergeCell ref="AD5:AD6"/>
    <mergeCell ref="AE5:AE6"/>
    <mergeCell ref="AF5:AF6"/>
    <mergeCell ref="A5:A6"/>
    <mergeCell ref="B5:B6"/>
    <mergeCell ref="C5:C6"/>
    <mergeCell ref="D5:AA5"/>
    <mergeCell ref="AB5:AB6"/>
    <mergeCell ref="AH7:AI7"/>
    <mergeCell ref="AH8:AI8"/>
    <mergeCell ref="AE11:AG11"/>
    <mergeCell ref="AH11:AI11"/>
    <mergeCell ref="AE35:AG35"/>
    <mergeCell ref="AH35:AI35"/>
    <mergeCell ref="A36:AG36"/>
    <mergeCell ref="AH36:AI36"/>
    <mergeCell ref="A37:AG37"/>
    <mergeCell ref="AH37:AI37"/>
    <mergeCell ref="A12:AG12"/>
    <mergeCell ref="AH12:AI12"/>
    <mergeCell ref="A19:X19"/>
    <mergeCell ref="AE19:AG19"/>
    <mergeCell ref="A22:X22"/>
    <mergeCell ref="AE22:AG22"/>
    <mergeCell ref="AH22:AI22"/>
    <mergeCell ref="A23:X23"/>
    <mergeCell ref="AE23:AG23"/>
    <mergeCell ref="AH23:AI23"/>
    <mergeCell ref="A49:AG49"/>
    <mergeCell ref="AH49:AI49"/>
    <mergeCell ref="A42:X42"/>
    <mergeCell ref="AE42:AG42"/>
    <mergeCell ref="AH42:AI42"/>
    <mergeCell ref="A43:AG43"/>
    <mergeCell ref="AH43:AI43"/>
    <mergeCell ref="A45:X45"/>
    <mergeCell ref="AE45:AG45"/>
    <mergeCell ref="AH45:AI45"/>
    <mergeCell ref="AJ5:AU5"/>
    <mergeCell ref="AV5:AV6"/>
    <mergeCell ref="A4:AV4"/>
    <mergeCell ref="A3:AV3"/>
    <mergeCell ref="A2:AV2"/>
    <mergeCell ref="A1:AV1"/>
    <mergeCell ref="A46:AG46"/>
    <mergeCell ref="AH46:AI46"/>
    <mergeCell ref="A48:X48"/>
    <mergeCell ref="AE48:AG48"/>
    <mergeCell ref="AH48:AI48"/>
    <mergeCell ref="A24:AG24"/>
    <mergeCell ref="AH24:AI24"/>
    <mergeCell ref="A25:AG25"/>
    <mergeCell ref="AH25:AI25"/>
    <mergeCell ref="A29:X29"/>
    <mergeCell ref="AE29:AG29"/>
    <mergeCell ref="AH29:AI29"/>
    <mergeCell ref="A30:AG30"/>
    <mergeCell ref="AH30:AI30"/>
    <mergeCell ref="A34:X34"/>
    <mergeCell ref="AE34:AG34"/>
    <mergeCell ref="AH34:AI34"/>
    <mergeCell ref="A35:X35"/>
  </mergeCells>
  <conditionalFormatting sqref="AH71:AH89 AH60:AH61 AH9:AI10 AI14:AI18 AH13:AH19 AH34:AH40 AH21:AH31 AI21 AI44 AI38:AI41 AI26:AI28 AI31:AI33 AH42:AH50 AI47 AI50:AI51 AH52:AH58 AI65:AI66 AI54:AI55 AI58:AI60 AH63:AH69 AI69:AI71">
    <cfRule type="cellIs" dxfId="109" priority="176" operator="greaterThanOrEqual">
      <formula>1</formula>
    </cfRule>
    <cfRule type="cellIs" dxfId="108" priority="177" operator="lessThanOrEqual">
      <formula>0.99</formula>
    </cfRule>
  </conditionalFormatting>
  <conditionalFormatting sqref="AG60:AG61 AG9:AH10 AH14:AH18 AG13:AG19 AG21:AG31 AG34:AG40 AH31:AH33 AH21 AH26:AH28 AH44 AH38:AH41 AG42:AG50 AH47 AH50:AH51 AG52:AG58 AH58:AH60 AH65:AH66 AH54:AH55 AG63:AG89 AH69:AH73">
    <cfRule type="colorScale" priority="175">
      <colorScale>
        <cfvo type="num" val="0"/>
        <cfvo type="num" val="4036"/>
        <color rgb="FFFF0000"/>
        <color rgb="FF00B050"/>
      </colorScale>
    </cfRule>
  </conditionalFormatting>
  <conditionalFormatting sqref="AH70:AH71">
    <cfRule type="cellIs" dxfId="107" priority="121" operator="greaterThanOrEqual">
      <formula>1</formula>
    </cfRule>
    <cfRule type="cellIs" dxfId="106" priority="122" operator="lessThanOrEqual">
      <formula>0.99</formula>
    </cfRule>
  </conditionalFormatting>
  <conditionalFormatting sqref="AG75:AG93">
    <cfRule type="colorScale" priority="95">
      <colorScale>
        <cfvo type="num" val="0"/>
        <cfvo type="num" val="4036"/>
        <color rgb="FFFF0000"/>
        <color rgb="FF00B050"/>
      </colorScale>
    </cfRule>
  </conditionalFormatting>
  <conditionalFormatting sqref="AH75:AH93">
    <cfRule type="cellIs" dxfId="105" priority="68" operator="greaterThanOrEqual">
      <formula>1</formula>
    </cfRule>
    <cfRule type="cellIs" dxfId="104" priority="69" operator="lessThanOrEqual">
      <formula>0.99</formula>
    </cfRule>
  </conditionalFormatting>
  <conditionalFormatting sqref="AI72:AI73">
    <cfRule type="cellIs" dxfId="103" priority="60" operator="greaterThanOrEqual">
      <formula>1</formula>
    </cfRule>
    <cfRule type="cellIs" dxfId="102" priority="61" operator="lessThanOrEqual">
      <formula>0.99</formula>
    </cfRule>
  </conditionalFormatting>
  <conditionalFormatting sqref="AH77:AH98">
    <cfRule type="colorScale" priority="34">
      <colorScale>
        <cfvo type="num" val="0"/>
        <cfvo type="num" val="4036"/>
        <color rgb="FFFF0000"/>
        <color rgb="FF00B050"/>
      </colorScale>
    </cfRule>
  </conditionalFormatting>
  <conditionalFormatting sqref="AI77:AI98">
    <cfRule type="cellIs" dxfId="101" priority="7" operator="greaterThanOrEqual">
      <formula>1</formula>
    </cfRule>
    <cfRule type="cellIs" dxfId="100" priority="8" operator="lessThanOrEqual">
      <formula>0.99</formula>
    </cfRule>
  </conditionalFormatting>
  <pageMargins left="0.23622047244094491" right="0.23622047244094491" top="0.74803149606299213" bottom="0.74803149606299213" header="0.31496062992125984" footer="0.31496062992125984"/>
  <pageSetup scale="9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4"/>
  <sheetViews>
    <sheetView topLeftCell="A25" zoomScale="115" zoomScaleNormal="115" workbookViewId="0">
      <selection activeCell="AF38" sqref="AF38"/>
    </sheetView>
  </sheetViews>
  <sheetFormatPr baseColWidth="10" defaultRowHeight="15"/>
  <cols>
    <col min="1" max="1" width="41.85546875" bestFit="1" customWidth="1"/>
    <col min="2" max="2" width="0" hidden="1" customWidth="1"/>
    <col min="4" max="27" width="0" hidden="1" customWidth="1"/>
  </cols>
  <sheetData>
    <row r="1" spans="1:28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28">
      <c r="A2" s="256" t="s">
        <v>582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</row>
    <row r="3" spans="1:28">
      <c r="A3" s="254" t="s">
        <v>110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</row>
    <row r="4" spans="1:28">
      <c r="A4" s="258" t="s">
        <v>111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>
      <c r="A5" s="803" t="s">
        <v>3</v>
      </c>
      <c r="B5" s="803" t="s">
        <v>4</v>
      </c>
      <c r="C5" s="803" t="s">
        <v>5</v>
      </c>
      <c r="D5" s="804" t="s">
        <v>6</v>
      </c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6"/>
      <c r="AB5" s="801" t="s">
        <v>7</v>
      </c>
    </row>
    <row r="6" spans="1:28" ht="30.75" customHeight="1">
      <c r="A6" s="803"/>
      <c r="B6" s="803"/>
      <c r="C6" s="803"/>
      <c r="D6" s="260" t="s">
        <v>16</v>
      </c>
      <c r="E6" s="260" t="s">
        <v>68</v>
      </c>
      <c r="F6" s="260" t="s">
        <v>18</v>
      </c>
      <c r="G6" s="260" t="s">
        <v>19</v>
      </c>
      <c r="H6" s="260" t="s">
        <v>20</v>
      </c>
      <c r="I6" s="260" t="s">
        <v>21</v>
      </c>
      <c r="J6" s="260" t="s">
        <v>22</v>
      </c>
      <c r="K6" s="260" t="s">
        <v>23</v>
      </c>
      <c r="L6" s="260" t="s">
        <v>24</v>
      </c>
      <c r="M6" s="260" t="s">
        <v>25</v>
      </c>
      <c r="N6" s="260" t="s">
        <v>26</v>
      </c>
      <c r="O6" s="260" t="s">
        <v>27</v>
      </c>
      <c r="P6" s="260" t="s">
        <v>28</v>
      </c>
      <c r="Q6" s="260" t="s">
        <v>29</v>
      </c>
      <c r="R6" s="260" t="s">
        <v>30</v>
      </c>
      <c r="S6" s="260" t="s">
        <v>31</v>
      </c>
      <c r="T6" s="260" t="s">
        <v>32</v>
      </c>
      <c r="U6" s="260" t="s">
        <v>33</v>
      </c>
      <c r="V6" s="260" t="s">
        <v>34</v>
      </c>
      <c r="W6" s="260" t="s">
        <v>35</v>
      </c>
      <c r="X6" s="260" t="s">
        <v>36</v>
      </c>
      <c r="Y6" s="260" t="s">
        <v>37</v>
      </c>
      <c r="Z6" s="18" t="s">
        <v>38</v>
      </c>
      <c r="AA6" s="19" t="s">
        <v>39</v>
      </c>
      <c r="AB6" s="801"/>
    </row>
    <row r="7" spans="1:28">
      <c r="A7" s="294" t="s">
        <v>112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</row>
    <row r="8" spans="1:28" ht="59.25" customHeight="1">
      <c r="A8" s="35" t="s">
        <v>833</v>
      </c>
      <c r="B8" s="32"/>
      <c r="C8" s="45">
        <v>46</v>
      </c>
      <c r="D8" s="50"/>
      <c r="E8" s="51"/>
      <c r="F8" s="50">
        <v>8</v>
      </c>
      <c r="G8" s="51"/>
      <c r="H8" s="50">
        <v>8</v>
      </c>
      <c r="I8" s="51"/>
      <c r="J8" s="50">
        <v>8</v>
      </c>
      <c r="K8" s="51"/>
      <c r="L8" s="50">
        <v>8</v>
      </c>
      <c r="M8" s="51"/>
      <c r="N8" s="50">
        <v>8</v>
      </c>
      <c r="O8" s="51"/>
      <c r="P8" s="50">
        <v>8</v>
      </c>
      <c r="Q8" s="51"/>
      <c r="R8" s="50">
        <v>8</v>
      </c>
      <c r="S8" s="51"/>
      <c r="T8" s="50">
        <v>8</v>
      </c>
      <c r="U8" s="51"/>
      <c r="V8" s="50">
        <v>8</v>
      </c>
      <c r="W8" s="51"/>
      <c r="X8" s="50">
        <v>8</v>
      </c>
      <c r="Y8" s="51"/>
      <c r="Z8" s="50">
        <v>4</v>
      </c>
      <c r="AA8" s="51"/>
      <c r="AB8" s="276">
        <v>261590000</v>
      </c>
    </row>
    <row r="9" spans="1:28">
      <c r="A9" s="802" t="s">
        <v>113</v>
      </c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261"/>
      <c r="AB9" s="280">
        <f>SUM(AB8)</f>
        <v>261590000</v>
      </c>
    </row>
    <row r="10" spans="1:28">
      <c r="A10" s="296" t="s">
        <v>114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</row>
    <row r="11" spans="1:28" ht="36">
      <c r="A11" s="35" t="s">
        <v>642</v>
      </c>
      <c r="B11" s="32"/>
      <c r="C11" s="36"/>
      <c r="D11" s="50"/>
      <c r="E11" s="51"/>
      <c r="F11" s="50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51"/>
      <c r="AB11" s="278">
        <v>30000000</v>
      </c>
    </row>
    <row r="12" spans="1:28">
      <c r="A12" s="54" t="s">
        <v>643</v>
      </c>
      <c r="B12" s="32"/>
      <c r="C12" s="45">
        <v>1</v>
      </c>
      <c r="D12" s="50">
        <v>0</v>
      </c>
      <c r="E12" s="51"/>
      <c r="F12" s="50">
        <v>0</v>
      </c>
      <c r="G12" s="51"/>
      <c r="H12" s="50">
        <v>0</v>
      </c>
      <c r="I12" s="51"/>
      <c r="J12" s="50">
        <v>0</v>
      </c>
      <c r="K12" s="51"/>
      <c r="L12" s="50">
        <v>0</v>
      </c>
      <c r="M12" s="51"/>
      <c r="N12" s="50">
        <v>0</v>
      </c>
      <c r="O12" s="51"/>
      <c r="P12" s="50">
        <v>0</v>
      </c>
      <c r="Q12" s="51"/>
      <c r="R12" s="50">
        <v>0</v>
      </c>
      <c r="S12" s="51"/>
      <c r="T12" s="50">
        <v>0</v>
      </c>
      <c r="U12" s="51"/>
      <c r="V12" s="50">
        <v>0</v>
      </c>
      <c r="W12" s="51"/>
      <c r="X12" s="50">
        <v>0</v>
      </c>
      <c r="Y12" s="51"/>
      <c r="Z12" s="50">
        <v>1</v>
      </c>
      <c r="AA12" s="51"/>
      <c r="AB12" s="278">
        <v>98000000</v>
      </c>
    </row>
    <row r="13" spans="1:28" ht="24">
      <c r="A13" s="35" t="s">
        <v>644</v>
      </c>
      <c r="B13" s="32"/>
      <c r="C13" s="45">
        <v>1</v>
      </c>
      <c r="D13" s="50">
        <v>0</v>
      </c>
      <c r="E13" s="51"/>
      <c r="F13" s="50">
        <v>0</v>
      </c>
      <c r="G13" s="51"/>
      <c r="H13" s="50">
        <v>0</v>
      </c>
      <c r="I13" s="51"/>
      <c r="J13" s="50">
        <v>0</v>
      </c>
      <c r="K13" s="51"/>
      <c r="L13" s="50">
        <v>0</v>
      </c>
      <c r="M13" s="51"/>
      <c r="N13" s="50">
        <v>0</v>
      </c>
      <c r="O13" s="51"/>
      <c r="P13" s="50">
        <v>0</v>
      </c>
      <c r="Q13" s="51"/>
      <c r="R13" s="50">
        <v>1</v>
      </c>
      <c r="S13" s="51">
        <v>1</v>
      </c>
      <c r="T13" s="50">
        <v>0</v>
      </c>
      <c r="U13" s="51"/>
      <c r="V13" s="50">
        <v>0</v>
      </c>
      <c r="W13" s="51"/>
      <c r="X13" s="50">
        <v>0</v>
      </c>
      <c r="Y13" s="51"/>
      <c r="Z13" s="50">
        <v>0</v>
      </c>
      <c r="AA13" s="51"/>
      <c r="AB13" s="278">
        <v>39000000</v>
      </c>
    </row>
    <row r="14" spans="1:28" ht="24">
      <c r="A14" s="55" t="s">
        <v>834</v>
      </c>
      <c r="B14" s="32"/>
      <c r="C14" s="45">
        <v>1</v>
      </c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  <c r="Y14" s="51"/>
      <c r="Z14" s="50"/>
      <c r="AA14" s="51"/>
      <c r="AB14" s="278">
        <v>30000000</v>
      </c>
    </row>
    <row r="15" spans="1:28">
      <c r="A15" s="802" t="s">
        <v>115</v>
      </c>
      <c r="B15" s="802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261"/>
      <c r="AB15" s="280">
        <f>SUM(AB11:AB14)</f>
        <v>197000000</v>
      </c>
    </row>
    <row r="16" spans="1:28">
      <c r="A16" s="56" t="s">
        <v>116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298"/>
    </row>
    <row r="17" spans="1:28" ht="36">
      <c r="A17" s="48" t="s">
        <v>645</v>
      </c>
      <c r="B17" s="32"/>
      <c r="C17" s="2">
        <v>3</v>
      </c>
      <c r="D17" s="50">
        <v>0</v>
      </c>
      <c r="E17" s="51"/>
      <c r="F17" s="50">
        <v>0</v>
      </c>
      <c r="G17" s="51"/>
      <c r="H17" s="50">
        <v>0</v>
      </c>
      <c r="I17" s="51"/>
      <c r="J17" s="50">
        <v>1</v>
      </c>
      <c r="K17" s="51">
        <v>1</v>
      </c>
      <c r="L17" s="50">
        <v>0</v>
      </c>
      <c r="M17" s="51"/>
      <c r="N17" s="50">
        <v>0</v>
      </c>
      <c r="O17" s="51"/>
      <c r="P17" s="50">
        <v>0</v>
      </c>
      <c r="Q17" s="51"/>
      <c r="R17" s="50">
        <v>1</v>
      </c>
      <c r="S17" s="51"/>
      <c r="T17" s="50">
        <v>0</v>
      </c>
      <c r="U17" s="51"/>
      <c r="V17" s="50">
        <v>0</v>
      </c>
      <c r="W17" s="51"/>
      <c r="X17" s="50">
        <v>0</v>
      </c>
      <c r="Y17" s="51"/>
      <c r="Z17" s="50">
        <v>1</v>
      </c>
      <c r="AA17" s="51"/>
      <c r="AB17" s="278">
        <v>12000000</v>
      </c>
    </row>
    <row r="18" spans="1:28">
      <c r="A18" s="41" t="s">
        <v>646</v>
      </c>
      <c r="B18" s="32"/>
      <c r="C18" s="261">
        <v>5</v>
      </c>
      <c r="D18" s="50"/>
      <c r="E18" s="51"/>
      <c r="F18" s="50"/>
      <c r="G18" s="51"/>
      <c r="H18" s="50"/>
      <c r="I18" s="51"/>
      <c r="J18" s="50"/>
      <c r="K18" s="51"/>
      <c r="L18" s="50"/>
      <c r="M18" s="51"/>
      <c r="N18" s="50"/>
      <c r="O18" s="51"/>
      <c r="P18" s="50"/>
      <c r="Q18" s="51">
        <v>1</v>
      </c>
      <c r="R18" s="50"/>
      <c r="S18" s="51"/>
      <c r="T18" s="50"/>
      <c r="U18" s="51"/>
      <c r="V18" s="50"/>
      <c r="W18" s="51"/>
      <c r="X18" s="50"/>
      <c r="Y18" s="51"/>
      <c r="Z18" s="50"/>
      <c r="AA18" s="51"/>
      <c r="AB18" s="276">
        <v>38000000</v>
      </c>
    </row>
    <row r="19" spans="1:28">
      <c r="A19" s="802" t="s">
        <v>117</v>
      </c>
      <c r="B19" s="802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261"/>
      <c r="AB19" s="280">
        <f>SUM(AB17:AB18)</f>
        <v>50000000</v>
      </c>
    </row>
    <row r="20" spans="1:28">
      <c r="A20" s="296" t="s">
        <v>118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>
      <c r="A21" s="59" t="s">
        <v>647</v>
      </c>
      <c r="B21" s="32"/>
      <c r="C21" s="60">
        <v>24</v>
      </c>
      <c r="D21" s="50">
        <v>2</v>
      </c>
      <c r="E21" s="51">
        <v>2</v>
      </c>
      <c r="F21" s="50">
        <v>2</v>
      </c>
      <c r="G21" s="51">
        <v>2</v>
      </c>
      <c r="H21" s="50">
        <v>2</v>
      </c>
      <c r="I21" s="51">
        <v>3</v>
      </c>
      <c r="J21" s="50">
        <v>2</v>
      </c>
      <c r="K21" s="51">
        <v>2</v>
      </c>
      <c r="L21" s="50">
        <v>2</v>
      </c>
      <c r="M21" s="51">
        <v>2</v>
      </c>
      <c r="N21" s="50">
        <v>2</v>
      </c>
      <c r="O21" s="51">
        <v>2</v>
      </c>
      <c r="P21" s="50">
        <v>2</v>
      </c>
      <c r="Q21" s="51">
        <v>2</v>
      </c>
      <c r="R21" s="50">
        <v>2</v>
      </c>
      <c r="S21" s="51">
        <v>2</v>
      </c>
      <c r="T21" s="50">
        <v>2</v>
      </c>
      <c r="U21" s="51">
        <v>2</v>
      </c>
      <c r="V21" s="50">
        <v>2</v>
      </c>
      <c r="W21" s="51"/>
      <c r="X21" s="50">
        <v>2</v>
      </c>
      <c r="Y21" s="51"/>
      <c r="Z21" s="50">
        <v>2</v>
      </c>
      <c r="AA21" s="51"/>
      <c r="AB21" s="278">
        <v>0</v>
      </c>
    </row>
    <row r="22" spans="1:28">
      <c r="A22" s="61" t="s">
        <v>648</v>
      </c>
      <c r="B22" s="32"/>
      <c r="C22" s="60">
        <v>110</v>
      </c>
      <c r="D22" s="50">
        <v>0</v>
      </c>
      <c r="E22" s="51"/>
      <c r="F22" s="50">
        <v>10</v>
      </c>
      <c r="G22" s="51">
        <v>9</v>
      </c>
      <c r="H22" s="50">
        <v>10</v>
      </c>
      <c r="I22" s="51">
        <v>8</v>
      </c>
      <c r="J22" s="50">
        <v>10</v>
      </c>
      <c r="K22" s="51">
        <v>11</v>
      </c>
      <c r="L22" s="50">
        <v>10</v>
      </c>
      <c r="M22" s="51">
        <v>10</v>
      </c>
      <c r="N22" s="50">
        <v>10</v>
      </c>
      <c r="O22" s="51">
        <v>10</v>
      </c>
      <c r="P22" s="50">
        <v>10</v>
      </c>
      <c r="Q22" s="51">
        <v>10</v>
      </c>
      <c r="R22" s="50">
        <v>10</v>
      </c>
      <c r="S22" s="51">
        <v>10</v>
      </c>
      <c r="T22" s="50">
        <v>10</v>
      </c>
      <c r="U22" s="51">
        <v>10</v>
      </c>
      <c r="V22" s="50">
        <v>10</v>
      </c>
      <c r="W22" s="51">
        <v>16</v>
      </c>
      <c r="X22" s="50">
        <v>10</v>
      </c>
      <c r="Y22" s="51"/>
      <c r="Z22" s="50">
        <v>10</v>
      </c>
      <c r="AA22" s="51"/>
      <c r="AB22" s="278">
        <v>0</v>
      </c>
    </row>
    <row r="23" spans="1:28">
      <c r="A23" s="61" t="s">
        <v>649</v>
      </c>
      <c r="B23" s="32"/>
      <c r="C23" s="60"/>
      <c r="D23" s="50"/>
      <c r="E23" s="51"/>
      <c r="F23" s="50"/>
      <c r="G23" s="51"/>
      <c r="H23" s="50"/>
      <c r="I23" s="51"/>
      <c r="J23" s="50"/>
      <c r="K23" s="51"/>
      <c r="L23" s="50"/>
      <c r="M23" s="51"/>
      <c r="N23" s="50"/>
      <c r="O23" s="51"/>
      <c r="P23" s="50"/>
      <c r="Q23" s="51"/>
      <c r="R23" s="50"/>
      <c r="S23" s="51"/>
      <c r="T23" s="50"/>
      <c r="U23" s="51"/>
      <c r="V23" s="50"/>
      <c r="W23" s="51"/>
      <c r="X23" s="50"/>
      <c r="Y23" s="51"/>
      <c r="Z23" s="50"/>
      <c r="AA23" s="51"/>
      <c r="AB23" s="278">
        <v>0</v>
      </c>
    </row>
    <row r="24" spans="1:28">
      <c r="A24" s="61" t="s">
        <v>650</v>
      </c>
      <c r="B24" s="32"/>
      <c r="C24" s="60"/>
      <c r="D24" s="50"/>
      <c r="E24" s="51"/>
      <c r="F24" s="50"/>
      <c r="G24" s="51"/>
      <c r="H24" s="50"/>
      <c r="I24" s="51"/>
      <c r="J24" s="50"/>
      <c r="K24" s="51"/>
      <c r="L24" s="50"/>
      <c r="M24" s="51"/>
      <c r="N24" s="50"/>
      <c r="O24" s="51"/>
      <c r="P24" s="50"/>
      <c r="Q24" s="51"/>
      <c r="R24" s="50"/>
      <c r="S24" s="51"/>
      <c r="T24" s="50"/>
      <c r="U24" s="51"/>
      <c r="V24" s="50"/>
      <c r="W24" s="51"/>
      <c r="X24" s="50"/>
      <c r="Y24" s="51"/>
      <c r="Z24" s="50"/>
      <c r="AA24" s="51"/>
      <c r="AB24" s="278">
        <v>0</v>
      </c>
    </row>
    <row r="25" spans="1:28">
      <c r="A25" s="61" t="s">
        <v>651</v>
      </c>
      <c r="B25" s="32"/>
      <c r="C25" s="60"/>
      <c r="D25" s="50"/>
      <c r="E25" s="51"/>
      <c r="F25" s="50"/>
      <c r="G25" s="51"/>
      <c r="H25" s="50"/>
      <c r="I25" s="51"/>
      <c r="J25" s="50"/>
      <c r="K25" s="51"/>
      <c r="L25" s="50"/>
      <c r="M25" s="51"/>
      <c r="N25" s="50"/>
      <c r="O25" s="51"/>
      <c r="P25" s="50"/>
      <c r="Q25" s="51"/>
      <c r="R25" s="50"/>
      <c r="S25" s="51"/>
      <c r="T25" s="50"/>
      <c r="U25" s="51"/>
      <c r="V25" s="50"/>
      <c r="W25" s="51"/>
      <c r="X25" s="50"/>
      <c r="Y25" s="51"/>
      <c r="Z25" s="50"/>
      <c r="AA25" s="51"/>
      <c r="AB25" s="278">
        <v>0</v>
      </c>
    </row>
    <row r="26" spans="1:28" ht="36">
      <c r="A26" s="279" t="s">
        <v>652</v>
      </c>
      <c r="B26" s="32"/>
      <c r="C26" s="261" t="s">
        <v>65</v>
      </c>
      <c r="D26" s="50"/>
      <c r="E26" s="51"/>
      <c r="F26" s="50"/>
      <c r="G26" s="51"/>
      <c r="H26" s="50"/>
      <c r="I26" s="51"/>
      <c r="J26" s="50"/>
      <c r="K26" s="51"/>
      <c r="L26" s="50"/>
      <c r="M26" s="51"/>
      <c r="N26" s="50"/>
      <c r="O26" s="51"/>
      <c r="P26" s="50"/>
      <c r="Q26" s="51"/>
      <c r="R26" s="50"/>
      <c r="S26" s="51"/>
      <c r="T26" s="50"/>
      <c r="U26" s="51"/>
      <c r="V26" s="50"/>
      <c r="W26" s="51"/>
      <c r="X26" s="50"/>
      <c r="Y26" s="51"/>
      <c r="Z26" s="50"/>
      <c r="AA26" s="51"/>
      <c r="AB26" s="278">
        <v>0</v>
      </c>
    </row>
    <row r="27" spans="1:28" ht="24">
      <c r="A27" s="59" t="s">
        <v>653</v>
      </c>
      <c r="B27" s="32"/>
      <c r="C27" s="261" t="s">
        <v>65</v>
      </c>
      <c r="D27" s="50"/>
      <c r="E27" s="51"/>
      <c r="F27" s="50"/>
      <c r="G27" s="51"/>
      <c r="H27" s="50"/>
      <c r="I27" s="51"/>
      <c r="J27" s="50"/>
      <c r="K27" s="51"/>
      <c r="L27" s="50"/>
      <c r="M27" s="51"/>
      <c r="N27" s="50"/>
      <c r="O27" s="51"/>
      <c r="P27" s="50"/>
      <c r="Q27" s="51"/>
      <c r="R27" s="50"/>
      <c r="S27" s="51"/>
      <c r="T27" s="50"/>
      <c r="U27" s="51"/>
      <c r="V27" s="50"/>
      <c r="W27" s="51"/>
      <c r="X27" s="50"/>
      <c r="Y27" s="51"/>
      <c r="Z27" s="50"/>
      <c r="AA27" s="51"/>
      <c r="AB27" s="278">
        <v>0</v>
      </c>
    </row>
    <row r="28" spans="1:28">
      <c r="A28" s="61" t="s">
        <v>654</v>
      </c>
      <c r="B28" s="32"/>
      <c r="C28" s="60">
        <v>11</v>
      </c>
      <c r="D28" s="50">
        <v>0</v>
      </c>
      <c r="E28" s="51"/>
      <c r="F28" s="50">
        <v>1</v>
      </c>
      <c r="G28" s="51">
        <v>1</v>
      </c>
      <c r="H28" s="50">
        <v>1</v>
      </c>
      <c r="I28" s="51">
        <v>1</v>
      </c>
      <c r="J28" s="50">
        <v>1</v>
      </c>
      <c r="K28" s="51">
        <v>1</v>
      </c>
      <c r="L28" s="50">
        <v>1</v>
      </c>
      <c r="M28" s="51"/>
      <c r="N28" s="50">
        <v>1</v>
      </c>
      <c r="O28" s="51">
        <v>1</v>
      </c>
      <c r="P28" s="50">
        <v>1</v>
      </c>
      <c r="Q28" s="51">
        <v>1</v>
      </c>
      <c r="R28" s="50">
        <v>1</v>
      </c>
      <c r="S28" s="51">
        <v>1</v>
      </c>
      <c r="T28" s="50">
        <v>1</v>
      </c>
      <c r="U28" s="51">
        <v>2</v>
      </c>
      <c r="V28" s="50">
        <v>1</v>
      </c>
      <c r="W28" s="51"/>
      <c r="X28" s="50">
        <v>1</v>
      </c>
      <c r="Y28" s="51"/>
      <c r="Z28" s="50">
        <v>1</v>
      </c>
      <c r="AA28" s="51"/>
      <c r="AB28" s="278">
        <v>0</v>
      </c>
    </row>
    <row r="29" spans="1:28">
      <c r="A29" s="802" t="s">
        <v>119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2"/>
      <c r="U29" s="802"/>
      <c r="V29" s="802"/>
      <c r="W29" s="802"/>
      <c r="X29" s="802"/>
      <c r="Y29" s="802"/>
      <c r="Z29" s="802"/>
      <c r="AA29" s="261"/>
      <c r="AB29" s="277">
        <f>SUM(AB21:AB28)</f>
        <v>0</v>
      </c>
    </row>
    <row r="30" spans="1:28">
      <c r="A30" s="296" t="s">
        <v>120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</row>
    <row r="31" spans="1:28">
      <c r="A31" s="47" t="s">
        <v>655</v>
      </c>
      <c r="B31" s="32"/>
      <c r="C31" s="2">
        <v>6</v>
      </c>
      <c r="D31" s="50">
        <v>0</v>
      </c>
      <c r="E31" s="51"/>
      <c r="F31" s="50">
        <v>1</v>
      </c>
      <c r="G31" s="51">
        <v>1</v>
      </c>
      <c r="H31" s="50">
        <v>0</v>
      </c>
      <c r="I31" s="51"/>
      <c r="J31" s="50">
        <v>1</v>
      </c>
      <c r="K31" s="51">
        <v>1</v>
      </c>
      <c r="L31" s="50">
        <v>0</v>
      </c>
      <c r="M31" s="51"/>
      <c r="N31" s="50">
        <v>1</v>
      </c>
      <c r="O31" s="51"/>
      <c r="P31" s="50">
        <v>0</v>
      </c>
      <c r="Q31" s="51"/>
      <c r="R31" s="50">
        <v>1</v>
      </c>
      <c r="S31" s="51"/>
      <c r="T31" s="50">
        <v>0</v>
      </c>
      <c r="U31" s="51"/>
      <c r="V31" s="50">
        <v>1</v>
      </c>
      <c r="W31" s="51"/>
      <c r="X31" s="50">
        <v>0</v>
      </c>
      <c r="Y31" s="51"/>
      <c r="Z31" s="50">
        <v>1</v>
      </c>
      <c r="AA31" s="51"/>
      <c r="AB31" s="278">
        <v>0</v>
      </c>
    </row>
    <row r="32" spans="1:28">
      <c r="A32" s="47" t="s">
        <v>871</v>
      </c>
      <c r="B32" s="32"/>
      <c r="C32" s="2"/>
      <c r="D32" s="50"/>
      <c r="E32" s="51"/>
      <c r="F32" s="50"/>
      <c r="G32" s="51"/>
      <c r="H32" s="50"/>
      <c r="I32" s="51"/>
      <c r="J32" s="50"/>
      <c r="K32" s="51"/>
      <c r="L32" s="50"/>
      <c r="M32" s="51"/>
      <c r="N32" s="50"/>
      <c r="O32" s="51"/>
      <c r="P32" s="50"/>
      <c r="Q32" s="51"/>
      <c r="R32" s="50"/>
      <c r="S32" s="51"/>
      <c r="T32" s="50"/>
      <c r="U32" s="51"/>
      <c r="V32" s="50"/>
      <c r="W32" s="51"/>
      <c r="X32" s="50"/>
      <c r="Y32" s="51"/>
      <c r="Z32" s="50"/>
      <c r="AA32" s="51"/>
      <c r="AB32" s="336">
        <v>192791910.01653332</v>
      </c>
    </row>
    <row r="33" spans="1:28">
      <c r="A33" s="802" t="s">
        <v>121</v>
      </c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261"/>
      <c r="AB33" s="277">
        <v>0</v>
      </c>
    </row>
    <row r="34" spans="1:28">
      <c r="A34" s="800" t="s">
        <v>122</v>
      </c>
      <c r="B34" s="800"/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264"/>
      <c r="AB34" s="280">
        <f>AB9+AB15+AB19+AB32</f>
        <v>701381910.01653337</v>
      </c>
    </row>
  </sheetData>
  <protectedRanges>
    <protectedRange password="C7A1" sqref="A35" name="Rango1_5_2"/>
  </protectedRanges>
  <mergeCells count="11">
    <mergeCell ref="A34:Z34"/>
    <mergeCell ref="AB5:AB6"/>
    <mergeCell ref="A15:Z15"/>
    <mergeCell ref="A19:Z19"/>
    <mergeCell ref="A29:Z29"/>
    <mergeCell ref="A33:Z33"/>
    <mergeCell ref="A9:Z9"/>
    <mergeCell ref="A5:A6"/>
    <mergeCell ref="B5:B6"/>
    <mergeCell ref="C5:C6"/>
    <mergeCell ref="D5:AA5"/>
  </mergeCells>
  <conditionalFormatting sqref="AH31:AH35 AH21:AH24 AH27:AH29 AH17:AH18 AH11:AH14">
    <cfRule type="colorScale" priority="4">
      <colorScale>
        <cfvo type="num" val="0"/>
        <cfvo type="num" val="4036"/>
        <color rgb="FFFF0000"/>
        <color rgb="FF00B050"/>
      </colorScale>
    </cfRule>
  </conditionalFormatting>
  <pageMargins left="0.31496062992125984" right="0.23622047244094491" top="0.74803149606299213" bottom="0.74803149606299213" header="0.31496062992125984" footer="0.31496062992125984"/>
  <pageSetup paperSize="1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36"/>
  <sheetViews>
    <sheetView topLeftCell="A23" workbookViewId="0">
      <selection sqref="A1:AV36"/>
    </sheetView>
  </sheetViews>
  <sheetFormatPr baseColWidth="10" defaultRowHeight="12.75"/>
  <cols>
    <col min="1" max="1" width="41.85546875" style="344" bestFit="1" customWidth="1"/>
    <col min="2" max="2" width="0" style="344" hidden="1" customWidth="1"/>
    <col min="3" max="3" width="11.42578125" style="344"/>
    <col min="4" max="27" width="3.140625" style="344" hidden="1" customWidth="1"/>
    <col min="28" max="28" width="12.140625" style="344" bestFit="1" customWidth="1"/>
    <col min="29" max="29" width="15.85546875" style="344" hidden="1" customWidth="1"/>
    <col min="30" max="30" width="11.42578125" style="344" hidden="1" customWidth="1"/>
    <col min="31" max="32" width="10.140625" style="344" bestFit="1" customWidth="1"/>
    <col min="33" max="33" width="23.7109375" style="344" customWidth="1"/>
    <col min="34" max="47" width="11.42578125" style="344" hidden="1" customWidth="1"/>
    <col min="48" max="48" width="24.42578125" style="344" customWidth="1"/>
    <col min="49" max="16384" width="11.42578125" style="344"/>
  </cols>
  <sheetData>
    <row r="1" spans="1:48">
      <c r="A1" s="807" t="s">
        <v>0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7"/>
      <c r="AP1" s="807"/>
      <c r="AQ1" s="807"/>
      <c r="AR1" s="807"/>
      <c r="AS1" s="807"/>
      <c r="AT1" s="807"/>
      <c r="AU1" s="807"/>
      <c r="AV1" s="807"/>
    </row>
    <row r="2" spans="1:48">
      <c r="A2" s="808" t="s">
        <v>582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808"/>
      <c r="AB2" s="808"/>
      <c r="AC2" s="808"/>
      <c r="AD2" s="808"/>
      <c r="AE2" s="808"/>
      <c r="AF2" s="808"/>
      <c r="AG2" s="808"/>
      <c r="AH2" s="808"/>
      <c r="AI2" s="808"/>
      <c r="AJ2" s="808"/>
      <c r="AK2" s="808"/>
      <c r="AL2" s="808"/>
      <c r="AM2" s="808"/>
      <c r="AN2" s="808"/>
      <c r="AO2" s="808"/>
      <c r="AP2" s="808"/>
      <c r="AQ2" s="808"/>
      <c r="AR2" s="808"/>
      <c r="AS2" s="808"/>
      <c r="AT2" s="808"/>
      <c r="AU2" s="808"/>
      <c r="AV2" s="808"/>
    </row>
    <row r="3" spans="1:48">
      <c r="A3" s="807" t="s">
        <v>110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  <c r="AF3" s="807"/>
      <c r="AG3" s="807"/>
      <c r="AH3" s="807"/>
      <c r="AI3" s="807"/>
      <c r="AJ3" s="807"/>
      <c r="AK3" s="807"/>
      <c r="AL3" s="807"/>
      <c r="AM3" s="807"/>
      <c r="AN3" s="807"/>
      <c r="AO3" s="807"/>
      <c r="AP3" s="807"/>
      <c r="AQ3" s="807"/>
      <c r="AR3" s="807"/>
      <c r="AS3" s="807"/>
      <c r="AT3" s="807"/>
      <c r="AU3" s="807"/>
      <c r="AV3" s="807"/>
    </row>
    <row r="4" spans="1:48" ht="21.75" customHeight="1">
      <c r="A4" s="809" t="s">
        <v>111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</row>
    <row r="5" spans="1:48">
      <c r="A5" s="736" t="s">
        <v>3</v>
      </c>
      <c r="B5" s="736" t="s">
        <v>4</v>
      </c>
      <c r="C5" s="736" t="s">
        <v>5</v>
      </c>
      <c r="D5" s="736" t="s">
        <v>6</v>
      </c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810" t="s">
        <v>7</v>
      </c>
      <c r="AC5" s="728" t="s">
        <v>8</v>
      </c>
      <c r="AD5" s="728" t="s">
        <v>9</v>
      </c>
      <c r="AE5" s="728" t="s">
        <v>10</v>
      </c>
      <c r="AF5" s="728" t="s">
        <v>11</v>
      </c>
      <c r="AG5" s="729" t="s">
        <v>12</v>
      </c>
      <c r="AH5" s="742" t="s">
        <v>13</v>
      </c>
      <c r="AI5" s="742"/>
      <c r="AJ5" s="736" t="s">
        <v>14</v>
      </c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 t="s">
        <v>15</v>
      </c>
    </row>
    <row r="6" spans="1:48" ht="30.75" customHeight="1">
      <c r="A6" s="736"/>
      <c r="B6" s="736"/>
      <c r="C6" s="736"/>
      <c r="D6" s="343" t="s">
        <v>16</v>
      </c>
      <c r="E6" s="343" t="s">
        <v>68</v>
      </c>
      <c r="F6" s="343" t="s">
        <v>18</v>
      </c>
      <c r="G6" s="343" t="s">
        <v>19</v>
      </c>
      <c r="H6" s="343" t="s">
        <v>20</v>
      </c>
      <c r="I6" s="343" t="s">
        <v>21</v>
      </c>
      <c r="J6" s="343" t="s">
        <v>22</v>
      </c>
      <c r="K6" s="343" t="s">
        <v>23</v>
      </c>
      <c r="L6" s="343" t="s">
        <v>24</v>
      </c>
      <c r="M6" s="343" t="s">
        <v>25</v>
      </c>
      <c r="N6" s="343" t="s">
        <v>26</v>
      </c>
      <c r="O6" s="343" t="s">
        <v>27</v>
      </c>
      <c r="P6" s="343" t="s">
        <v>28</v>
      </c>
      <c r="Q6" s="343" t="s">
        <v>29</v>
      </c>
      <c r="R6" s="343" t="s">
        <v>30</v>
      </c>
      <c r="S6" s="343" t="s">
        <v>31</v>
      </c>
      <c r="T6" s="343" t="s">
        <v>32</v>
      </c>
      <c r="U6" s="343" t="s">
        <v>33</v>
      </c>
      <c r="V6" s="343" t="s">
        <v>34</v>
      </c>
      <c r="W6" s="343" t="s">
        <v>35</v>
      </c>
      <c r="X6" s="343" t="s">
        <v>36</v>
      </c>
      <c r="Y6" s="343" t="s">
        <v>37</v>
      </c>
      <c r="Z6" s="346" t="s">
        <v>38</v>
      </c>
      <c r="AA6" s="347" t="s">
        <v>39</v>
      </c>
      <c r="AB6" s="810"/>
      <c r="AC6" s="728"/>
      <c r="AD6" s="728"/>
      <c r="AE6" s="728"/>
      <c r="AF6" s="728"/>
      <c r="AG6" s="729"/>
      <c r="AH6" s="348" t="s">
        <v>40</v>
      </c>
      <c r="AI6" s="343" t="s">
        <v>41</v>
      </c>
      <c r="AJ6" s="343" t="s">
        <v>42</v>
      </c>
      <c r="AK6" s="343" t="s">
        <v>43</v>
      </c>
      <c r="AL6" s="343" t="s">
        <v>44</v>
      </c>
      <c r="AM6" s="343" t="s">
        <v>45</v>
      </c>
      <c r="AN6" s="343" t="s">
        <v>46</v>
      </c>
      <c r="AO6" s="343" t="s">
        <v>47</v>
      </c>
      <c r="AP6" s="343" t="s">
        <v>48</v>
      </c>
      <c r="AQ6" s="343" t="s">
        <v>49</v>
      </c>
      <c r="AR6" s="343" t="s">
        <v>50</v>
      </c>
      <c r="AS6" s="343" t="s">
        <v>51</v>
      </c>
      <c r="AT6" s="343" t="s">
        <v>52</v>
      </c>
      <c r="AU6" s="343" t="s">
        <v>53</v>
      </c>
      <c r="AV6" s="736"/>
    </row>
    <row r="7" spans="1:48">
      <c r="A7" s="785" t="s">
        <v>112</v>
      </c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  <c r="AP7" s="786"/>
      <c r="AQ7" s="786"/>
      <c r="AR7" s="786"/>
      <c r="AS7" s="786"/>
      <c r="AT7" s="786"/>
      <c r="AU7" s="786"/>
      <c r="AV7" s="787"/>
    </row>
    <row r="8" spans="1:48" ht="45" customHeight="1">
      <c r="A8" s="269" t="s">
        <v>833</v>
      </c>
      <c r="B8" s="367"/>
      <c r="C8" s="474">
        <v>46</v>
      </c>
      <c r="D8" s="386"/>
      <c r="E8" s="427"/>
      <c r="F8" s="386">
        <v>8</v>
      </c>
      <c r="G8" s="427"/>
      <c r="H8" s="386">
        <v>8</v>
      </c>
      <c r="I8" s="427"/>
      <c r="J8" s="386">
        <v>8</v>
      </c>
      <c r="K8" s="427"/>
      <c r="L8" s="386">
        <v>8</v>
      </c>
      <c r="M8" s="427"/>
      <c r="N8" s="386">
        <v>8</v>
      </c>
      <c r="O8" s="427"/>
      <c r="P8" s="386">
        <v>8</v>
      </c>
      <c r="Q8" s="427"/>
      <c r="R8" s="386">
        <v>8</v>
      </c>
      <c r="S8" s="427"/>
      <c r="T8" s="386">
        <v>8</v>
      </c>
      <c r="U8" s="427"/>
      <c r="V8" s="386">
        <v>8</v>
      </c>
      <c r="W8" s="427"/>
      <c r="X8" s="386">
        <v>8</v>
      </c>
      <c r="Y8" s="427"/>
      <c r="Z8" s="386">
        <v>4</v>
      </c>
      <c r="AA8" s="427"/>
      <c r="AB8" s="550">
        <v>261590000</v>
      </c>
      <c r="AC8" s="403">
        <v>0</v>
      </c>
      <c r="AD8" s="404">
        <f t="shared" ref="AD8:AD16" si="0">AC8/AB8</f>
        <v>0</v>
      </c>
      <c r="AE8" s="405">
        <v>42370</v>
      </c>
      <c r="AF8" s="405">
        <v>42735</v>
      </c>
      <c r="AG8" s="366" t="s">
        <v>887</v>
      </c>
      <c r="AH8" s="361">
        <f>C7+E7+G7+I7+K7+M7+O7+Q7+S7+U7+W7+Y7</f>
        <v>0</v>
      </c>
      <c r="AI8" s="362" t="e">
        <f>AH8/A7</f>
        <v>#VALUE!</v>
      </c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</row>
    <row r="9" spans="1:48" ht="38.25">
      <c r="A9" s="269" t="s">
        <v>642</v>
      </c>
      <c r="B9" s="367"/>
      <c r="C9" s="399"/>
      <c r="D9" s="386"/>
      <c r="E9" s="427"/>
      <c r="F9" s="386"/>
      <c r="G9" s="427"/>
      <c r="H9" s="386"/>
      <c r="I9" s="427"/>
      <c r="J9" s="386"/>
      <c r="K9" s="427"/>
      <c r="L9" s="386"/>
      <c r="M9" s="427"/>
      <c r="N9" s="386"/>
      <c r="O9" s="427"/>
      <c r="P9" s="386"/>
      <c r="Q9" s="427"/>
      <c r="R9" s="386"/>
      <c r="S9" s="427"/>
      <c r="T9" s="386"/>
      <c r="U9" s="427"/>
      <c r="V9" s="386"/>
      <c r="W9" s="427"/>
      <c r="X9" s="386"/>
      <c r="Y9" s="427"/>
      <c r="Z9" s="386"/>
      <c r="AA9" s="427"/>
      <c r="AB9" s="551">
        <v>30000000</v>
      </c>
      <c r="AC9" s="403">
        <v>0</v>
      </c>
      <c r="AD9" s="404">
        <f t="shared" si="0"/>
        <v>0</v>
      </c>
      <c r="AE9" s="405">
        <v>42370</v>
      </c>
      <c r="AF9" s="405">
        <v>42735</v>
      </c>
      <c r="AG9" s="366" t="s">
        <v>887</v>
      </c>
      <c r="AH9" s="361">
        <f t="shared" ref="AH9:AH12" si="1">C8+E8+G8+I8+K8+M8+O8+Q8+S8+U8+W8+Y8</f>
        <v>46</v>
      </c>
      <c r="AI9" s="362" t="e">
        <f t="shared" ref="AI9:AI12" si="2">AH9/A8</f>
        <v>#VALUE!</v>
      </c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</row>
    <row r="10" spans="1:48" ht="25.5">
      <c r="A10" s="269" t="s">
        <v>644</v>
      </c>
      <c r="B10" s="367"/>
      <c r="C10" s="474">
        <v>1</v>
      </c>
      <c r="D10" s="386">
        <v>0</v>
      </c>
      <c r="E10" s="427"/>
      <c r="F10" s="386">
        <v>0</v>
      </c>
      <c r="G10" s="427"/>
      <c r="H10" s="386">
        <v>0</v>
      </c>
      <c r="I10" s="427"/>
      <c r="J10" s="386">
        <v>0</v>
      </c>
      <c r="K10" s="427"/>
      <c r="L10" s="386">
        <v>0</v>
      </c>
      <c r="M10" s="427"/>
      <c r="N10" s="386">
        <v>0</v>
      </c>
      <c r="O10" s="427"/>
      <c r="P10" s="386">
        <v>0</v>
      </c>
      <c r="Q10" s="427"/>
      <c r="R10" s="386">
        <v>1</v>
      </c>
      <c r="S10" s="427">
        <v>1</v>
      </c>
      <c r="T10" s="386">
        <v>0</v>
      </c>
      <c r="U10" s="427"/>
      <c r="V10" s="386">
        <v>0</v>
      </c>
      <c r="W10" s="427"/>
      <c r="X10" s="386">
        <v>0</v>
      </c>
      <c r="Y10" s="427"/>
      <c r="Z10" s="386">
        <v>0</v>
      </c>
      <c r="AA10" s="427"/>
      <c r="AB10" s="551">
        <v>39000000</v>
      </c>
      <c r="AC10" s="403">
        <v>0</v>
      </c>
      <c r="AD10" s="404">
        <f t="shared" si="0"/>
        <v>0</v>
      </c>
      <c r="AE10" s="405">
        <v>42370</v>
      </c>
      <c r="AF10" s="405">
        <v>42735</v>
      </c>
      <c r="AG10" s="366" t="s">
        <v>887</v>
      </c>
      <c r="AH10" s="361">
        <f t="shared" si="1"/>
        <v>0</v>
      </c>
      <c r="AI10" s="362" t="e">
        <f t="shared" si="2"/>
        <v>#VALUE!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</row>
    <row r="11" spans="1:48" s="553" customFormat="1" ht="25.5">
      <c r="A11" s="552" t="s">
        <v>834</v>
      </c>
      <c r="B11" s="367"/>
      <c r="C11" s="474">
        <v>1</v>
      </c>
      <c r="D11" s="386"/>
      <c r="E11" s="427"/>
      <c r="F11" s="386"/>
      <c r="G11" s="427"/>
      <c r="H11" s="386"/>
      <c r="I11" s="427"/>
      <c r="J11" s="386"/>
      <c r="K11" s="427"/>
      <c r="L11" s="386"/>
      <c r="M11" s="427"/>
      <c r="N11" s="386"/>
      <c r="O11" s="427"/>
      <c r="P11" s="386"/>
      <c r="Q11" s="427"/>
      <c r="R11" s="386"/>
      <c r="S11" s="427"/>
      <c r="T11" s="386"/>
      <c r="U11" s="427"/>
      <c r="V11" s="386"/>
      <c r="W11" s="427"/>
      <c r="X11" s="386"/>
      <c r="Y11" s="427"/>
      <c r="Z11" s="386"/>
      <c r="AA11" s="427"/>
      <c r="AB11" s="551">
        <v>30000000</v>
      </c>
      <c r="AC11" s="403">
        <v>0</v>
      </c>
      <c r="AD11" s="404">
        <f t="shared" si="0"/>
        <v>0</v>
      </c>
      <c r="AE11" s="405">
        <v>42370</v>
      </c>
      <c r="AF11" s="405">
        <v>42735</v>
      </c>
      <c r="AG11" s="366" t="s">
        <v>887</v>
      </c>
      <c r="AH11" s="361">
        <f t="shared" si="1"/>
        <v>2</v>
      </c>
      <c r="AI11" s="362" t="e">
        <f t="shared" si="2"/>
        <v>#VALUE!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</row>
    <row r="12" spans="1:48" s="553" customFormat="1" ht="25.5">
      <c r="A12" s="552" t="s">
        <v>605</v>
      </c>
      <c r="B12" s="367"/>
      <c r="C12" s="368">
        <v>5</v>
      </c>
      <c r="D12" s="386"/>
      <c r="E12" s="427"/>
      <c r="F12" s="386"/>
      <c r="G12" s="427"/>
      <c r="H12" s="386"/>
      <c r="I12" s="427"/>
      <c r="J12" s="386"/>
      <c r="K12" s="427"/>
      <c r="L12" s="386"/>
      <c r="M12" s="427"/>
      <c r="N12" s="386"/>
      <c r="O12" s="427"/>
      <c r="P12" s="386"/>
      <c r="Q12" s="427"/>
      <c r="R12" s="386"/>
      <c r="S12" s="427"/>
      <c r="T12" s="386"/>
      <c r="U12" s="427"/>
      <c r="V12" s="386"/>
      <c r="W12" s="427"/>
      <c r="X12" s="386"/>
      <c r="Y12" s="427"/>
      <c r="Z12" s="386"/>
      <c r="AA12" s="427"/>
      <c r="AB12" s="551">
        <v>192791910</v>
      </c>
      <c r="AC12" s="403">
        <v>0</v>
      </c>
      <c r="AD12" s="404">
        <f t="shared" si="0"/>
        <v>0</v>
      </c>
      <c r="AE12" s="405">
        <v>42370</v>
      </c>
      <c r="AF12" s="405">
        <v>42735</v>
      </c>
      <c r="AG12" s="366" t="s">
        <v>887</v>
      </c>
      <c r="AH12" s="361">
        <f t="shared" si="1"/>
        <v>1</v>
      </c>
      <c r="AI12" s="362" t="e">
        <f t="shared" si="2"/>
        <v>#VALUE!</v>
      </c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</row>
    <row r="13" spans="1:48" s="553" customFormat="1">
      <c r="A13" s="727" t="s">
        <v>113</v>
      </c>
      <c r="B13" s="727"/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/>
      <c r="X13" s="727"/>
      <c r="Y13" s="727"/>
      <c r="Z13" s="727"/>
      <c r="AA13" s="376"/>
      <c r="AB13" s="554">
        <f>SUM(AB8:AB12)</f>
        <v>553381910</v>
      </c>
      <c r="AC13" s="403"/>
      <c r="AD13" s="404"/>
      <c r="AE13" s="353"/>
      <c r="AF13" s="559"/>
      <c r="AG13" s="560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</row>
    <row r="14" spans="1:48">
      <c r="A14" s="775" t="s">
        <v>114</v>
      </c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76"/>
      <c r="AN14" s="776"/>
      <c r="AO14" s="776"/>
      <c r="AP14" s="776"/>
      <c r="AQ14" s="776"/>
      <c r="AR14" s="776"/>
      <c r="AS14" s="776"/>
      <c r="AT14" s="776"/>
      <c r="AU14" s="776"/>
      <c r="AV14" s="777"/>
    </row>
    <row r="15" spans="1:48" ht="25.5">
      <c r="A15" s="555" t="s">
        <v>643</v>
      </c>
      <c r="B15" s="367"/>
      <c r="C15" s="474">
        <v>1</v>
      </c>
      <c r="D15" s="386">
        <v>0</v>
      </c>
      <c r="E15" s="427"/>
      <c r="F15" s="386">
        <v>0</v>
      </c>
      <c r="G15" s="427"/>
      <c r="H15" s="386">
        <v>0</v>
      </c>
      <c r="I15" s="427"/>
      <c r="J15" s="386">
        <v>0</v>
      </c>
      <c r="K15" s="427"/>
      <c r="L15" s="386">
        <v>0</v>
      </c>
      <c r="M15" s="427"/>
      <c r="N15" s="386">
        <v>0</v>
      </c>
      <c r="O15" s="427"/>
      <c r="P15" s="386">
        <v>0</v>
      </c>
      <c r="Q15" s="427"/>
      <c r="R15" s="386">
        <v>0</v>
      </c>
      <c r="S15" s="427"/>
      <c r="T15" s="386">
        <v>0</v>
      </c>
      <c r="U15" s="427"/>
      <c r="V15" s="386">
        <v>0</v>
      </c>
      <c r="W15" s="427"/>
      <c r="X15" s="386">
        <v>0</v>
      </c>
      <c r="Y15" s="427"/>
      <c r="Z15" s="386">
        <v>1</v>
      </c>
      <c r="AA15" s="427"/>
      <c r="AB15" s="551">
        <v>90000000</v>
      </c>
      <c r="AC15" s="403">
        <v>0</v>
      </c>
      <c r="AD15" s="404">
        <f t="shared" si="0"/>
        <v>0</v>
      </c>
      <c r="AE15" s="405">
        <v>42370</v>
      </c>
      <c r="AF15" s="405">
        <v>42735</v>
      </c>
      <c r="AG15" s="366" t="s">
        <v>887</v>
      </c>
      <c r="AH15" s="361">
        <f>C14+E14+G14+I14+K14+M14+O14+Q14+S14+U14+W14+Y14</f>
        <v>0</v>
      </c>
      <c r="AI15" s="362" t="e">
        <f>AH15/A14</f>
        <v>#VALUE!</v>
      </c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</row>
    <row r="16" spans="1:48">
      <c r="A16" s="727" t="s">
        <v>115</v>
      </c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376"/>
      <c r="AB16" s="554">
        <f>SUM(AB15)</f>
        <v>90000000</v>
      </c>
      <c r="AC16" s="475">
        <f>SUM(AC3:AC15)</f>
        <v>0</v>
      </c>
      <c r="AD16" s="476">
        <f t="shared" si="0"/>
        <v>0</v>
      </c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</row>
    <row r="17" spans="1:48">
      <c r="A17" s="775" t="s">
        <v>116</v>
      </c>
      <c r="B17" s="776"/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76"/>
      <c r="AL17" s="776"/>
      <c r="AM17" s="776"/>
      <c r="AN17" s="776"/>
      <c r="AO17" s="776"/>
      <c r="AP17" s="776"/>
      <c r="AQ17" s="776"/>
      <c r="AR17" s="776"/>
      <c r="AS17" s="776"/>
      <c r="AT17" s="776"/>
      <c r="AU17" s="776"/>
      <c r="AV17" s="777"/>
    </row>
    <row r="18" spans="1:48" ht="45.75" customHeight="1">
      <c r="A18" s="408" t="s">
        <v>645</v>
      </c>
      <c r="B18" s="367"/>
      <c r="C18" s="368">
        <v>3</v>
      </c>
      <c r="D18" s="386">
        <v>0</v>
      </c>
      <c r="E18" s="427"/>
      <c r="F18" s="386">
        <v>0</v>
      </c>
      <c r="G18" s="427"/>
      <c r="H18" s="386">
        <v>0</v>
      </c>
      <c r="I18" s="427"/>
      <c r="J18" s="386">
        <v>1</v>
      </c>
      <c r="K18" s="427">
        <v>1</v>
      </c>
      <c r="L18" s="386">
        <v>0</v>
      </c>
      <c r="M18" s="427"/>
      <c r="N18" s="386">
        <v>0</v>
      </c>
      <c r="O18" s="427"/>
      <c r="P18" s="386">
        <v>0</v>
      </c>
      <c r="Q18" s="427"/>
      <c r="R18" s="386">
        <v>1</v>
      </c>
      <c r="S18" s="427"/>
      <c r="T18" s="386">
        <v>0</v>
      </c>
      <c r="U18" s="427"/>
      <c r="V18" s="386">
        <v>0</v>
      </c>
      <c r="W18" s="427"/>
      <c r="X18" s="386">
        <v>0</v>
      </c>
      <c r="Y18" s="427"/>
      <c r="Z18" s="386">
        <v>1</v>
      </c>
      <c r="AA18" s="427"/>
      <c r="AB18" s="551">
        <v>12000000</v>
      </c>
      <c r="AC18" s="367"/>
      <c r="AD18" s="367"/>
      <c r="AE18" s="405">
        <v>42370</v>
      </c>
      <c r="AF18" s="405">
        <v>42735</v>
      </c>
      <c r="AG18" s="366" t="s">
        <v>887</v>
      </c>
      <c r="AH18" s="361">
        <f t="shared" ref="AH18:AH20" si="3">C17+E17+G17+I17+K17+M17+O17+Q17+S17+U17+W17+Y17</f>
        <v>0</v>
      </c>
      <c r="AI18" s="362" t="e">
        <f t="shared" ref="AI18:AI20" si="4">AH18/A17</f>
        <v>#VALUE!</v>
      </c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</row>
    <row r="19" spans="1:48" ht="25.5">
      <c r="A19" s="408" t="s">
        <v>867</v>
      </c>
      <c r="B19" s="367"/>
      <c r="C19" s="368">
        <v>7</v>
      </c>
      <c r="D19" s="386"/>
      <c r="E19" s="427"/>
      <c r="F19" s="386"/>
      <c r="G19" s="427"/>
      <c r="H19" s="386"/>
      <c r="I19" s="427"/>
      <c r="J19" s="386"/>
      <c r="K19" s="427"/>
      <c r="L19" s="386"/>
      <c r="M19" s="427"/>
      <c r="N19" s="386"/>
      <c r="O19" s="427"/>
      <c r="P19" s="386"/>
      <c r="Q19" s="427"/>
      <c r="R19" s="386"/>
      <c r="S19" s="427"/>
      <c r="T19" s="386"/>
      <c r="U19" s="427"/>
      <c r="V19" s="386"/>
      <c r="W19" s="427"/>
      <c r="X19" s="386"/>
      <c r="Y19" s="427"/>
      <c r="Z19" s="386"/>
      <c r="AA19" s="427"/>
      <c r="AB19" s="551">
        <v>2000000</v>
      </c>
      <c r="AC19" s="367"/>
      <c r="AD19" s="367"/>
      <c r="AE19" s="405">
        <v>42370</v>
      </c>
      <c r="AF19" s="405">
        <v>42735</v>
      </c>
      <c r="AG19" s="366" t="s">
        <v>887</v>
      </c>
      <c r="AH19" s="361">
        <f t="shared" si="3"/>
        <v>4</v>
      </c>
      <c r="AI19" s="362" t="e">
        <f t="shared" si="4"/>
        <v>#VALUE!</v>
      </c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</row>
    <row r="20" spans="1:48" ht="25.5">
      <c r="A20" s="250" t="s">
        <v>646</v>
      </c>
      <c r="B20" s="367"/>
      <c r="C20" s="376">
        <v>5</v>
      </c>
      <c r="D20" s="386"/>
      <c r="E20" s="427"/>
      <c r="F20" s="386"/>
      <c r="G20" s="427"/>
      <c r="H20" s="386"/>
      <c r="I20" s="427"/>
      <c r="J20" s="386"/>
      <c r="K20" s="427"/>
      <c r="L20" s="386"/>
      <c r="M20" s="427"/>
      <c r="N20" s="386"/>
      <c r="O20" s="427"/>
      <c r="P20" s="386"/>
      <c r="Q20" s="427">
        <v>1</v>
      </c>
      <c r="R20" s="386"/>
      <c r="S20" s="427"/>
      <c r="T20" s="386"/>
      <c r="U20" s="427"/>
      <c r="V20" s="386"/>
      <c r="W20" s="427"/>
      <c r="X20" s="386"/>
      <c r="Y20" s="427"/>
      <c r="Z20" s="386"/>
      <c r="AA20" s="427"/>
      <c r="AB20" s="550">
        <v>14000000</v>
      </c>
      <c r="AC20" s="367"/>
      <c r="AD20" s="367"/>
      <c r="AE20" s="405">
        <v>42370</v>
      </c>
      <c r="AF20" s="405">
        <v>42735</v>
      </c>
      <c r="AG20" s="366" t="s">
        <v>887</v>
      </c>
      <c r="AH20" s="361">
        <f t="shared" si="3"/>
        <v>7</v>
      </c>
      <c r="AI20" s="362" t="e">
        <f t="shared" si="4"/>
        <v>#VALUE!</v>
      </c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</row>
    <row r="21" spans="1:48">
      <c r="A21" s="727" t="s">
        <v>117</v>
      </c>
      <c r="B21" s="727"/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727"/>
      <c r="Y21" s="727"/>
      <c r="Z21" s="727"/>
      <c r="AA21" s="376"/>
      <c r="AB21" s="554">
        <f>SUM(AB18:AB20)</f>
        <v>28000000</v>
      </c>
      <c r="AC21" s="367"/>
      <c r="AD21" s="367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</row>
    <row r="22" spans="1:48">
      <c r="A22" s="775" t="s">
        <v>118</v>
      </c>
      <c r="B22" s="776"/>
      <c r="C22" s="776"/>
      <c r="D22" s="776"/>
      <c r="E22" s="776"/>
      <c r="F22" s="776"/>
      <c r="G22" s="776"/>
      <c r="H22" s="776"/>
      <c r="I22" s="776"/>
      <c r="J22" s="776"/>
      <c r="K22" s="776"/>
      <c r="L22" s="776"/>
      <c r="M22" s="776"/>
      <c r="N22" s="776"/>
      <c r="O22" s="776"/>
      <c r="P22" s="776"/>
      <c r="Q22" s="776"/>
      <c r="R22" s="776"/>
      <c r="S22" s="776"/>
      <c r="T22" s="776"/>
      <c r="U22" s="776"/>
      <c r="V22" s="776"/>
      <c r="W22" s="776"/>
      <c r="X22" s="776"/>
      <c r="Y22" s="776"/>
      <c r="Z22" s="776"/>
      <c r="AA22" s="776"/>
      <c r="AB22" s="776"/>
      <c r="AC22" s="776"/>
      <c r="AD22" s="776"/>
      <c r="AE22" s="776"/>
      <c r="AF22" s="776"/>
      <c r="AG22" s="776"/>
      <c r="AH22" s="776"/>
      <c r="AI22" s="776"/>
      <c r="AJ22" s="776"/>
      <c r="AK22" s="776"/>
      <c r="AL22" s="776"/>
      <c r="AM22" s="776"/>
      <c r="AN22" s="776"/>
      <c r="AO22" s="776"/>
      <c r="AP22" s="776"/>
      <c r="AQ22" s="776"/>
      <c r="AR22" s="776"/>
      <c r="AS22" s="776"/>
      <c r="AT22" s="776"/>
      <c r="AU22" s="776"/>
      <c r="AV22" s="777"/>
    </row>
    <row r="23" spans="1:48" ht="25.5">
      <c r="A23" s="556" t="s">
        <v>647</v>
      </c>
      <c r="B23" s="367"/>
      <c r="C23" s="272">
        <v>24</v>
      </c>
      <c r="D23" s="386">
        <v>2</v>
      </c>
      <c r="E23" s="427">
        <v>2</v>
      </c>
      <c r="F23" s="386">
        <v>2</v>
      </c>
      <c r="G23" s="427">
        <v>2</v>
      </c>
      <c r="H23" s="386">
        <v>2</v>
      </c>
      <c r="I23" s="427">
        <v>3</v>
      </c>
      <c r="J23" s="386">
        <v>2</v>
      </c>
      <c r="K23" s="427">
        <v>2</v>
      </c>
      <c r="L23" s="386">
        <v>2</v>
      </c>
      <c r="M23" s="427">
        <v>2</v>
      </c>
      <c r="N23" s="386">
        <v>2</v>
      </c>
      <c r="O23" s="427">
        <v>2</v>
      </c>
      <c r="P23" s="386">
        <v>2</v>
      </c>
      <c r="Q23" s="427">
        <v>2</v>
      </c>
      <c r="R23" s="386">
        <v>2</v>
      </c>
      <c r="S23" s="427">
        <v>2</v>
      </c>
      <c r="T23" s="386">
        <v>2</v>
      </c>
      <c r="U23" s="427">
        <v>2</v>
      </c>
      <c r="V23" s="386">
        <v>2</v>
      </c>
      <c r="W23" s="427"/>
      <c r="X23" s="386">
        <v>2</v>
      </c>
      <c r="Y23" s="427"/>
      <c r="Z23" s="386">
        <v>2</v>
      </c>
      <c r="AA23" s="427"/>
      <c r="AB23" s="551">
        <v>0</v>
      </c>
      <c r="AC23" s="367"/>
      <c r="AD23" s="367"/>
      <c r="AE23" s="405">
        <v>42370</v>
      </c>
      <c r="AF23" s="405">
        <v>42735</v>
      </c>
      <c r="AG23" s="366" t="s">
        <v>887</v>
      </c>
      <c r="AH23" s="361">
        <f t="shared" ref="AH23:AH30" si="5">C22+E22+G22+I22+K22+M22+O22+Q22+S22+U22+W22+Y22</f>
        <v>0</v>
      </c>
      <c r="AI23" s="362" t="e">
        <f t="shared" ref="AI23:AI30" si="6">AH23/A22</f>
        <v>#VALUE!</v>
      </c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</row>
    <row r="24" spans="1:48" ht="25.5">
      <c r="A24" s="268" t="s">
        <v>648</v>
      </c>
      <c r="B24" s="367"/>
      <c r="C24" s="272">
        <v>110</v>
      </c>
      <c r="D24" s="386">
        <v>0</v>
      </c>
      <c r="E24" s="427"/>
      <c r="F24" s="386">
        <v>10</v>
      </c>
      <c r="G24" s="427">
        <v>9</v>
      </c>
      <c r="H24" s="386">
        <v>10</v>
      </c>
      <c r="I24" s="427">
        <v>8</v>
      </c>
      <c r="J24" s="386">
        <v>10</v>
      </c>
      <c r="K24" s="427">
        <v>11</v>
      </c>
      <c r="L24" s="386">
        <v>10</v>
      </c>
      <c r="M24" s="427">
        <v>10</v>
      </c>
      <c r="N24" s="386">
        <v>10</v>
      </c>
      <c r="O24" s="427">
        <v>10</v>
      </c>
      <c r="P24" s="386">
        <v>10</v>
      </c>
      <c r="Q24" s="427">
        <v>10</v>
      </c>
      <c r="R24" s="386">
        <v>10</v>
      </c>
      <c r="S24" s="427">
        <v>10</v>
      </c>
      <c r="T24" s="386">
        <v>10</v>
      </c>
      <c r="U24" s="427">
        <v>10</v>
      </c>
      <c r="V24" s="386">
        <v>10</v>
      </c>
      <c r="W24" s="427">
        <v>16</v>
      </c>
      <c r="X24" s="386">
        <v>10</v>
      </c>
      <c r="Y24" s="427"/>
      <c r="Z24" s="386">
        <v>10</v>
      </c>
      <c r="AA24" s="427"/>
      <c r="AB24" s="551">
        <v>0</v>
      </c>
      <c r="AC24" s="367"/>
      <c r="AD24" s="367"/>
      <c r="AE24" s="405">
        <v>42370</v>
      </c>
      <c r="AF24" s="405">
        <v>42735</v>
      </c>
      <c r="AG24" s="366" t="s">
        <v>887</v>
      </c>
      <c r="AH24" s="361">
        <f t="shared" si="5"/>
        <v>43</v>
      </c>
      <c r="AI24" s="362" t="e">
        <f t="shared" si="6"/>
        <v>#VALUE!</v>
      </c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</row>
    <row r="25" spans="1:48" ht="25.5">
      <c r="A25" s="268" t="s">
        <v>649</v>
      </c>
      <c r="B25" s="367"/>
      <c r="C25" s="272"/>
      <c r="D25" s="386"/>
      <c r="E25" s="427"/>
      <c r="F25" s="386"/>
      <c r="G25" s="427"/>
      <c r="H25" s="386"/>
      <c r="I25" s="427"/>
      <c r="J25" s="386"/>
      <c r="K25" s="427"/>
      <c r="L25" s="386"/>
      <c r="M25" s="427"/>
      <c r="N25" s="386"/>
      <c r="O25" s="427"/>
      <c r="P25" s="386"/>
      <c r="Q25" s="427"/>
      <c r="R25" s="386"/>
      <c r="S25" s="427"/>
      <c r="T25" s="386"/>
      <c r="U25" s="427"/>
      <c r="V25" s="386"/>
      <c r="W25" s="427"/>
      <c r="X25" s="386"/>
      <c r="Y25" s="427"/>
      <c r="Z25" s="386"/>
      <c r="AA25" s="427"/>
      <c r="AB25" s="551">
        <v>0</v>
      </c>
      <c r="AC25" s="367"/>
      <c r="AD25" s="367"/>
      <c r="AE25" s="405">
        <v>42370</v>
      </c>
      <c r="AF25" s="405">
        <v>42735</v>
      </c>
      <c r="AG25" s="366" t="s">
        <v>887</v>
      </c>
      <c r="AH25" s="361">
        <f t="shared" si="5"/>
        <v>204</v>
      </c>
      <c r="AI25" s="362" t="e">
        <f t="shared" si="6"/>
        <v>#VALUE!</v>
      </c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</row>
    <row r="26" spans="1:48" ht="25.5">
      <c r="A26" s="268" t="s">
        <v>650</v>
      </c>
      <c r="B26" s="367"/>
      <c r="C26" s="272"/>
      <c r="D26" s="386"/>
      <c r="E26" s="427"/>
      <c r="F26" s="386"/>
      <c r="G26" s="427"/>
      <c r="H26" s="386"/>
      <c r="I26" s="427"/>
      <c r="J26" s="386"/>
      <c r="K26" s="427"/>
      <c r="L26" s="386"/>
      <c r="M26" s="427"/>
      <c r="N26" s="386"/>
      <c r="O26" s="427"/>
      <c r="P26" s="386"/>
      <c r="Q26" s="427"/>
      <c r="R26" s="386"/>
      <c r="S26" s="427"/>
      <c r="T26" s="386"/>
      <c r="U26" s="427"/>
      <c r="V26" s="386"/>
      <c r="W26" s="427"/>
      <c r="X26" s="386"/>
      <c r="Y26" s="427"/>
      <c r="Z26" s="386"/>
      <c r="AA26" s="427"/>
      <c r="AB26" s="551">
        <v>0</v>
      </c>
      <c r="AC26" s="367"/>
      <c r="AD26" s="367"/>
      <c r="AE26" s="405">
        <v>42370</v>
      </c>
      <c r="AF26" s="405">
        <v>42735</v>
      </c>
      <c r="AG26" s="366" t="s">
        <v>887</v>
      </c>
      <c r="AH26" s="361">
        <f t="shared" si="5"/>
        <v>0</v>
      </c>
      <c r="AI26" s="362" t="e">
        <f t="shared" si="6"/>
        <v>#VALUE!</v>
      </c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</row>
    <row r="27" spans="1:48" ht="25.5">
      <c r="A27" s="268" t="s">
        <v>651</v>
      </c>
      <c r="B27" s="367"/>
      <c r="C27" s="272"/>
      <c r="D27" s="386"/>
      <c r="E27" s="427"/>
      <c r="F27" s="386"/>
      <c r="G27" s="427"/>
      <c r="H27" s="386"/>
      <c r="I27" s="427"/>
      <c r="J27" s="386"/>
      <c r="K27" s="427"/>
      <c r="L27" s="386"/>
      <c r="M27" s="427"/>
      <c r="N27" s="386"/>
      <c r="O27" s="427"/>
      <c r="P27" s="386"/>
      <c r="Q27" s="427"/>
      <c r="R27" s="386"/>
      <c r="S27" s="427"/>
      <c r="T27" s="386"/>
      <c r="U27" s="427"/>
      <c r="V27" s="386"/>
      <c r="W27" s="427"/>
      <c r="X27" s="386"/>
      <c r="Y27" s="427"/>
      <c r="Z27" s="386"/>
      <c r="AA27" s="427"/>
      <c r="AB27" s="551">
        <v>0</v>
      </c>
      <c r="AC27" s="367"/>
      <c r="AD27" s="367"/>
      <c r="AE27" s="405">
        <v>42370</v>
      </c>
      <c r="AF27" s="405">
        <v>42735</v>
      </c>
      <c r="AG27" s="366" t="s">
        <v>887</v>
      </c>
      <c r="AH27" s="361">
        <f t="shared" si="5"/>
        <v>0</v>
      </c>
      <c r="AI27" s="362" t="e">
        <f t="shared" si="6"/>
        <v>#VALUE!</v>
      </c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</row>
    <row r="28" spans="1:48" ht="53.25" customHeight="1">
      <c r="A28" s="557" t="s">
        <v>652</v>
      </c>
      <c r="B28" s="367"/>
      <c r="C28" s="376" t="s">
        <v>65</v>
      </c>
      <c r="D28" s="386"/>
      <c r="E28" s="427"/>
      <c r="F28" s="386"/>
      <c r="G28" s="427"/>
      <c r="H28" s="386"/>
      <c r="I28" s="427"/>
      <c r="J28" s="386"/>
      <c r="K28" s="427"/>
      <c r="L28" s="386"/>
      <c r="M28" s="427"/>
      <c r="N28" s="386"/>
      <c r="O28" s="427"/>
      <c r="P28" s="386"/>
      <c r="Q28" s="427"/>
      <c r="R28" s="386"/>
      <c r="S28" s="427"/>
      <c r="T28" s="386"/>
      <c r="U28" s="427"/>
      <c r="V28" s="386"/>
      <c r="W28" s="427"/>
      <c r="X28" s="386"/>
      <c r="Y28" s="427"/>
      <c r="Z28" s="386"/>
      <c r="AA28" s="427"/>
      <c r="AB28" s="551">
        <v>0</v>
      </c>
      <c r="AC28" s="367"/>
      <c r="AD28" s="367"/>
      <c r="AE28" s="405">
        <v>42370</v>
      </c>
      <c r="AF28" s="405">
        <v>42735</v>
      </c>
      <c r="AG28" s="366" t="s">
        <v>887</v>
      </c>
      <c r="AH28" s="361">
        <f t="shared" si="5"/>
        <v>0</v>
      </c>
      <c r="AI28" s="362" t="e">
        <f t="shared" si="6"/>
        <v>#VALUE!</v>
      </c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</row>
    <row r="29" spans="1:48" ht="36" customHeight="1">
      <c r="A29" s="556" t="s">
        <v>653</v>
      </c>
      <c r="B29" s="367"/>
      <c r="C29" s="376" t="s">
        <v>65</v>
      </c>
      <c r="D29" s="386"/>
      <c r="E29" s="427"/>
      <c r="F29" s="386"/>
      <c r="G29" s="427"/>
      <c r="H29" s="386"/>
      <c r="I29" s="427"/>
      <c r="J29" s="386"/>
      <c r="K29" s="427"/>
      <c r="L29" s="386"/>
      <c r="M29" s="427"/>
      <c r="N29" s="386"/>
      <c r="O29" s="427"/>
      <c r="P29" s="386"/>
      <c r="Q29" s="427"/>
      <c r="R29" s="386"/>
      <c r="S29" s="427"/>
      <c r="T29" s="386"/>
      <c r="U29" s="427"/>
      <c r="V29" s="386"/>
      <c r="W29" s="427"/>
      <c r="X29" s="386"/>
      <c r="Y29" s="427"/>
      <c r="Z29" s="386"/>
      <c r="AA29" s="427"/>
      <c r="AB29" s="551">
        <v>0</v>
      </c>
      <c r="AC29" s="367"/>
      <c r="AD29" s="367"/>
      <c r="AE29" s="405">
        <v>42370</v>
      </c>
      <c r="AF29" s="405">
        <v>42735</v>
      </c>
      <c r="AG29" s="366" t="s">
        <v>887</v>
      </c>
      <c r="AH29" s="361" t="e">
        <f t="shared" si="5"/>
        <v>#VALUE!</v>
      </c>
      <c r="AI29" s="362" t="e">
        <f t="shared" si="6"/>
        <v>#VALUE!</v>
      </c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</row>
    <row r="30" spans="1:48" ht="25.5">
      <c r="A30" s="268" t="s">
        <v>654</v>
      </c>
      <c r="B30" s="367"/>
      <c r="C30" s="272">
        <v>11</v>
      </c>
      <c r="D30" s="386">
        <v>0</v>
      </c>
      <c r="E30" s="427"/>
      <c r="F30" s="386">
        <v>1</v>
      </c>
      <c r="G30" s="427">
        <v>1</v>
      </c>
      <c r="H30" s="386">
        <v>1</v>
      </c>
      <c r="I30" s="427">
        <v>1</v>
      </c>
      <c r="J30" s="386">
        <v>1</v>
      </c>
      <c r="K30" s="427">
        <v>1</v>
      </c>
      <c r="L30" s="386">
        <v>1</v>
      </c>
      <c r="M30" s="427"/>
      <c r="N30" s="386">
        <v>1</v>
      </c>
      <c r="O30" s="427">
        <v>1</v>
      </c>
      <c r="P30" s="386">
        <v>1</v>
      </c>
      <c r="Q30" s="427">
        <v>1</v>
      </c>
      <c r="R30" s="386">
        <v>1</v>
      </c>
      <c r="S30" s="427">
        <v>1</v>
      </c>
      <c r="T30" s="386">
        <v>1</v>
      </c>
      <c r="U30" s="427">
        <v>2</v>
      </c>
      <c r="V30" s="386">
        <v>1</v>
      </c>
      <c r="W30" s="427"/>
      <c r="X30" s="386">
        <v>1</v>
      </c>
      <c r="Y30" s="427"/>
      <c r="Z30" s="386">
        <v>1</v>
      </c>
      <c r="AA30" s="427"/>
      <c r="AB30" s="551">
        <v>0</v>
      </c>
      <c r="AC30" s="367"/>
      <c r="AD30" s="367"/>
      <c r="AE30" s="405">
        <v>42370</v>
      </c>
      <c r="AF30" s="405">
        <v>42735</v>
      </c>
      <c r="AG30" s="366" t="s">
        <v>887</v>
      </c>
      <c r="AH30" s="361" t="e">
        <f t="shared" si="5"/>
        <v>#VALUE!</v>
      </c>
      <c r="AI30" s="362" t="e">
        <f t="shared" si="6"/>
        <v>#VALUE!</v>
      </c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</row>
    <row r="31" spans="1:48">
      <c r="A31" s="727" t="s">
        <v>119</v>
      </c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376"/>
      <c r="AB31" s="558">
        <f>SUM(AB23:AB30)</f>
        <v>0</v>
      </c>
      <c r="AC31" s="367"/>
      <c r="AD31" s="367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</row>
    <row r="32" spans="1:48">
      <c r="A32" s="775" t="s">
        <v>120</v>
      </c>
      <c r="B32" s="776"/>
      <c r="C32" s="776"/>
      <c r="D32" s="776"/>
      <c r="E32" s="776"/>
      <c r="F32" s="776"/>
      <c r="G32" s="776"/>
      <c r="H32" s="776"/>
      <c r="I32" s="776"/>
      <c r="J32" s="776"/>
      <c r="K32" s="776"/>
      <c r="L32" s="776"/>
      <c r="M32" s="776"/>
      <c r="N32" s="776"/>
      <c r="O32" s="776"/>
      <c r="P32" s="776"/>
      <c r="Q32" s="776"/>
      <c r="R32" s="776"/>
      <c r="S32" s="776"/>
      <c r="T32" s="776"/>
      <c r="U32" s="776"/>
      <c r="V32" s="776"/>
      <c r="W32" s="776"/>
      <c r="X32" s="776"/>
      <c r="Y32" s="776"/>
      <c r="Z32" s="776"/>
      <c r="AA32" s="776"/>
      <c r="AB32" s="776"/>
      <c r="AC32" s="776"/>
      <c r="AD32" s="776"/>
      <c r="AE32" s="776"/>
      <c r="AF32" s="776"/>
      <c r="AG32" s="776"/>
      <c r="AH32" s="776"/>
      <c r="AI32" s="776"/>
      <c r="AJ32" s="776"/>
      <c r="AK32" s="776"/>
      <c r="AL32" s="776"/>
      <c r="AM32" s="776"/>
      <c r="AN32" s="776"/>
      <c r="AO32" s="776"/>
      <c r="AP32" s="776"/>
      <c r="AQ32" s="776"/>
      <c r="AR32" s="776"/>
      <c r="AS32" s="776"/>
      <c r="AT32" s="776"/>
      <c r="AU32" s="776"/>
      <c r="AV32" s="777"/>
    </row>
    <row r="33" spans="1:48" ht="25.5">
      <c r="A33" s="247" t="s">
        <v>655</v>
      </c>
      <c r="B33" s="367"/>
      <c r="C33" s="368">
        <v>6</v>
      </c>
      <c r="D33" s="386">
        <v>0</v>
      </c>
      <c r="E33" s="427"/>
      <c r="F33" s="386">
        <v>1</v>
      </c>
      <c r="G33" s="427">
        <v>1</v>
      </c>
      <c r="H33" s="386">
        <v>0</v>
      </c>
      <c r="I33" s="427"/>
      <c r="J33" s="386">
        <v>1</v>
      </c>
      <c r="K33" s="427">
        <v>1</v>
      </c>
      <c r="L33" s="386">
        <v>0</v>
      </c>
      <c r="M33" s="427"/>
      <c r="N33" s="386">
        <v>1</v>
      </c>
      <c r="O33" s="427"/>
      <c r="P33" s="386">
        <v>0</v>
      </c>
      <c r="Q33" s="427"/>
      <c r="R33" s="386">
        <v>1</v>
      </c>
      <c r="S33" s="427"/>
      <c r="T33" s="386">
        <v>0</v>
      </c>
      <c r="U33" s="427"/>
      <c r="V33" s="386">
        <v>1</v>
      </c>
      <c r="W33" s="427"/>
      <c r="X33" s="386">
        <v>0</v>
      </c>
      <c r="Y33" s="427"/>
      <c r="Z33" s="386">
        <v>1</v>
      </c>
      <c r="AA33" s="427"/>
      <c r="AB33" s="551">
        <v>0</v>
      </c>
      <c r="AC33" s="367"/>
      <c r="AD33" s="367"/>
      <c r="AE33" s="405">
        <v>42370</v>
      </c>
      <c r="AF33" s="405">
        <v>42735</v>
      </c>
      <c r="AG33" s="366" t="s">
        <v>887</v>
      </c>
      <c r="AH33" s="361">
        <f t="shared" ref="AH33:AH34" si="7">C32+E32+G32+I32+K32+M32+O32+Q32+S32+U32+W32+Y32</f>
        <v>0</v>
      </c>
      <c r="AI33" s="362" t="e">
        <f t="shared" ref="AI33:AI34" si="8">AH33/A32</f>
        <v>#VALUE!</v>
      </c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</row>
    <row r="34" spans="1:48" ht="25.5">
      <c r="A34" s="247" t="s">
        <v>871</v>
      </c>
      <c r="B34" s="367"/>
      <c r="C34" s="368">
        <v>5</v>
      </c>
      <c r="D34" s="386"/>
      <c r="E34" s="427"/>
      <c r="F34" s="386"/>
      <c r="G34" s="427"/>
      <c r="H34" s="386"/>
      <c r="I34" s="427"/>
      <c r="J34" s="386"/>
      <c r="K34" s="427"/>
      <c r="L34" s="386"/>
      <c r="M34" s="427"/>
      <c r="N34" s="386"/>
      <c r="O34" s="427"/>
      <c r="P34" s="386"/>
      <c r="Q34" s="427"/>
      <c r="R34" s="386"/>
      <c r="S34" s="427"/>
      <c r="T34" s="386"/>
      <c r="U34" s="427"/>
      <c r="V34" s="386"/>
      <c r="W34" s="427"/>
      <c r="X34" s="386"/>
      <c r="Y34" s="427"/>
      <c r="Z34" s="386"/>
      <c r="AA34" s="427"/>
      <c r="AB34" s="551">
        <v>192791910.01653332</v>
      </c>
      <c r="AC34" s="367"/>
      <c r="AD34" s="367"/>
      <c r="AE34" s="405">
        <v>42370</v>
      </c>
      <c r="AF34" s="405">
        <v>42735</v>
      </c>
      <c r="AG34" s="366" t="s">
        <v>887</v>
      </c>
      <c r="AH34" s="361">
        <f t="shared" si="7"/>
        <v>8</v>
      </c>
      <c r="AI34" s="362" t="e">
        <f t="shared" si="8"/>
        <v>#VALUE!</v>
      </c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</row>
    <row r="35" spans="1:48">
      <c r="A35" s="727" t="s">
        <v>121</v>
      </c>
      <c r="B35" s="727"/>
      <c r="C35" s="727"/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7"/>
      <c r="AA35" s="376"/>
      <c r="AB35" s="558">
        <v>0</v>
      </c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</row>
    <row r="36" spans="1:48">
      <c r="A36" s="747" t="s">
        <v>122</v>
      </c>
      <c r="B36" s="747"/>
      <c r="C36" s="747"/>
      <c r="D36" s="747"/>
      <c r="E36" s="747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432"/>
      <c r="AB36" s="554">
        <f>AB13+AB16+AB21+AB34</f>
        <v>864173820.01653337</v>
      </c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</row>
  </sheetData>
  <protectedRanges>
    <protectedRange password="C7A1" sqref="A37" name="Rango1_5_2"/>
  </protectedRanges>
  <mergeCells count="28">
    <mergeCell ref="A17:AV17"/>
    <mergeCell ref="A21:Z21"/>
    <mergeCell ref="A31:Z31"/>
    <mergeCell ref="A35:Z35"/>
    <mergeCell ref="A36:Z36"/>
    <mergeCell ref="A22:AV22"/>
    <mergeCell ref="A32:AV32"/>
    <mergeCell ref="A13:Z13"/>
    <mergeCell ref="A16:Z16"/>
    <mergeCell ref="AE5:AE6"/>
    <mergeCell ref="AF5:AF6"/>
    <mergeCell ref="A7:AV7"/>
    <mergeCell ref="A14:AV14"/>
    <mergeCell ref="AG5:AG6"/>
    <mergeCell ref="AH5:AI5"/>
    <mergeCell ref="AJ5:AU5"/>
    <mergeCell ref="AV5:AV6"/>
    <mergeCell ref="A1:AV1"/>
    <mergeCell ref="A2:AV2"/>
    <mergeCell ref="A3:AV3"/>
    <mergeCell ref="A4:AV4"/>
    <mergeCell ref="AC5:AC6"/>
    <mergeCell ref="AD5:AD6"/>
    <mergeCell ref="A5:A6"/>
    <mergeCell ref="B5:B6"/>
    <mergeCell ref="C5:C6"/>
    <mergeCell ref="D5:AA5"/>
    <mergeCell ref="AB5:AB6"/>
  </mergeCells>
  <conditionalFormatting sqref="AJ33:AJ36 AJ23:AJ26 AJ29:AJ31 AJ18:AJ20 AJ9 AJ14:AJ15">
    <cfRule type="colorScale" priority="37">
      <colorScale>
        <cfvo type="num" val="0"/>
        <cfvo type="num" val="4036"/>
        <color rgb="FFFF0000"/>
        <color rgb="FF00B050"/>
      </colorScale>
    </cfRule>
  </conditionalFormatting>
  <conditionalFormatting sqref="AI8">
    <cfRule type="cellIs" dxfId="99" priority="35" operator="greaterThanOrEqual">
      <formula>1</formula>
    </cfRule>
    <cfRule type="cellIs" dxfId="98" priority="36" operator="lessThanOrEqual">
      <formula>0.99</formula>
    </cfRule>
  </conditionalFormatting>
  <conditionalFormatting sqref="AH8">
    <cfRule type="colorScale" priority="34">
      <colorScale>
        <cfvo type="num" val="0"/>
        <cfvo type="num" val="4036"/>
        <color rgb="FFFF0000"/>
        <color rgb="FF00B050"/>
      </colorScale>
    </cfRule>
  </conditionalFormatting>
  <conditionalFormatting sqref="AI8">
    <cfRule type="cellIs" dxfId="97" priority="32" operator="greaterThanOrEqual">
      <formula>1</formula>
    </cfRule>
    <cfRule type="cellIs" dxfId="96" priority="33" operator="lessThanOrEqual">
      <formula>0.99</formula>
    </cfRule>
  </conditionalFormatting>
  <conditionalFormatting sqref="AH8">
    <cfRule type="colorScale" priority="31">
      <colorScale>
        <cfvo type="num" val="0"/>
        <cfvo type="num" val="4036"/>
        <color rgb="FFFF0000"/>
        <color rgb="FF00B050"/>
      </colorScale>
    </cfRule>
  </conditionalFormatting>
  <conditionalFormatting sqref="AI9:AI12">
    <cfRule type="cellIs" dxfId="95" priority="29" operator="greaterThanOrEqual">
      <formula>1</formula>
    </cfRule>
    <cfRule type="cellIs" dxfId="94" priority="30" operator="lessThanOrEqual">
      <formula>0.99</formula>
    </cfRule>
  </conditionalFormatting>
  <conditionalFormatting sqref="AH9:AH12">
    <cfRule type="colorScale" priority="28">
      <colorScale>
        <cfvo type="num" val="0"/>
        <cfvo type="num" val="4036"/>
        <color rgb="FFFF0000"/>
        <color rgb="FF00B050"/>
      </colorScale>
    </cfRule>
  </conditionalFormatting>
  <conditionalFormatting sqref="AI9:AI12">
    <cfRule type="cellIs" dxfId="93" priority="26" operator="greaterThanOrEqual">
      <formula>1</formula>
    </cfRule>
    <cfRule type="cellIs" dxfId="92" priority="27" operator="lessThanOrEqual">
      <formula>0.99</formula>
    </cfRule>
  </conditionalFormatting>
  <conditionalFormatting sqref="AH9:AH12">
    <cfRule type="colorScale" priority="25">
      <colorScale>
        <cfvo type="num" val="0"/>
        <cfvo type="num" val="4036"/>
        <color rgb="FFFF0000"/>
        <color rgb="FF00B050"/>
      </colorScale>
    </cfRule>
  </conditionalFormatting>
  <conditionalFormatting sqref="AI15">
    <cfRule type="cellIs" dxfId="91" priority="23" operator="greaterThanOrEqual">
      <formula>1</formula>
    </cfRule>
    <cfRule type="cellIs" dxfId="90" priority="24" operator="lessThanOrEqual">
      <formula>0.99</formula>
    </cfRule>
  </conditionalFormatting>
  <conditionalFormatting sqref="AH15">
    <cfRule type="colorScale" priority="22">
      <colorScale>
        <cfvo type="num" val="0"/>
        <cfvo type="num" val="4036"/>
        <color rgb="FFFF0000"/>
        <color rgb="FF00B050"/>
      </colorScale>
    </cfRule>
  </conditionalFormatting>
  <conditionalFormatting sqref="AI15">
    <cfRule type="cellIs" dxfId="89" priority="20" operator="greaterThanOrEqual">
      <formula>1</formula>
    </cfRule>
    <cfRule type="cellIs" dxfId="88" priority="21" operator="lessThanOrEqual">
      <formula>0.99</formula>
    </cfRule>
  </conditionalFormatting>
  <conditionalFormatting sqref="AH15">
    <cfRule type="colorScale" priority="19">
      <colorScale>
        <cfvo type="num" val="0"/>
        <cfvo type="num" val="4036"/>
        <color rgb="FFFF0000"/>
        <color rgb="FF00B050"/>
      </colorScale>
    </cfRule>
  </conditionalFormatting>
  <conditionalFormatting sqref="AI18:AI20">
    <cfRule type="cellIs" dxfId="87" priority="17" operator="greaterThanOrEqual">
      <formula>1</formula>
    </cfRule>
    <cfRule type="cellIs" dxfId="86" priority="18" operator="lessThanOrEqual">
      <formula>0.99</formula>
    </cfRule>
  </conditionalFormatting>
  <conditionalFormatting sqref="AH18:AH20">
    <cfRule type="colorScale" priority="16">
      <colorScale>
        <cfvo type="num" val="0"/>
        <cfvo type="num" val="4036"/>
        <color rgb="FFFF0000"/>
        <color rgb="FF00B050"/>
      </colorScale>
    </cfRule>
  </conditionalFormatting>
  <conditionalFormatting sqref="AI18:AI20">
    <cfRule type="cellIs" dxfId="85" priority="14" operator="greaterThanOrEqual">
      <formula>1</formula>
    </cfRule>
    <cfRule type="cellIs" dxfId="84" priority="15" operator="lessThanOrEqual">
      <formula>0.99</formula>
    </cfRule>
  </conditionalFormatting>
  <conditionalFormatting sqref="AH18:AH20">
    <cfRule type="colorScale" priority="13">
      <colorScale>
        <cfvo type="num" val="0"/>
        <cfvo type="num" val="4036"/>
        <color rgb="FFFF0000"/>
        <color rgb="FF00B050"/>
      </colorScale>
    </cfRule>
  </conditionalFormatting>
  <conditionalFormatting sqref="AI23:AI30">
    <cfRule type="cellIs" dxfId="83" priority="11" operator="greaterThanOrEqual">
      <formula>1</formula>
    </cfRule>
    <cfRule type="cellIs" dxfId="82" priority="12" operator="lessThanOrEqual">
      <formula>0.99</formula>
    </cfRule>
  </conditionalFormatting>
  <conditionalFormatting sqref="AH23:AH30">
    <cfRule type="colorScale" priority="10">
      <colorScale>
        <cfvo type="num" val="0"/>
        <cfvo type="num" val="4036"/>
        <color rgb="FFFF0000"/>
        <color rgb="FF00B050"/>
      </colorScale>
    </cfRule>
  </conditionalFormatting>
  <conditionalFormatting sqref="AI23:AI30">
    <cfRule type="cellIs" dxfId="81" priority="8" operator="greaterThanOrEqual">
      <formula>1</formula>
    </cfRule>
    <cfRule type="cellIs" dxfId="80" priority="9" operator="lessThanOrEqual">
      <formula>0.99</formula>
    </cfRule>
  </conditionalFormatting>
  <conditionalFormatting sqref="AH23:AH30">
    <cfRule type="colorScale" priority="7">
      <colorScale>
        <cfvo type="num" val="0"/>
        <cfvo type="num" val="4036"/>
        <color rgb="FFFF0000"/>
        <color rgb="FF00B050"/>
      </colorScale>
    </cfRule>
  </conditionalFormatting>
  <conditionalFormatting sqref="AI33:AI34">
    <cfRule type="cellIs" dxfId="79" priority="5" operator="greaterThanOrEqual">
      <formula>1</formula>
    </cfRule>
    <cfRule type="cellIs" dxfId="78" priority="6" operator="lessThanOrEqual">
      <formula>0.99</formula>
    </cfRule>
  </conditionalFormatting>
  <conditionalFormatting sqref="AH33:AH34">
    <cfRule type="colorScale" priority="4">
      <colorScale>
        <cfvo type="num" val="0"/>
        <cfvo type="num" val="4036"/>
        <color rgb="FFFF0000"/>
        <color rgb="FF00B050"/>
      </colorScale>
    </cfRule>
  </conditionalFormatting>
  <conditionalFormatting sqref="AI33:AI34">
    <cfRule type="cellIs" dxfId="77" priority="2" operator="greaterThanOrEqual">
      <formula>1</formula>
    </cfRule>
    <cfRule type="cellIs" dxfId="76" priority="3" operator="lessThanOrEqual">
      <formula>0.99</formula>
    </cfRule>
  </conditionalFormatting>
  <conditionalFormatting sqref="AH33:AH34">
    <cfRule type="colorScale" priority="1">
      <colorScale>
        <cfvo type="num" val="0"/>
        <cfvo type="num" val="4036"/>
        <color rgb="FFFF0000"/>
        <color rgb="FF00B050"/>
      </colorScale>
    </cfRule>
  </conditionalFormatting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PENAL</vt:lpstr>
      <vt:lpstr>ATENCIÓN </vt:lpstr>
      <vt:lpstr>OPDH</vt:lpstr>
      <vt:lpstr>DISCIPLINARIOS</vt:lpstr>
      <vt:lpstr>VIGILANCIA</vt:lpstr>
      <vt:lpstr>CONCILIACIÓN</vt:lpstr>
      <vt:lpstr>UPIP</vt:lpstr>
      <vt:lpstr>COMUNICACIONES</vt:lpstr>
      <vt:lpstr>comunicaciones </vt:lpstr>
      <vt:lpstr>ASESOR</vt:lpstr>
      <vt:lpstr>REASENTAMIENTO</vt:lpstr>
      <vt:lpstr>OBS. SALUD</vt:lpstr>
      <vt:lpstr>PLPP</vt:lpstr>
      <vt:lpstr>SPOA</vt:lpstr>
      <vt:lpstr>SEGURIDAD HUMANA</vt:lpstr>
      <vt:lpstr>MEDIO AMBIENTE</vt:lpstr>
      <vt:lpstr>CONTROL INTERNO</vt:lpstr>
      <vt:lpstr>PLANEACIÓN</vt:lpstr>
      <vt:lpstr>PERSONERIA AUXILIAR</vt:lpstr>
      <vt:lpstr>PLAN DE BIENESTAR SOCIAL</vt:lpstr>
      <vt:lpstr>PLAN DE CAPACITACIÓN</vt:lpstr>
      <vt:lpstr>PLAN DE ACCIÓN 2015</vt:lpstr>
      <vt:lpstr>PLAN ESTRATEGICO</vt:lpstr>
    </vt:vector>
  </TitlesOfParts>
  <Company>PERSONERIA DE MEDELLIN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PERSONERIA DE MEDELLIN</dc:creator>
  <cp:lastModifiedBy>PERSONERIA DE MEDELLIN</cp:lastModifiedBy>
  <cp:lastPrinted>2016-01-28T21:28:46Z</cp:lastPrinted>
  <dcterms:created xsi:type="dcterms:W3CDTF">2015-11-10T18:32:15Z</dcterms:created>
  <dcterms:modified xsi:type="dcterms:W3CDTF">2016-01-29T18:34:10Z</dcterms:modified>
</cp:coreProperties>
</file>