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540" yWindow="0" windowWidth="9105" windowHeight="12255"/>
  </bookViews>
  <sheets>
    <sheet name="POAI 2022" sheetId="1" r:id="rId1"/>
    <sheet name="POAI 2022-Ejecucion" sheetId="2" r:id="rId2"/>
  </sheets>
  <definedNames>
    <definedName name="_xlnm._FilterDatabase" localSheetId="0" hidden="1">'POAI 2022'!$A$8:$AD$501</definedName>
    <definedName name="_xlnm._FilterDatabase" localSheetId="1" hidden="1">'POAI 2022-Ejecucion'!$A$4:$U$258</definedName>
  </definedNames>
  <calcPr calcId="144525"/>
</workbook>
</file>

<file path=xl/calcChain.xml><?xml version="1.0" encoding="utf-8"?>
<calcChain xmlns="http://schemas.openxmlformats.org/spreadsheetml/2006/main">
  <c r="D356" i="1" l="1"/>
  <c r="L487" i="1" l="1"/>
  <c r="K487" i="1"/>
  <c r="E487" i="1"/>
  <c r="M487" i="1" s="1"/>
  <c r="K468" i="1"/>
  <c r="D468" i="1"/>
  <c r="L468" i="1" s="1"/>
  <c r="F487" i="1" l="1"/>
  <c r="E468" i="1"/>
  <c r="F468" i="1" s="1"/>
  <c r="E428" i="1" l="1"/>
  <c r="F428" i="1" s="1"/>
  <c r="K428" i="1"/>
  <c r="L428" i="1"/>
  <c r="M428" i="1"/>
  <c r="E429" i="1"/>
  <c r="F429" i="1" s="1"/>
  <c r="K429" i="1"/>
  <c r="L429" i="1"/>
  <c r="M420" i="1"/>
  <c r="L420" i="1"/>
  <c r="K420" i="1"/>
  <c r="F420" i="1"/>
  <c r="E420" i="1"/>
  <c r="K419" i="1"/>
  <c r="D419" i="1"/>
  <c r="L419" i="1" s="1"/>
  <c r="C419" i="1"/>
  <c r="E419" i="1" s="1"/>
  <c r="M418" i="1"/>
  <c r="L418" i="1"/>
  <c r="K418" i="1"/>
  <c r="F418" i="1"/>
  <c r="E418" i="1"/>
  <c r="L417" i="1"/>
  <c r="K417" i="1"/>
  <c r="F417" i="1"/>
  <c r="E417" i="1"/>
  <c r="M417" i="1" s="1"/>
  <c r="L416" i="1"/>
  <c r="K416" i="1"/>
  <c r="E416" i="1"/>
  <c r="F416" i="1" s="1"/>
  <c r="M415" i="1"/>
  <c r="L415" i="1"/>
  <c r="K415" i="1"/>
  <c r="E415" i="1"/>
  <c r="F415" i="1" s="1"/>
  <c r="L414" i="1"/>
  <c r="K414" i="1"/>
  <c r="E414" i="1"/>
  <c r="M414" i="1" s="1"/>
  <c r="M413" i="1"/>
  <c r="L413" i="1"/>
  <c r="K413" i="1"/>
  <c r="E413" i="1"/>
  <c r="F413" i="1" s="1"/>
  <c r="L412" i="1"/>
  <c r="K412" i="1"/>
  <c r="E412" i="1"/>
  <c r="M412" i="1" s="1"/>
  <c r="L411" i="1"/>
  <c r="K411" i="1"/>
  <c r="E411" i="1"/>
  <c r="F411" i="1" s="1"/>
  <c r="L410" i="1"/>
  <c r="K410" i="1"/>
  <c r="E410" i="1"/>
  <c r="M410" i="1" s="1"/>
  <c r="L409" i="1"/>
  <c r="K409" i="1"/>
  <c r="E409" i="1"/>
  <c r="M409" i="1" s="1"/>
  <c r="M408" i="1"/>
  <c r="L408" i="1"/>
  <c r="K408" i="1"/>
  <c r="E408" i="1"/>
  <c r="F408" i="1" s="1"/>
  <c r="K407" i="1"/>
  <c r="D407" i="1"/>
  <c r="L407" i="1" s="1"/>
  <c r="M406" i="1"/>
  <c r="L406" i="1"/>
  <c r="K406" i="1"/>
  <c r="F406" i="1"/>
  <c r="E406" i="1"/>
  <c r="L405" i="1"/>
  <c r="K405" i="1"/>
  <c r="E405" i="1"/>
  <c r="M405" i="1" s="1"/>
  <c r="L404" i="1"/>
  <c r="K404" i="1"/>
  <c r="E404" i="1"/>
  <c r="F404" i="1" s="1"/>
  <c r="D404" i="1"/>
  <c r="L403" i="1"/>
  <c r="K403" i="1"/>
  <c r="F403" i="1"/>
  <c r="E403" i="1"/>
  <c r="M403" i="1" s="1"/>
  <c r="L402" i="1"/>
  <c r="K402" i="1"/>
  <c r="E402" i="1"/>
  <c r="M402" i="1" s="1"/>
  <c r="L401" i="1"/>
  <c r="C401" i="1"/>
  <c r="K401" i="1" s="1"/>
  <c r="L400" i="1"/>
  <c r="K400" i="1"/>
  <c r="E400" i="1"/>
  <c r="M400" i="1" s="1"/>
  <c r="M399" i="1"/>
  <c r="L399" i="1"/>
  <c r="K399" i="1"/>
  <c r="E399" i="1"/>
  <c r="F399" i="1" s="1"/>
  <c r="M398" i="1"/>
  <c r="L398" i="1"/>
  <c r="K398" i="1"/>
  <c r="E398" i="1"/>
  <c r="F398" i="1" s="1"/>
  <c r="E395" i="1"/>
  <c r="F395" i="1" s="1"/>
  <c r="E394" i="1"/>
  <c r="F394" i="1" s="1"/>
  <c r="E393" i="1"/>
  <c r="F393" i="1" s="1"/>
  <c r="E392" i="1"/>
  <c r="F392" i="1" s="1"/>
  <c r="D391" i="1"/>
  <c r="E391" i="1"/>
  <c r="F391" i="1" s="1"/>
  <c r="F355" i="1"/>
  <c r="L355" i="1"/>
  <c r="K355" i="1"/>
  <c r="E355" i="1"/>
  <c r="M355" i="1" s="1"/>
  <c r="L354" i="1"/>
  <c r="K354" i="1"/>
  <c r="E354" i="1"/>
  <c r="M354" i="1" s="1"/>
  <c r="L351" i="1"/>
  <c r="K351" i="1"/>
  <c r="E351" i="1"/>
  <c r="M351" i="1" s="1"/>
  <c r="L346" i="1"/>
  <c r="K346" i="1"/>
  <c r="E346" i="1"/>
  <c r="M346" i="1" s="1"/>
  <c r="L345" i="1"/>
  <c r="K345" i="1"/>
  <c r="E345" i="1"/>
  <c r="F345" i="1" s="1"/>
  <c r="M344" i="1"/>
  <c r="L344" i="1"/>
  <c r="K344" i="1"/>
  <c r="E344" i="1"/>
  <c r="F344" i="1" s="1"/>
  <c r="L343" i="1"/>
  <c r="K343" i="1"/>
  <c r="E343" i="1"/>
  <c r="F343" i="1" s="1"/>
  <c r="M342" i="1"/>
  <c r="L342" i="1"/>
  <c r="K342" i="1"/>
  <c r="F342" i="1"/>
  <c r="E342" i="1"/>
  <c r="L338" i="1"/>
  <c r="K338" i="1"/>
  <c r="E338" i="1"/>
  <c r="M338" i="1" s="1"/>
  <c r="D337" i="1"/>
  <c r="L337" i="1" s="1"/>
  <c r="C337" i="1"/>
  <c r="K337" i="1" s="1"/>
  <c r="L336" i="1"/>
  <c r="K336" i="1"/>
  <c r="E336" i="1"/>
  <c r="M336" i="1" s="1"/>
  <c r="L335" i="1"/>
  <c r="K335" i="1"/>
  <c r="E335" i="1"/>
  <c r="M335" i="1" s="1"/>
  <c r="M334" i="1"/>
  <c r="L334" i="1"/>
  <c r="K334" i="1"/>
  <c r="E334" i="1"/>
  <c r="F334" i="1" s="1"/>
  <c r="L322" i="1"/>
  <c r="K322" i="1"/>
  <c r="C322" i="1"/>
  <c r="E322" i="1" s="1"/>
  <c r="M298" i="1"/>
  <c r="L298" i="1"/>
  <c r="K298" i="1"/>
  <c r="E298" i="1"/>
  <c r="F298" i="1" s="1"/>
  <c r="E202" i="1"/>
  <c r="F202" i="1" s="1"/>
  <c r="E151" i="1"/>
  <c r="L150" i="1"/>
  <c r="K150" i="1"/>
  <c r="E150" i="1"/>
  <c r="M150" i="1" s="1"/>
  <c r="M429" i="1" l="1"/>
  <c r="M419" i="1"/>
  <c r="F419" i="1"/>
  <c r="F400" i="1"/>
  <c r="F409" i="1"/>
  <c r="M404" i="1"/>
  <c r="E407" i="1"/>
  <c r="M411" i="1"/>
  <c r="F414" i="1"/>
  <c r="F402" i="1"/>
  <c r="M416" i="1"/>
  <c r="F405" i="1"/>
  <c r="F412" i="1"/>
  <c r="E401" i="1"/>
  <c r="F410" i="1"/>
  <c r="F354" i="1"/>
  <c r="F351" i="1"/>
  <c r="M345" i="1"/>
  <c r="M343" i="1"/>
  <c r="F346" i="1"/>
  <c r="F338" i="1"/>
  <c r="E337" i="1"/>
  <c r="F336" i="1"/>
  <c r="F335" i="1"/>
  <c r="M322" i="1"/>
  <c r="F322" i="1"/>
  <c r="F150" i="1"/>
  <c r="M407" i="1" l="1"/>
  <c r="F407" i="1"/>
  <c r="F401" i="1"/>
  <c r="M401" i="1"/>
  <c r="M337" i="1"/>
  <c r="F337" i="1"/>
  <c r="D28" i="1" l="1"/>
  <c r="B28" i="1" l="1"/>
  <c r="C28" i="1"/>
  <c r="D180" i="1" l="1"/>
  <c r="C180" i="1" l="1"/>
  <c r="C432" i="1" l="1"/>
  <c r="D76" i="1" l="1"/>
  <c r="B76" i="1"/>
  <c r="B180" i="1" l="1"/>
  <c r="D9" i="1" l="1"/>
  <c r="B9" i="1"/>
  <c r="D204" i="1" l="1"/>
  <c r="C204" i="1" l="1"/>
  <c r="B204" i="1"/>
  <c r="D256" i="2" l="1"/>
  <c r="C256" i="2"/>
  <c r="B256" i="2"/>
  <c r="D252" i="2"/>
  <c r="C252" i="2"/>
  <c r="C253" i="2" s="1"/>
  <c r="B252" i="2"/>
  <c r="E251" i="2"/>
  <c r="E250" i="2"/>
  <c r="E249" i="2"/>
  <c r="D246" i="2"/>
  <c r="E246" i="2" s="1"/>
  <c r="D245" i="2"/>
  <c r="C245" i="2"/>
  <c r="B245" i="2"/>
  <c r="D244" i="2"/>
  <c r="C244" i="2"/>
  <c r="B244" i="2"/>
  <c r="D243" i="2"/>
  <c r="E243" i="2" s="1"/>
  <c r="D242" i="2"/>
  <c r="E241" i="2"/>
  <c r="E240" i="2"/>
  <c r="D239" i="2"/>
  <c r="C239" i="2"/>
  <c r="E238" i="2"/>
  <c r="E237" i="2"/>
  <c r="D234" i="2"/>
  <c r="C234" i="2"/>
  <c r="B234" i="2"/>
  <c r="E233" i="2"/>
  <c r="D232" i="2"/>
  <c r="C232" i="2"/>
  <c r="D231" i="2"/>
  <c r="C231" i="2"/>
  <c r="D228" i="2"/>
  <c r="D229" i="2" s="1"/>
  <c r="C228" i="2"/>
  <c r="B228" i="2"/>
  <c r="E225" i="2"/>
  <c r="D224" i="2"/>
  <c r="C224" i="2"/>
  <c r="C226" i="2" s="1"/>
  <c r="E223" i="2"/>
  <c r="E222" i="2"/>
  <c r="D221" i="2"/>
  <c r="E221" i="2" s="1"/>
  <c r="E220" i="2"/>
  <c r="E219" i="2"/>
  <c r="E218" i="2"/>
  <c r="E215" i="2"/>
  <c r="D214" i="2"/>
  <c r="C214" i="2"/>
  <c r="B214" i="2"/>
  <c r="D213" i="2"/>
  <c r="E213" i="2" s="1"/>
  <c r="E212" i="2"/>
  <c r="E211" i="2"/>
  <c r="E210" i="2"/>
  <c r="E209" i="2"/>
  <c r="E208" i="2"/>
  <c r="E207" i="2"/>
  <c r="E206" i="2"/>
  <c r="E205" i="2"/>
  <c r="E204" i="2"/>
  <c r="E203" i="2"/>
  <c r="D202" i="2"/>
  <c r="E202" i="2" s="1"/>
  <c r="E201" i="2"/>
  <c r="E200" i="2"/>
  <c r="D199" i="2"/>
  <c r="E198" i="2"/>
  <c r="E197" i="2"/>
  <c r="C196" i="2"/>
  <c r="E195" i="2"/>
  <c r="E194" i="2"/>
  <c r="E193" i="2"/>
  <c r="E192" i="2"/>
  <c r="E191" i="2"/>
  <c r="E190" i="2"/>
  <c r="E189" i="2"/>
  <c r="D188" i="2"/>
  <c r="D184" i="2"/>
  <c r="D185" i="2" s="1"/>
  <c r="C184" i="2"/>
  <c r="C185" i="2" s="1"/>
  <c r="B184" i="2"/>
  <c r="D182" i="2"/>
  <c r="C182" i="2"/>
  <c r="E181" i="2"/>
  <c r="D178" i="2"/>
  <c r="D179" i="2" s="1"/>
  <c r="C178" i="2"/>
  <c r="B178" i="2"/>
  <c r="C177" i="2"/>
  <c r="E176" i="2"/>
  <c r="E175" i="2"/>
  <c r="E174" i="2"/>
  <c r="E173" i="2"/>
  <c r="E172" i="2"/>
  <c r="E171" i="2"/>
  <c r="E170" i="2"/>
  <c r="E169" i="2"/>
  <c r="E168" i="2"/>
  <c r="E167" i="2"/>
  <c r="E166" i="2"/>
  <c r="E165" i="2"/>
  <c r="E164" i="2"/>
  <c r="E163" i="2"/>
  <c r="E162" i="2"/>
  <c r="E161" i="2"/>
  <c r="E160" i="2"/>
  <c r="E159" i="2"/>
  <c r="E158" i="2"/>
  <c r="D155" i="2"/>
  <c r="D156" i="2" s="1"/>
  <c r="B155" i="2"/>
  <c r="E154" i="2"/>
  <c r="C153" i="2"/>
  <c r="C156" i="2" s="1"/>
  <c r="D150" i="2"/>
  <c r="C150" i="2"/>
  <c r="C151" i="2" s="1"/>
  <c r="B150" i="2"/>
  <c r="D149" i="2"/>
  <c r="E149" i="2" s="1"/>
  <c r="E148" i="2"/>
  <c r="E147" i="2"/>
  <c r="D146" i="2"/>
  <c r="E145" i="2"/>
  <c r="D142" i="2"/>
  <c r="C142" i="2"/>
  <c r="E141" i="2"/>
  <c r="D138" i="2"/>
  <c r="C138" i="2"/>
  <c r="C139" i="2" s="1"/>
  <c r="B138" i="2"/>
  <c r="D137" i="2"/>
  <c r="E137" i="2" s="1"/>
  <c r="D134" i="2"/>
  <c r="C134" i="2"/>
  <c r="B134" i="2"/>
  <c r="D133" i="2"/>
  <c r="E133" i="2" s="1"/>
  <c r="D132" i="2"/>
  <c r="E132" i="2" s="1"/>
  <c r="D131" i="2"/>
  <c r="E131" i="2" s="1"/>
  <c r="D130" i="2"/>
  <c r="D127" i="2"/>
  <c r="C127" i="2"/>
  <c r="C128" i="2" s="1"/>
  <c r="B127" i="2"/>
  <c r="E126" i="2"/>
  <c r="D125" i="2"/>
  <c r="E125" i="2" s="1"/>
  <c r="D124" i="2"/>
  <c r="E124" i="2" s="1"/>
  <c r="D123" i="2"/>
  <c r="E123" i="2" s="1"/>
  <c r="E122" i="2"/>
  <c r="D119" i="2"/>
  <c r="C119" i="2"/>
  <c r="C120" i="2" s="1"/>
  <c r="B119" i="2"/>
  <c r="D101" i="2"/>
  <c r="E101" i="2" s="1"/>
  <c r="D94" i="2"/>
  <c r="E94" i="2" s="1"/>
  <c r="E93" i="2"/>
  <c r="E92" i="2"/>
  <c r="E91" i="2"/>
  <c r="E90" i="2"/>
  <c r="E89" i="2"/>
  <c r="E88" i="2"/>
  <c r="E87" i="2"/>
  <c r="E86" i="2"/>
  <c r="E85" i="2"/>
  <c r="E84" i="2"/>
  <c r="D81" i="2"/>
  <c r="C81" i="2"/>
  <c r="C82" i="2" s="1"/>
  <c r="B81" i="2"/>
  <c r="E80" i="2"/>
  <c r="E79" i="2"/>
  <c r="E78" i="2"/>
  <c r="D77" i="2"/>
  <c r="E77" i="2" s="1"/>
  <c r="D74" i="2"/>
  <c r="C74" i="2"/>
  <c r="B74" i="2"/>
  <c r="D73" i="2"/>
  <c r="E73" i="2" s="1"/>
  <c r="D72" i="2"/>
  <c r="E72" i="2" s="1"/>
  <c r="D71" i="2"/>
  <c r="D67" i="2"/>
  <c r="C67" i="2"/>
  <c r="C68" i="2" s="1"/>
  <c r="B67" i="2"/>
  <c r="D66" i="2"/>
  <c r="E66" i="2" s="1"/>
  <c r="D65" i="2"/>
  <c r="E65" i="2" s="1"/>
  <c r="D64" i="2"/>
  <c r="E64" i="2" s="1"/>
  <c r="D63" i="2"/>
  <c r="E63" i="2" s="1"/>
  <c r="D62" i="2"/>
  <c r="E62" i="2" s="1"/>
  <c r="D61" i="2"/>
  <c r="E61" i="2" s="1"/>
  <c r="E60" i="2"/>
  <c r="D59" i="2"/>
  <c r="E59" i="2" s="1"/>
  <c r="E58" i="2"/>
  <c r="D57" i="2"/>
  <c r="E57" i="2" s="1"/>
  <c r="E56" i="2"/>
  <c r="E55" i="2"/>
  <c r="D54" i="2"/>
  <c r="E54" i="2" s="1"/>
  <c r="E53" i="2"/>
  <c r="D52" i="2"/>
  <c r="E52" i="2" s="1"/>
  <c r="D51" i="2"/>
  <c r="E51" i="2" s="1"/>
  <c r="E50" i="2"/>
  <c r="E49" i="2"/>
  <c r="D46" i="2"/>
  <c r="E46" i="2" s="1"/>
  <c r="D45" i="2"/>
  <c r="E45" i="2" s="1"/>
  <c r="D44" i="2"/>
  <c r="E44" i="2" s="1"/>
  <c r="D43" i="2"/>
  <c r="E43" i="2" s="1"/>
  <c r="D42" i="2"/>
  <c r="E42" i="2" s="1"/>
  <c r="D41" i="2"/>
  <c r="E41" i="2" s="1"/>
  <c r="D40" i="2"/>
  <c r="E40" i="2" s="1"/>
  <c r="D39" i="2"/>
  <c r="E39" i="2" s="1"/>
  <c r="D38" i="2"/>
  <c r="E38" i="2" s="1"/>
  <c r="D37" i="2"/>
  <c r="E37" i="2" s="1"/>
  <c r="E36" i="2"/>
  <c r="D35" i="2"/>
  <c r="E35" i="2" s="1"/>
  <c r="D34" i="2"/>
  <c r="E34" i="2" s="1"/>
  <c r="D33" i="2"/>
  <c r="E33" i="2" s="1"/>
  <c r="D32" i="2"/>
  <c r="E32" i="2" s="1"/>
  <c r="E31" i="2"/>
  <c r="D30" i="2"/>
  <c r="D29" i="2"/>
  <c r="C29" i="2"/>
  <c r="C47" i="2" s="1"/>
  <c r="B29" i="2"/>
  <c r="D26" i="2"/>
  <c r="D27" i="2" s="1"/>
  <c r="C26" i="2"/>
  <c r="C27" i="2" s="1"/>
  <c r="B26" i="2"/>
  <c r="E25" i="2"/>
  <c r="D22" i="2"/>
  <c r="E22" i="2" s="1"/>
  <c r="D21" i="2"/>
  <c r="E21" i="2" s="1"/>
  <c r="D20" i="2"/>
  <c r="E20" i="2" s="1"/>
  <c r="D19" i="2"/>
  <c r="E19" i="2" s="1"/>
  <c r="D18" i="2"/>
  <c r="E18" i="2" s="1"/>
  <c r="D17" i="2"/>
  <c r="E17" i="2" s="1"/>
  <c r="D16" i="2"/>
  <c r="E16" i="2" s="1"/>
  <c r="D15" i="2"/>
  <c r="E15" i="2" s="1"/>
  <c r="D14" i="2"/>
  <c r="E14" i="2" s="1"/>
  <c r="D13" i="2"/>
  <c r="E13" i="2" s="1"/>
  <c r="E12" i="2"/>
  <c r="D11" i="2"/>
  <c r="C11" i="2"/>
  <c r="B11" i="2"/>
  <c r="D10" i="2"/>
  <c r="C10" i="2"/>
  <c r="B10" i="2"/>
  <c r="D7" i="2"/>
  <c r="D8" i="2" s="1"/>
  <c r="C7" i="2"/>
  <c r="B7" i="2"/>
  <c r="D4" i="2"/>
  <c r="D5" i="2" s="1"/>
  <c r="C4" i="2"/>
  <c r="C5" i="2" s="1"/>
  <c r="B4" i="2"/>
  <c r="C216" i="2" l="1"/>
  <c r="D216" i="2"/>
  <c r="E127" i="2"/>
  <c r="E128" i="2" s="1"/>
  <c r="C23" i="2"/>
  <c r="E134" i="2"/>
  <c r="E7" i="2"/>
  <c r="E8" i="2" s="1"/>
  <c r="E155" i="2"/>
  <c r="E232" i="2"/>
  <c r="C247" i="2"/>
  <c r="D75" i="2"/>
  <c r="E150" i="2"/>
  <c r="E188" i="2"/>
  <c r="C235" i="2"/>
  <c r="E239" i="2"/>
  <c r="C135" i="2"/>
  <c r="E228" i="2"/>
  <c r="E229" i="2" s="1"/>
  <c r="E256" i="2"/>
  <c r="E257" i="2" s="1"/>
  <c r="E234" i="2"/>
  <c r="E71" i="2"/>
  <c r="E184" i="2"/>
  <c r="E67" i="2"/>
  <c r="E68" i="2" s="1"/>
  <c r="D226" i="2"/>
  <c r="D68" i="2"/>
  <c r="E119" i="2"/>
  <c r="E138" i="2"/>
  <c r="E139" i="2" s="1"/>
  <c r="E153" i="2"/>
  <c r="E244" i="2"/>
  <c r="E245" i="2"/>
  <c r="E252" i="2"/>
  <c r="E253" i="2" s="1"/>
  <c r="C257" i="2"/>
  <c r="D23" i="2"/>
  <c r="C8" i="2"/>
  <c r="E11" i="2"/>
  <c r="E26" i="2"/>
  <c r="E30" i="2"/>
  <c r="E4" i="2"/>
  <c r="E10" i="2"/>
  <c r="D47" i="2"/>
  <c r="C75" i="2"/>
  <c r="C143" i="2" s="1"/>
  <c r="E74" i="2"/>
  <c r="D151" i="2"/>
  <c r="E146" i="2"/>
  <c r="E242" i="2"/>
  <c r="D135" i="2"/>
  <c r="E130" i="2"/>
  <c r="E29" i="2"/>
  <c r="D82" i="2"/>
  <c r="D128" i="2"/>
  <c r="E182" i="2"/>
  <c r="E81" i="2"/>
  <c r="E82" i="2" s="1"/>
  <c r="D120" i="2"/>
  <c r="D139" i="2"/>
  <c r="E142" i="2"/>
  <c r="E177" i="2"/>
  <c r="C179" i="2"/>
  <c r="D235" i="2"/>
  <c r="D247" i="2"/>
  <c r="E196" i="2"/>
  <c r="E199" i="2"/>
  <c r="E178" i="2"/>
  <c r="E214" i="2"/>
  <c r="E224" i="2"/>
  <c r="E226" i="2" s="1"/>
  <c r="C229" i="2"/>
  <c r="E231" i="2"/>
  <c r="D253" i="2"/>
  <c r="D257" i="2"/>
  <c r="C254" i="2" l="1"/>
  <c r="C258" i="2" s="1"/>
  <c r="D254" i="2"/>
  <c r="E156" i="2"/>
  <c r="E247" i="2"/>
  <c r="E151" i="2"/>
  <c r="E75" i="2"/>
  <c r="E185" i="2"/>
  <c r="E216" i="2"/>
  <c r="E120" i="2"/>
  <c r="E235" i="2"/>
  <c r="E47" i="2"/>
  <c r="E135" i="2"/>
  <c r="E5" i="2"/>
  <c r="E27" i="2"/>
  <c r="E179" i="2"/>
  <c r="D143" i="2"/>
  <c r="E23" i="2"/>
  <c r="D258" i="2" l="1"/>
  <c r="E143" i="2"/>
  <c r="E254" i="2"/>
  <c r="D454" i="1"/>
  <c r="E258" i="2" l="1"/>
  <c r="C251" i="1"/>
  <c r="D251" i="1"/>
  <c r="B251" i="1" l="1"/>
  <c r="D499" i="1" l="1"/>
  <c r="B499" i="1" l="1"/>
  <c r="C499" i="1"/>
  <c r="D67" i="1" l="1"/>
  <c r="B67" i="1"/>
  <c r="C67" i="1" l="1"/>
  <c r="B281" i="1" l="1"/>
  <c r="D281" i="1"/>
  <c r="C281" i="1"/>
  <c r="D363" i="1" l="1"/>
  <c r="D290" i="1" l="1"/>
  <c r="C290" i="1"/>
  <c r="B290" i="1"/>
  <c r="E201" i="1" l="1"/>
  <c r="C192" i="1" l="1"/>
  <c r="C356" i="1" l="1"/>
  <c r="B454" i="1" l="1"/>
  <c r="D192" i="1" l="1"/>
  <c r="B192" i="1" l="1"/>
  <c r="D313" i="1" l="1"/>
  <c r="C313" i="1"/>
  <c r="B313" i="1"/>
  <c r="B419" i="1"/>
  <c r="D489" i="1" l="1"/>
  <c r="C489" i="1"/>
  <c r="B489" i="1"/>
  <c r="D381" i="1"/>
  <c r="C381" i="1"/>
  <c r="B381" i="1"/>
  <c r="E453" i="1" l="1"/>
  <c r="F453" i="1" s="1"/>
  <c r="C454" i="1"/>
  <c r="B324" i="1" l="1"/>
  <c r="D324" i="1" l="1"/>
  <c r="D27" i="1" l="1"/>
  <c r="B27" i="1"/>
  <c r="C27" i="1"/>
  <c r="D469" i="1" l="1"/>
  <c r="B469" i="1" l="1"/>
  <c r="C470" i="1"/>
  <c r="D267" i="1" l="1"/>
  <c r="B267" i="1" l="1"/>
  <c r="B443" i="1" l="1"/>
  <c r="C443" i="1"/>
  <c r="D443" i="1"/>
  <c r="C396" i="1"/>
  <c r="C363" i="1" l="1"/>
  <c r="B363" i="1"/>
  <c r="D18" i="1" l="1"/>
  <c r="C18" i="1"/>
  <c r="B18" i="1"/>
  <c r="D470" i="1" l="1"/>
  <c r="B470" i="1" l="1"/>
  <c r="E470" i="1" l="1"/>
  <c r="L161" i="1" l="1"/>
  <c r="L201" i="1"/>
  <c r="L202" i="1"/>
  <c r="L203" i="1"/>
  <c r="L213" i="1"/>
  <c r="L214" i="1"/>
  <c r="L215" i="1"/>
  <c r="L216" i="1"/>
  <c r="L217" i="1"/>
  <c r="L219" i="1"/>
  <c r="L220" i="1"/>
  <c r="L221" i="1"/>
  <c r="L222" i="1"/>
  <c r="L223" i="1"/>
  <c r="L226" i="1"/>
  <c r="L227" i="1"/>
  <c r="L228" i="1"/>
  <c r="L229" i="1"/>
  <c r="L230" i="1"/>
  <c r="L231" i="1"/>
  <c r="L234" i="1"/>
  <c r="L235" i="1"/>
  <c r="L236" i="1"/>
  <c r="L237" i="1"/>
  <c r="L238" i="1"/>
  <c r="L239" i="1"/>
  <c r="L240" i="1"/>
  <c r="L241" i="1"/>
  <c r="L242" i="1"/>
  <c r="L243" i="1"/>
  <c r="L244" i="1"/>
  <c r="L245" i="1"/>
  <c r="L246" i="1"/>
  <c r="L247" i="1"/>
  <c r="L248" i="1"/>
  <c r="L249" i="1"/>
  <c r="L250" i="1"/>
  <c r="L260" i="1"/>
  <c r="L266" i="1"/>
  <c r="L308" i="1"/>
  <c r="L310" i="1"/>
  <c r="L311" i="1"/>
  <c r="L323" i="1"/>
  <c r="L340" i="1"/>
  <c r="L341" i="1"/>
  <c r="L347" i="1"/>
  <c r="L348" i="1"/>
  <c r="L350" i="1"/>
  <c r="L352" i="1"/>
  <c r="L356" i="1"/>
  <c r="L372" i="1"/>
  <c r="L381" i="1"/>
  <c r="L390" i="1"/>
  <c r="L392" i="1"/>
  <c r="L393" i="1"/>
  <c r="L394" i="1"/>
  <c r="L395" i="1"/>
  <c r="L397" i="1"/>
  <c r="L430" i="1"/>
  <c r="L432" i="1"/>
  <c r="L433" i="1"/>
  <c r="L435" i="1"/>
  <c r="L462" i="1"/>
  <c r="L463" i="1"/>
  <c r="L465" i="1"/>
  <c r="L466" i="1"/>
  <c r="L471" i="1"/>
  <c r="L486" i="1"/>
  <c r="L488" i="1"/>
  <c r="L144" i="1"/>
  <c r="L145" i="1"/>
  <c r="L148" i="1"/>
  <c r="L151" i="1"/>
  <c r="L84" i="1"/>
  <c r="L89" i="1"/>
  <c r="L153" i="1" l="1"/>
  <c r="L60" i="1"/>
  <c r="L35" i="1"/>
  <c r="M397" i="1"/>
  <c r="M390" i="1"/>
  <c r="M250" i="1"/>
  <c r="M249" i="1"/>
  <c r="M248" i="1"/>
  <c r="M247" i="1"/>
  <c r="M246" i="1"/>
  <c r="M245" i="1"/>
  <c r="M244" i="1"/>
  <c r="M243" i="1"/>
  <c r="M242" i="1"/>
  <c r="M241" i="1"/>
  <c r="M240" i="1"/>
  <c r="M239" i="1"/>
  <c r="M238" i="1"/>
  <c r="M237" i="1"/>
  <c r="M236" i="1"/>
  <c r="M235" i="1"/>
  <c r="M234" i="1"/>
  <c r="M231" i="1"/>
  <c r="M230" i="1"/>
  <c r="M229" i="1"/>
  <c r="M228" i="1"/>
  <c r="M227" i="1"/>
  <c r="M226" i="1"/>
  <c r="L324" i="1" l="1"/>
  <c r="L499" i="1"/>
  <c r="D452" i="1" l="1"/>
  <c r="L452" i="1" s="1"/>
  <c r="K352" i="1"/>
  <c r="K350" i="1"/>
  <c r="K348" i="1"/>
  <c r="K347" i="1"/>
  <c r="K341" i="1"/>
  <c r="K340" i="1"/>
  <c r="D464" i="1"/>
  <c r="L464" i="1" s="1"/>
  <c r="C464" i="1"/>
  <c r="L18" i="1" l="1"/>
  <c r="L28" i="1"/>
  <c r="L469" i="1"/>
  <c r="L470" i="1"/>
  <c r="L363" i="1"/>
  <c r="D434" i="1"/>
  <c r="L434" i="1" s="1"/>
  <c r="L443" i="1"/>
  <c r="L180" i="1"/>
  <c r="D451" i="1"/>
  <c r="L451" i="1" s="1"/>
  <c r="C451" i="1"/>
  <c r="C452" i="1"/>
  <c r="L9" i="1"/>
  <c r="E347" i="1" l="1"/>
  <c r="F347" i="1" l="1"/>
  <c r="M347" i="1"/>
  <c r="E350" i="1"/>
  <c r="F350" i="1" l="1"/>
  <c r="M350" i="1"/>
  <c r="E352" i="1"/>
  <c r="E348" i="1"/>
  <c r="E341" i="1"/>
  <c r="E340" i="1"/>
  <c r="F340" i="1" l="1"/>
  <c r="M340" i="1"/>
  <c r="F352" i="1"/>
  <c r="M352" i="1"/>
  <c r="F341" i="1"/>
  <c r="M341" i="1"/>
  <c r="F348" i="1"/>
  <c r="M348" i="1"/>
  <c r="C9" i="1"/>
  <c r="L27" i="1" l="1"/>
  <c r="E27" i="1" l="1"/>
  <c r="E372" i="1"/>
  <c r="E381" i="1"/>
  <c r="F381" i="1" l="1"/>
  <c r="M381" i="1"/>
  <c r="F27" i="1"/>
  <c r="M27" i="1"/>
  <c r="F372" i="1"/>
  <c r="M372" i="1"/>
  <c r="C434" i="1"/>
  <c r="L76" i="1" l="1"/>
  <c r="L489" i="1" l="1"/>
  <c r="L267" i="1" l="1"/>
  <c r="L251" i="1" l="1"/>
  <c r="L192" i="1" l="1"/>
  <c r="C282" i="1" l="1"/>
  <c r="L281" i="1"/>
  <c r="L204" i="1" l="1"/>
  <c r="L290" i="1" l="1"/>
  <c r="D478" i="1" l="1"/>
  <c r="L478" i="1" s="1"/>
  <c r="D467" i="1"/>
  <c r="L467" i="1" s="1"/>
  <c r="D431" i="1"/>
  <c r="L431" i="1" s="1"/>
  <c r="L391" i="1"/>
  <c r="D312" i="1"/>
  <c r="L312" i="1" s="1"/>
  <c r="D309" i="1"/>
  <c r="L309" i="1" s="1"/>
  <c r="D289" i="1"/>
  <c r="L289" i="1" s="1"/>
  <c r="D280" i="1"/>
  <c r="L280" i="1" s="1"/>
  <c r="D279" i="1"/>
  <c r="L279" i="1" s="1"/>
  <c r="D278" i="1"/>
  <c r="L278" i="1" s="1"/>
  <c r="D276" i="1"/>
  <c r="L276" i="1" s="1"/>
  <c r="D263" i="1"/>
  <c r="L263" i="1" s="1"/>
  <c r="D265" i="1"/>
  <c r="L265" i="1" s="1"/>
  <c r="D262" i="1"/>
  <c r="D233" i="1"/>
  <c r="L233" i="1" s="1"/>
  <c r="D225" i="1"/>
  <c r="L225" i="1" s="1"/>
  <c r="D200" i="1"/>
  <c r="L200" i="1" s="1"/>
  <c r="D191" i="1"/>
  <c r="L191" i="1" s="1"/>
  <c r="D190" i="1"/>
  <c r="L190" i="1" s="1"/>
  <c r="D189" i="1"/>
  <c r="L189" i="1" s="1"/>
  <c r="D179" i="1"/>
  <c r="L179" i="1" s="1"/>
  <c r="D172" i="1"/>
  <c r="L172" i="1" s="1"/>
  <c r="D171" i="1"/>
  <c r="L171" i="1" s="1"/>
  <c r="D170" i="1"/>
  <c r="L170" i="1" s="1"/>
  <c r="D169" i="1"/>
  <c r="L169" i="1" s="1"/>
  <c r="D168" i="1"/>
  <c r="L168" i="1" s="1"/>
  <c r="D154" i="1"/>
  <c r="L154" i="1" s="1"/>
  <c r="D152" i="1"/>
  <c r="L152" i="1" s="1"/>
  <c r="D149" i="1"/>
  <c r="L149" i="1" s="1"/>
  <c r="D147" i="1"/>
  <c r="L147" i="1" s="1"/>
  <c r="D146" i="1"/>
  <c r="D135" i="1"/>
  <c r="L135" i="1" s="1"/>
  <c r="D134" i="1"/>
  <c r="L134" i="1" s="1"/>
  <c r="D127" i="1"/>
  <c r="L127" i="1" s="1"/>
  <c r="D120" i="1"/>
  <c r="L120" i="1" s="1"/>
  <c r="D113" i="1"/>
  <c r="L113" i="1" s="1"/>
  <c r="D112" i="1"/>
  <c r="L112" i="1" s="1"/>
  <c r="D111" i="1"/>
  <c r="L111" i="1" s="1"/>
  <c r="D104" i="1"/>
  <c r="L104" i="1" s="1"/>
  <c r="D97" i="1"/>
  <c r="D96" i="1"/>
  <c r="D88" i="1"/>
  <c r="L88" i="1" s="1"/>
  <c r="D87" i="1"/>
  <c r="L87" i="1" s="1"/>
  <c r="D86" i="1"/>
  <c r="L86" i="1" s="1"/>
  <c r="D85" i="1"/>
  <c r="L85" i="1" s="1"/>
  <c r="D83" i="1"/>
  <c r="D51" i="1"/>
  <c r="D50" i="1"/>
  <c r="D49" i="1"/>
  <c r="D48" i="1"/>
  <c r="D47" i="1"/>
  <c r="D46" i="1"/>
  <c r="D45" i="1"/>
  <c r="D44" i="1"/>
  <c r="D43" i="1"/>
  <c r="D42" i="1"/>
  <c r="L146" i="1" l="1"/>
  <c r="D181" i="1"/>
  <c r="L262" i="1"/>
  <c r="D268" i="1"/>
  <c r="D421" i="1"/>
  <c r="L83" i="1"/>
  <c r="L97" i="1"/>
  <c r="L47" i="1"/>
  <c r="L96" i="1"/>
  <c r="L43" i="1"/>
  <c r="L45" i="1"/>
  <c r="L49" i="1"/>
  <c r="L51" i="1"/>
  <c r="L42" i="1"/>
  <c r="L44" i="1"/>
  <c r="L46" i="1"/>
  <c r="L48" i="1"/>
  <c r="L50" i="1"/>
  <c r="E154" i="1"/>
  <c r="E135" i="1"/>
  <c r="E111" i="1"/>
  <c r="E172" i="1"/>
  <c r="E431" i="1"/>
  <c r="E112" i="1"/>
  <c r="E134" i="1"/>
  <c r="E170" i="1"/>
  <c r="E152" i="1"/>
  <c r="E278" i="1"/>
  <c r="E279" i="1"/>
  <c r="E280" i="1"/>
  <c r="E120" i="1"/>
  <c r="E171" i="1"/>
  <c r="E309" i="1"/>
  <c r="E127" i="1"/>
  <c r="E191" i="1"/>
  <c r="E169" i="1"/>
  <c r="E149" i="1"/>
  <c r="E179" i="1"/>
  <c r="E265" i="1"/>
  <c r="E312" i="1"/>
  <c r="E190" i="1"/>
  <c r="E147" i="1"/>
  <c r="E113" i="1"/>
  <c r="E263" i="1"/>
  <c r="F263" i="1" l="1"/>
  <c r="M263" i="1"/>
  <c r="F312" i="1"/>
  <c r="M312" i="1"/>
  <c r="F169" i="1"/>
  <c r="M169" i="1"/>
  <c r="F171" i="1"/>
  <c r="M171" i="1"/>
  <c r="F278" i="1"/>
  <c r="M278" i="1"/>
  <c r="F152" i="1"/>
  <c r="M152" i="1"/>
  <c r="F170" i="1"/>
  <c r="M170" i="1"/>
  <c r="F134" i="1"/>
  <c r="M134" i="1"/>
  <c r="F112" i="1"/>
  <c r="M112" i="1"/>
  <c r="F431" i="1"/>
  <c r="M431" i="1"/>
  <c r="F172" i="1"/>
  <c r="M172" i="1"/>
  <c r="F111" i="1"/>
  <c r="M111" i="1"/>
  <c r="F135" i="1"/>
  <c r="M135" i="1"/>
  <c r="F154" i="1"/>
  <c r="M154" i="1"/>
  <c r="F147" i="1"/>
  <c r="M147" i="1"/>
  <c r="F179" i="1"/>
  <c r="M179" i="1"/>
  <c r="F127" i="1"/>
  <c r="M127" i="1"/>
  <c r="F280" i="1"/>
  <c r="M280" i="1"/>
  <c r="F113" i="1"/>
  <c r="M113" i="1"/>
  <c r="F190" i="1"/>
  <c r="M190" i="1"/>
  <c r="F265" i="1"/>
  <c r="M265" i="1"/>
  <c r="F149" i="1"/>
  <c r="M149" i="1"/>
  <c r="F191" i="1"/>
  <c r="M191" i="1"/>
  <c r="F309" i="1"/>
  <c r="M309" i="1"/>
  <c r="F120" i="1"/>
  <c r="M120" i="1"/>
  <c r="F279" i="1"/>
  <c r="M279" i="1"/>
  <c r="L313" i="1"/>
  <c r="L67" i="1" l="1"/>
  <c r="C76" i="1" l="1"/>
  <c r="C136" i="1" s="1"/>
  <c r="C421" i="1"/>
  <c r="E421" i="1" s="1"/>
  <c r="C469" i="1"/>
  <c r="C267" i="1"/>
  <c r="C268" i="1" s="1"/>
  <c r="L454" i="1" l="1"/>
  <c r="E267" i="1" l="1"/>
  <c r="F267" i="1" l="1"/>
  <c r="M267" i="1"/>
  <c r="K499" i="1"/>
  <c r="K489" i="1"/>
  <c r="K488" i="1"/>
  <c r="K486" i="1"/>
  <c r="K478" i="1"/>
  <c r="K471" i="1"/>
  <c r="K470" i="1"/>
  <c r="K467" i="1"/>
  <c r="K466" i="1"/>
  <c r="K465" i="1"/>
  <c r="K464" i="1"/>
  <c r="K463" i="1"/>
  <c r="K462" i="1"/>
  <c r="K454" i="1"/>
  <c r="K452" i="1"/>
  <c r="K451" i="1"/>
  <c r="K435" i="1"/>
  <c r="K434" i="1"/>
  <c r="K433" i="1"/>
  <c r="K432" i="1"/>
  <c r="K431" i="1"/>
  <c r="K430" i="1"/>
  <c r="K395" i="1"/>
  <c r="K394" i="1"/>
  <c r="K393" i="1"/>
  <c r="K392" i="1"/>
  <c r="K391" i="1"/>
  <c r="K381" i="1"/>
  <c r="K372" i="1"/>
  <c r="K363" i="1"/>
  <c r="K356" i="1"/>
  <c r="K323" i="1"/>
  <c r="K313" i="1"/>
  <c r="K312" i="1"/>
  <c r="K311" i="1"/>
  <c r="K310" i="1"/>
  <c r="K309" i="1"/>
  <c r="K308" i="1"/>
  <c r="K290" i="1"/>
  <c r="K289" i="1"/>
  <c r="K281" i="1"/>
  <c r="K280" i="1"/>
  <c r="K279" i="1"/>
  <c r="K278" i="1"/>
  <c r="K276" i="1"/>
  <c r="K267" i="1"/>
  <c r="K266" i="1"/>
  <c r="K265" i="1"/>
  <c r="K263" i="1"/>
  <c r="K262" i="1"/>
  <c r="K260" i="1"/>
  <c r="K251" i="1"/>
  <c r="K233" i="1"/>
  <c r="K225" i="1"/>
  <c r="K223" i="1"/>
  <c r="K222" i="1"/>
  <c r="K221" i="1"/>
  <c r="K220" i="1"/>
  <c r="K219" i="1"/>
  <c r="K217" i="1"/>
  <c r="K216" i="1"/>
  <c r="K215" i="1"/>
  <c r="K214" i="1"/>
  <c r="K213" i="1"/>
  <c r="K204" i="1"/>
  <c r="K203" i="1"/>
  <c r="K202" i="1"/>
  <c r="K201" i="1"/>
  <c r="K200" i="1"/>
  <c r="K192" i="1"/>
  <c r="K191" i="1"/>
  <c r="K190" i="1"/>
  <c r="K189" i="1"/>
  <c r="K180" i="1"/>
  <c r="K179" i="1"/>
  <c r="K172" i="1"/>
  <c r="K171" i="1"/>
  <c r="K170" i="1"/>
  <c r="K169" i="1"/>
  <c r="K168" i="1"/>
  <c r="K161" i="1"/>
  <c r="K154" i="1"/>
  <c r="K153" i="1"/>
  <c r="K152" i="1"/>
  <c r="K151" i="1"/>
  <c r="K149" i="1"/>
  <c r="K148" i="1"/>
  <c r="K147" i="1"/>
  <c r="K146" i="1"/>
  <c r="K145" i="1"/>
  <c r="K144" i="1"/>
  <c r="K135" i="1"/>
  <c r="K134" i="1"/>
  <c r="K127" i="1"/>
  <c r="K120" i="1"/>
  <c r="K113" i="1"/>
  <c r="K112" i="1"/>
  <c r="K111" i="1"/>
  <c r="K104" i="1"/>
  <c r="K97" i="1"/>
  <c r="K96" i="1"/>
  <c r="K89" i="1"/>
  <c r="K88" i="1"/>
  <c r="K87" i="1"/>
  <c r="K86" i="1"/>
  <c r="K85" i="1"/>
  <c r="K84" i="1"/>
  <c r="K83" i="1"/>
  <c r="K76" i="1"/>
  <c r="K67" i="1"/>
  <c r="K60" i="1"/>
  <c r="K51" i="1"/>
  <c r="K50" i="1"/>
  <c r="K49" i="1"/>
  <c r="K48" i="1"/>
  <c r="K47" i="1"/>
  <c r="K46" i="1"/>
  <c r="K45" i="1"/>
  <c r="K44" i="1"/>
  <c r="K43" i="1"/>
  <c r="K42" i="1"/>
  <c r="K35" i="1"/>
  <c r="K28" i="1"/>
  <c r="K9" i="1"/>
  <c r="K469" i="1" l="1"/>
  <c r="C314" i="1"/>
  <c r="C205" i="1"/>
  <c r="E192" i="1"/>
  <c r="F192" i="1" l="1"/>
  <c r="M192" i="1"/>
  <c r="K18" i="1"/>
  <c r="E18" i="1" l="1"/>
  <c r="F18" i="1" l="1"/>
  <c r="M18" i="1"/>
  <c r="C325" i="1"/>
  <c r="K324" i="1"/>
  <c r="K443" i="1"/>
  <c r="E430" i="1" l="1"/>
  <c r="F430" i="1" l="1"/>
  <c r="M430" i="1"/>
  <c r="D282" i="1"/>
  <c r="L282" i="1" s="1"/>
  <c r="E281" i="1"/>
  <c r="E276" i="1"/>
  <c r="F281" i="1" l="1"/>
  <c r="M281" i="1"/>
  <c r="F276" i="1"/>
  <c r="M276" i="1"/>
  <c r="E262" i="1"/>
  <c r="E260" i="1"/>
  <c r="F260" i="1" l="1"/>
  <c r="M260" i="1"/>
  <c r="F262" i="1"/>
  <c r="M262" i="1"/>
  <c r="E233" i="1"/>
  <c r="E225" i="1"/>
  <c r="E223" i="1"/>
  <c r="E222" i="1"/>
  <c r="E221" i="1"/>
  <c r="E220" i="1"/>
  <c r="E219" i="1"/>
  <c r="E217" i="1"/>
  <c r="E216" i="1"/>
  <c r="E215" i="1"/>
  <c r="E214" i="1"/>
  <c r="F214" i="1" l="1"/>
  <c r="M214" i="1"/>
  <c r="F219" i="1"/>
  <c r="M219" i="1"/>
  <c r="F223" i="1"/>
  <c r="M223" i="1"/>
  <c r="F216" i="1"/>
  <c r="M216" i="1"/>
  <c r="F221" i="1"/>
  <c r="M221" i="1"/>
  <c r="F233" i="1"/>
  <c r="M233" i="1"/>
  <c r="F215" i="1"/>
  <c r="M215" i="1"/>
  <c r="F217" i="1"/>
  <c r="M217" i="1"/>
  <c r="F220" i="1"/>
  <c r="M220" i="1"/>
  <c r="F222" i="1"/>
  <c r="M222" i="1"/>
  <c r="F225" i="1"/>
  <c r="M225" i="1"/>
  <c r="E148" i="1"/>
  <c r="F148" i="1" l="1"/>
  <c r="M148" i="1"/>
  <c r="E46" i="1"/>
  <c r="E45" i="1"/>
  <c r="E44" i="1"/>
  <c r="E43" i="1"/>
  <c r="E499" i="1"/>
  <c r="E489" i="1"/>
  <c r="E488" i="1"/>
  <c r="E486" i="1"/>
  <c r="E478" i="1"/>
  <c r="E471" i="1"/>
  <c r="E469" i="1"/>
  <c r="E467" i="1"/>
  <c r="E466" i="1"/>
  <c r="E465" i="1"/>
  <c r="E464" i="1"/>
  <c r="E463" i="1"/>
  <c r="E462" i="1"/>
  <c r="E454" i="1"/>
  <c r="E452" i="1"/>
  <c r="E451" i="1"/>
  <c r="E443" i="1"/>
  <c r="E435" i="1"/>
  <c r="E434" i="1"/>
  <c r="E433" i="1"/>
  <c r="E432" i="1"/>
  <c r="E363" i="1"/>
  <c r="E356" i="1"/>
  <c r="E324" i="1"/>
  <c r="E323" i="1"/>
  <c r="E313" i="1"/>
  <c r="E311" i="1"/>
  <c r="E310" i="1"/>
  <c r="E308" i="1"/>
  <c r="E290" i="1"/>
  <c r="E289" i="1"/>
  <c r="E266" i="1"/>
  <c r="E268" i="1" s="1"/>
  <c r="E251" i="1"/>
  <c r="E213" i="1"/>
  <c r="E204" i="1"/>
  <c r="E203" i="1"/>
  <c r="E200" i="1"/>
  <c r="E189" i="1"/>
  <c r="E180" i="1"/>
  <c r="E168" i="1"/>
  <c r="E161" i="1"/>
  <c r="E153" i="1"/>
  <c r="E146" i="1"/>
  <c r="E145" i="1"/>
  <c r="E144" i="1"/>
  <c r="E104" i="1"/>
  <c r="E97" i="1"/>
  <c r="E96" i="1"/>
  <c r="E89" i="1"/>
  <c r="E88" i="1"/>
  <c r="E87" i="1"/>
  <c r="E86" i="1"/>
  <c r="E85" i="1"/>
  <c r="E84" i="1"/>
  <c r="E83" i="1"/>
  <c r="E76" i="1"/>
  <c r="E67" i="1"/>
  <c r="E60" i="1"/>
  <c r="E51" i="1"/>
  <c r="E50" i="1"/>
  <c r="E49" i="1"/>
  <c r="E48" i="1"/>
  <c r="E47" i="1"/>
  <c r="E42" i="1"/>
  <c r="E35" i="1"/>
  <c r="E28" i="1"/>
  <c r="E9" i="1"/>
  <c r="E181" i="1" l="1"/>
  <c r="F28" i="1"/>
  <c r="M28" i="1"/>
  <c r="F42" i="1"/>
  <c r="M42" i="1"/>
  <c r="F48" i="1"/>
  <c r="M48" i="1"/>
  <c r="F50" i="1"/>
  <c r="M50" i="1"/>
  <c r="F60" i="1"/>
  <c r="M60" i="1"/>
  <c r="F76" i="1"/>
  <c r="M76" i="1"/>
  <c r="F84" i="1"/>
  <c r="M84" i="1"/>
  <c r="F86" i="1"/>
  <c r="M86" i="1"/>
  <c r="F88" i="1"/>
  <c r="M88" i="1"/>
  <c r="F96" i="1"/>
  <c r="M96" i="1"/>
  <c r="F104" i="1"/>
  <c r="M104" i="1"/>
  <c r="F145" i="1"/>
  <c r="M145" i="1"/>
  <c r="M153" i="1"/>
  <c r="F168" i="1"/>
  <c r="M168" i="1"/>
  <c r="F189" i="1"/>
  <c r="M189" i="1"/>
  <c r="F201" i="1"/>
  <c r="M201" i="1"/>
  <c r="F203" i="1"/>
  <c r="M203" i="1"/>
  <c r="F213" i="1"/>
  <c r="M213" i="1"/>
  <c r="F266" i="1"/>
  <c r="M266" i="1"/>
  <c r="F290" i="1"/>
  <c r="M290" i="1"/>
  <c r="F308" i="1"/>
  <c r="M308" i="1"/>
  <c r="F311" i="1"/>
  <c r="M311" i="1"/>
  <c r="F323" i="1"/>
  <c r="M323" i="1"/>
  <c r="F356" i="1"/>
  <c r="M356" i="1"/>
  <c r="M391" i="1"/>
  <c r="M393" i="1"/>
  <c r="M395" i="1"/>
  <c r="F433" i="1"/>
  <c r="M433" i="1"/>
  <c r="F435" i="1"/>
  <c r="M435" i="1"/>
  <c r="F451" i="1"/>
  <c r="M451" i="1"/>
  <c r="F454" i="1"/>
  <c r="M454" i="1"/>
  <c r="F463" i="1"/>
  <c r="M463" i="1"/>
  <c r="F465" i="1"/>
  <c r="M465" i="1"/>
  <c r="F467" i="1"/>
  <c r="M467" i="1"/>
  <c r="F469" i="1"/>
  <c r="M469" i="1"/>
  <c r="F471" i="1"/>
  <c r="M471" i="1"/>
  <c r="F486" i="1"/>
  <c r="M486" i="1"/>
  <c r="F488" i="1"/>
  <c r="M488" i="1"/>
  <c r="F499" i="1"/>
  <c r="M499" i="1"/>
  <c r="F44" i="1"/>
  <c r="M44" i="1"/>
  <c r="F46" i="1"/>
  <c r="M46" i="1"/>
  <c r="F9" i="1"/>
  <c r="M9" i="1"/>
  <c r="F35" i="1"/>
  <c r="M35" i="1"/>
  <c r="F47" i="1"/>
  <c r="M47" i="1"/>
  <c r="F49" i="1"/>
  <c r="M49" i="1"/>
  <c r="F51" i="1"/>
  <c r="M51" i="1"/>
  <c r="F67" i="1"/>
  <c r="M67" i="1"/>
  <c r="F83" i="1"/>
  <c r="M83" i="1"/>
  <c r="F85" i="1"/>
  <c r="M85" i="1"/>
  <c r="F87" i="1"/>
  <c r="M87" i="1"/>
  <c r="F89" i="1"/>
  <c r="M89" i="1"/>
  <c r="F97" i="1"/>
  <c r="M97" i="1"/>
  <c r="F144" i="1"/>
  <c r="M144" i="1"/>
  <c r="F146" i="1"/>
  <c r="M146" i="1"/>
  <c r="M151" i="1"/>
  <c r="M161" i="1"/>
  <c r="F180" i="1"/>
  <c r="M180" i="1"/>
  <c r="F200" i="1"/>
  <c r="M200" i="1"/>
  <c r="M202" i="1"/>
  <c r="F204" i="1"/>
  <c r="M204" i="1"/>
  <c r="F251" i="1"/>
  <c r="M251" i="1"/>
  <c r="F289" i="1"/>
  <c r="M289" i="1"/>
  <c r="F310" i="1"/>
  <c r="M310" i="1"/>
  <c r="F313" i="1"/>
  <c r="M313" i="1"/>
  <c r="F324" i="1"/>
  <c r="M324" i="1"/>
  <c r="F363" i="1"/>
  <c r="M363" i="1"/>
  <c r="M392" i="1"/>
  <c r="M394" i="1"/>
  <c r="F432" i="1"/>
  <c r="M432" i="1"/>
  <c r="F434" i="1"/>
  <c r="M434" i="1"/>
  <c r="F443" i="1"/>
  <c r="M443" i="1"/>
  <c r="F452" i="1"/>
  <c r="M452" i="1"/>
  <c r="F462" i="1"/>
  <c r="M462" i="1"/>
  <c r="F464" i="1"/>
  <c r="M464" i="1"/>
  <c r="F466" i="1"/>
  <c r="M466" i="1"/>
  <c r="M468" i="1"/>
  <c r="F470" i="1"/>
  <c r="M470" i="1"/>
  <c r="F478" i="1"/>
  <c r="M478" i="1"/>
  <c r="F489" i="1"/>
  <c r="M489" i="1"/>
  <c r="F43" i="1"/>
  <c r="M43" i="1"/>
  <c r="F45" i="1"/>
  <c r="M45" i="1"/>
  <c r="E282" i="1"/>
  <c r="M282" i="1" s="1"/>
  <c r="E136" i="1"/>
  <c r="M136" i="1" s="1"/>
  <c r="E500" i="1" l="1"/>
  <c r="M500" i="1" s="1"/>
  <c r="D500" i="1"/>
  <c r="L500" i="1" s="1"/>
  <c r="C500" i="1"/>
  <c r="E479" i="1"/>
  <c r="M479" i="1" s="1"/>
  <c r="D479" i="1"/>
  <c r="E490" i="1"/>
  <c r="M490" i="1" s="1"/>
  <c r="D490" i="1"/>
  <c r="L490" i="1" s="1"/>
  <c r="C490" i="1"/>
  <c r="C479" i="1"/>
  <c r="E455" i="1"/>
  <c r="M455" i="1" s="1"/>
  <c r="D455" i="1"/>
  <c r="L455" i="1" s="1"/>
  <c r="C455" i="1"/>
  <c r="E444" i="1"/>
  <c r="M444" i="1" s="1"/>
  <c r="D444" i="1"/>
  <c r="L444" i="1" s="1"/>
  <c r="C444" i="1"/>
  <c r="E436" i="1"/>
  <c r="M436" i="1" s="1"/>
  <c r="D436" i="1"/>
  <c r="L436" i="1" s="1"/>
  <c r="C436" i="1"/>
  <c r="E382" i="1"/>
  <c r="M382" i="1" s="1"/>
  <c r="D382" i="1"/>
  <c r="L382" i="1" s="1"/>
  <c r="C382" i="1"/>
  <c r="E373" i="1"/>
  <c r="M373" i="1" s="1"/>
  <c r="D373" i="1"/>
  <c r="L373" i="1" s="1"/>
  <c r="C373" i="1"/>
  <c r="E364" i="1"/>
  <c r="M364" i="1" s="1"/>
  <c r="D364" i="1"/>
  <c r="L364" i="1" s="1"/>
  <c r="C364" i="1"/>
  <c r="E325" i="1"/>
  <c r="M325" i="1" s="1"/>
  <c r="D325" i="1"/>
  <c r="L325" i="1" s="1"/>
  <c r="E314" i="1"/>
  <c r="M314" i="1" s="1"/>
  <c r="D314" i="1"/>
  <c r="L314" i="1" s="1"/>
  <c r="E299" i="1"/>
  <c r="M299" i="1" s="1"/>
  <c r="D299" i="1"/>
  <c r="L299" i="1" s="1"/>
  <c r="C299" i="1"/>
  <c r="E291" i="1"/>
  <c r="M291" i="1" s="1"/>
  <c r="D291" i="1"/>
  <c r="L291" i="1" s="1"/>
  <c r="C291" i="1"/>
  <c r="M268" i="1"/>
  <c r="L268" i="1"/>
  <c r="E252" i="1"/>
  <c r="M252" i="1" s="1"/>
  <c r="D252" i="1"/>
  <c r="L252" i="1" s="1"/>
  <c r="C252" i="1"/>
  <c r="E205" i="1"/>
  <c r="M205" i="1" s="1"/>
  <c r="D205" i="1"/>
  <c r="L205" i="1" s="1"/>
  <c r="E193" i="1"/>
  <c r="M193" i="1" s="1"/>
  <c r="D193" i="1"/>
  <c r="L193" i="1" s="1"/>
  <c r="C193" i="1"/>
  <c r="C181" i="1"/>
  <c r="M181" i="1"/>
  <c r="D136" i="1"/>
  <c r="E68" i="1"/>
  <c r="M68" i="1" s="1"/>
  <c r="D68" i="1"/>
  <c r="L68" i="1" s="1"/>
  <c r="C68" i="1"/>
  <c r="E52" i="1"/>
  <c r="M52" i="1" s="1"/>
  <c r="D52" i="1"/>
  <c r="L52" i="1" s="1"/>
  <c r="C52" i="1"/>
  <c r="E19" i="1"/>
  <c r="M19" i="1" s="1"/>
  <c r="D19" i="1"/>
  <c r="L19" i="1" s="1"/>
  <c r="C19" i="1"/>
  <c r="E10" i="1"/>
  <c r="D10" i="1"/>
  <c r="D396" i="1"/>
  <c r="M10" i="1" l="1"/>
  <c r="C300" i="1"/>
  <c r="L10" i="1"/>
  <c r="C491" i="1"/>
  <c r="L479" i="1"/>
  <c r="D491" i="1"/>
  <c r="L421" i="1"/>
  <c r="L396" i="1"/>
  <c r="L181" i="1"/>
  <c r="L136" i="1"/>
  <c r="F373" i="1"/>
  <c r="D300" i="1"/>
  <c r="L300" i="1" s="1"/>
  <c r="E300" i="1"/>
  <c r="M300" i="1" s="1"/>
  <c r="F299" i="1"/>
  <c r="F455" i="1"/>
  <c r="F252" i="1"/>
  <c r="F479" i="1"/>
  <c r="F205" i="1"/>
  <c r="F181" i="1"/>
  <c r="F500" i="1"/>
  <c r="F490" i="1"/>
  <c r="F444" i="1"/>
  <c r="F436" i="1"/>
  <c r="F382" i="1"/>
  <c r="F364" i="1"/>
  <c r="F325" i="1"/>
  <c r="F314" i="1"/>
  <c r="F291" i="1"/>
  <c r="F282" i="1"/>
  <c r="F268" i="1"/>
  <c r="F193" i="1"/>
  <c r="F136" i="1"/>
  <c r="F68" i="1"/>
  <c r="F52" i="1"/>
  <c r="F19" i="1"/>
  <c r="E396" i="1"/>
  <c r="C10" i="1"/>
  <c r="E491" i="1" l="1"/>
  <c r="E501" i="1"/>
  <c r="D501" i="1"/>
  <c r="C501" i="1"/>
  <c r="F396" i="1"/>
  <c r="M396" i="1"/>
  <c r="F10" i="1"/>
  <c r="L491" i="1" l="1"/>
  <c r="L501" i="1"/>
  <c r="F421" i="1"/>
  <c r="M421" i="1"/>
  <c r="F300" i="1"/>
  <c r="M491" i="1" l="1"/>
  <c r="F491" i="1"/>
  <c r="F501" i="1"/>
  <c r="M501" i="1"/>
</calcChain>
</file>

<file path=xl/sharedStrings.xml><?xml version="1.0" encoding="utf-8"?>
<sst xmlns="http://schemas.openxmlformats.org/spreadsheetml/2006/main" count="1724" uniqueCount="479">
  <si>
    <t>Penal</t>
  </si>
  <si>
    <t>LINEA ESTRATEGICA 1:</t>
  </si>
  <si>
    <t>POR TUS DERECHOS MAS CERCA</t>
  </si>
  <si>
    <t>COMPONENTE</t>
  </si>
  <si>
    <t>COMPONENTE 11 Entorno Protector Para Los Niños, Niñas, Adolescentes y Adultos Mayores</t>
  </si>
  <si>
    <t>PROGRAMA</t>
  </si>
  <si>
    <t>Programa 22 La comunidad frente a sus derechos y obligaciones</t>
  </si>
  <si>
    <t>PROCESO</t>
  </si>
  <si>
    <t>Guarda y Promoción de los DDHH</t>
  </si>
  <si>
    <t>ÁREA</t>
  </si>
  <si>
    <t>ACTIVIDAD</t>
  </si>
  <si>
    <t>META DE LA ACTIVIDAD</t>
  </si>
  <si>
    <t>RECURSOS ASIGNADOS                    ENE - DIC</t>
  </si>
  <si>
    <t>RECURSOS EJECUTADOS DE ENE - DIC</t>
  </si>
  <si>
    <t>RECURSOS POR EJECUTAR</t>
  </si>
  <si>
    <t>%  POR EJECUTAR</t>
  </si>
  <si>
    <t>CONTRATISTA</t>
  </si>
  <si>
    <t>OBJETO CONTRATUAL</t>
  </si>
  <si>
    <t>OBSERVACIONES</t>
  </si>
  <si>
    <t>TOTALES  PENAL</t>
  </si>
  <si>
    <t>Atención al Público</t>
  </si>
  <si>
    <t>COMPONENTE 10 Atenciones integrales, ágiles y efectivas, de los servicios que presta la entidad</t>
  </si>
  <si>
    <t>Programa 20 Mayor cobertura y mejor calidad</t>
  </si>
  <si>
    <t xml:space="preserve">TOTALES ATENCIÓN AL PÚBLICO </t>
  </si>
  <si>
    <t>UPDH</t>
  </si>
  <si>
    <t xml:space="preserve">COMPONENTE 13 Salvaguarda de los derechos humanos </t>
  </si>
  <si>
    <t xml:space="preserve">Programa 25 Atención inmediata por la protección de los derechos humanos </t>
  </si>
  <si>
    <t>Programa 26 Fortalecimiento de los derechos humanos en pro de una paz duradera</t>
  </si>
  <si>
    <t>Semana de Los Derechos Humanos</t>
  </si>
  <si>
    <t>COMPONENTE 14 La personería por la protección de los derechos de las víctimas</t>
  </si>
  <si>
    <t>Programa 28 Por el restablecimiento de los derechos a las victimas</t>
  </si>
  <si>
    <t>TOTALES UPDH</t>
  </si>
  <si>
    <t xml:space="preserve">CONCILIACIONES </t>
  </si>
  <si>
    <t>Solución alternativa del Concflicto</t>
  </si>
  <si>
    <t>Centro de Conciliaciones</t>
  </si>
  <si>
    <t>COMPONENTE 6 Entornos de conciliación con enfoque diferencial</t>
  </si>
  <si>
    <t>Programa 11 Reconcíliate (Jornadas conciliación en territorio)</t>
  </si>
  <si>
    <t>LINEA ESTRATEGICA 2:</t>
  </si>
  <si>
    <t>SOMOS PARA LA GENTE Y EL AMBIENTE</t>
  </si>
  <si>
    <t>COMPONENTE 17 Entornos de conciliación con enfoque diferencial</t>
  </si>
  <si>
    <t>Programa 40 Conciliaciones Presenciales. Con enfoque diferencial</t>
  </si>
  <si>
    <t>TOTALES  CONCILIACIONES</t>
  </si>
  <si>
    <t>UPIP</t>
  </si>
  <si>
    <t>COMPONENTE 1 Acciones para la defensa de los derechos colectivos e individuales</t>
  </si>
  <si>
    <t>Programa 1 Acciones Constitucionales y legales.</t>
  </si>
  <si>
    <t>Unidad para la Protección del Interes Público</t>
  </si>
  <si>
    <t>COMPONENTE 2 Acciones afirmativas para la promoción y construcción de entornos protectores</t>
  </si>
  <si>
    <t>Programa 2 Centro de pensamiento y Estudios en Derechos Humanos y Sociopolíticos “Adán Arriaga Andrade”</t>
  </si>
  <si>
    <t>Acciones de gestión, articulación y cooperación con instancias nacionales e internacionales</t>
  </si>
  <si>
    <t>Escuelas de paz, por tus derechos más cerca</t>
  </si>
  <si>
    <t>Curso en lengua de señas dirigido a personas oyentes</t>
  </si>
  <si>
    <t>Programa 3 Gobierno escolar</t>
  </si>
  <si>
    <t>Sensibilización, elección, posesión y rendición de cuentas de los personeros estudiantiles (Ley 115/94)</t>
  </si>
  <si>
    <t>Programa 4 Niños, niñas, adolescentes, jóvenes, mujeres y familia</t>
  </si>
  <si>
    <t xml:space="preserve">Promoción de los derechos y responsabilidades para la protección integral de los NNA y jóvenes en la escuela, la familia, las instituciones y los territorios </t>
  </si>
  <si>
    <t>COMPONENTE 3 Garantías para el ejercicio del control social y la participación</t>
  </si>
  <si>
    <t>Programa 5 Control social y veeduría ciudadana</t>
  </si>
  <si>
    <t>Reconocimiento al ejercicio de control social y veeduría ciudadana</t>
  </si>
  <si>
    <t>Jornadas de control social y participación ciudadana</t>
  </si>
  <si>
    <t>Programa 6 Vigilancia y control electoral</t>
  </si>
  <si>
    <t>Organización y/o acompañamiento a eventos o jornadas electorales</t>
  </si>
  <si>
    <t>COMPONENTE 4 Gestión y articulación interinstitucional</t>
  </si>
  <si>
    <t>Programa 8 Seguimiento a Políticas públicas</t>
  </si>
  <si>
    <t>COMPONENTE 16 Acciones afirmativas para la promoción y construcción de entornos protectores</t>
  </si>
  <si>
    <t xml:space="preserve">Programa 38 Grupos Especial de asuntos Étnicos y Población Migrante </t>
  </si>
  <si>
    <t>Sensibilización en temas étnicos y migrantes</t>
  </si>
  <si>
    <t>TOTALES UPIP</t>
  </si>
  <si>
    <t>COMUNICACIONES</t>
  </si>
  <si>
    <t>LINEA ESTRATEGICA 3:</t>
  </si>
  <si>
    <t>CON CALIDAD HUMANA</t>
  </si>
  <si>
    <t>COMPONENTE 18 Una comunicación transparente y cercana</t>
  </si>
  <si>
    <t>Programa 41 Posicionamiento, publicidad y estrategia Digital</t>
  </si>
  <si>
    <t>Gestión de Comunicaciones</t>
  </si>
  <si>
    <t>Oficina de Comunicaciones</t>
  </si>
  <si>
    <t>Programa 42 Contenidos audiovisuales</t>
  </si>
  <si>
    <t xml:space="preserve">Programa 43 Estrategias de comunicación para el desarrollo. </t>
  </si>
  <si>
    <t>Programa 45 Comunicación Interna</t>
  </si>
  <si>
    <t>TOTALES COMUNICACIONES</t>
  </si>
  <si>
    <t>OBSERVATORIOS</t>
  </si>
  <si>
    <t>COMPONENTE 15 Acciones de vigilancia y seguimiento que permitan la protección, guarda y defensa de los derechos humanos en los diferentes campos de acción e investigación</t>
  </si>
  <si>
    <t>Programa 29 Observatorio del medio ambiente, reasentamientos y hábitat</t>
  </si>
  <si>
    <t>Investigación en Derechos Humanos</t>
  </si>
  <si>
    <t>Observatorio de Medio Ambiente y Habitat</t>
  </si>
  <si>
    <t>ACTIVIDADES CON DIFERENTES GRUPOS FOCALES</t>
  </si>
  <si>
    <t>TOTALES MEDIO AMBIENTE Y HABITAT</t>
  </si>
  <si>
    <t>Programa 30 Observatorio de Participación Ciudadana</t>
  </si>
  <si>
    <t>Observatorio de Participación Ciudadana</t>
  </si>
  <si>
    <t>Coloquios con escritores (conversatorios sobre participaciòn en diferentes sitios de la ciudad)</t>
  </si>
  <si>
    <t xml:space="preserve">TOTALESPARTICIPACIÓN CIUDADANA </t>
  </si>
  <si>
    <t xml:space="preserve">Programa 31 Observatorio de Derecho fundamental a la Salud </t>
  </si>
  <si>
    <t xml:space="preserve">Observatorio de Derecho fundamental a la Salud </t>
  </si>
  <si>
    <t>INSPECCION, VIGILANCIA Y/O CONTROL EN SALUD</t>
  </si>
  <si>
    <t>REDES SOCIALES EN DEFENSA DEL DERECHO FUNDAMENTAL A LA SALUD</t>
  </si>
  <si>
    <t>TOTALES SALUD</t>
  </si>
  <si>
    <t xml:space="preserve">Programa 32 Observatorio Personería del Turismo </t>
  </si>
  <si>
    <t xml:space="preserve">Observatorio Personería del Turismo </t>
  </si>
  <si>
    <t>TOTALES TURISMO</t>
  </si>
  <si>
    <t>Programa 33 Observatorio de sistema Penal Penitenciario y carcelario.</t>
  </si>
  <si>
    <t>Observatorio de sistema Penal Penitenciario y carcelario.</t>
  </si>
  <si>
    <t>Programa 34 Observatorio de Mujeres y diversidad de género</t>
  </si>
  <si>
    <t>Observatorio de Mujeres y diversidad de género</t>
  </si>
  <si>
    <t>Construcción de observatorios comunitarios para la producción de conocimiento territorial y transferencia de información</t>
  </si>
  <si>
    <t>TOTALES MUJERES</t>
  </si>
  <si>
    <t>Investigadores</t>
  </si>
  <si>
    <t>Programa 37 Ruta de Investigación en Grupos Poblacionales</t>
  </si>
  <si>
    <t>TOTALES Ruta de Investigación en Grupos Poblacionales</t>
  </si>
  <si>
    <t>TOTALES DE OBSERVATORIOS E INVESTIGACIONES</t>
  </si>
  <si>
    <t>CONTROL INTERNO</t>
  </si>
  <si>
    <t>COMPONENTE 27 Ejercicio del control independiente, preventivo y con oportunidad</t>
  </si>
  <si>
    <t>Evaluación independiente</t>
  </si>
  <si>
    <t>Oficina de Control Interno</t>
  </si>
  <si>
    <t xml:space="preserve">Programa 65 Evaluación y seguimiento con enfoque hacia la prevención y gestión del riesgo. </t>
  </si>
  <si>
    <t xml:space="preserve">Auditoría a la Contratación </t>
  </si>
  <si>
    <t xml:space="preserve">Campaña Interna de Control y Autocontrol </t>
  </si>
  <si>
    <t>TOTALES CONTROL INTERNO</t>
  </si>
  <si>
    <t>OFICINA ASESORA DE PLANEACIÓN</t>
  </si>
  <si>
    <t>COMPONENTE 19 Planeación estratégica para una personería aplicando criterios de calidad</t>
  </si>
  <si>
    <t>Programa 46 Aseguramiento de la calidad</t>
  </si>
  <si>
    <t xml:space="preserve">Mejoramiento Continuo </t>
  </si>
  <si>
    <t>Oficina Asesora de Planeación</t>
  </si>
  <si>
    <t>Realizar  campaña  de  Toma de conciencia sobre importancia del SIG  dirigida a todos los integrantes de la organización</t>
  </si>
  <si>
    <t>TOTALES OFI DE PLANEACIÓN</t>
  </si>
  <si>
    <t>INFORMATICA</t>
  </si>
  <si>
    <t>COMPONENTE 20 PETI (Plan Estratégico de Tecnologías de la Información y las comunicaciones)</t>
  </si>
  <si>
    <t>Programa 52 Apropiación del PETI</t>
  </si>
  <si>
    <t xml:space="preserve">Personería Auxiliar </t>
  </si>
  <si>
    <t>Informatica</t>
  </si>
  <si>
    <t>Software Seguridad</t>
  </si>
  <si>
    <t>Renovación de licenciamiento de antivirus ESET, por un (1) año</t>
  </si>
  <si>
    <t>Renovación de licenciamiento de sistema de filtrado Fortigate 240D, por un (1) año</t>
  </si>
  <si>
    <t>Renovar licenciamiento del sistema de proteccion web Fortiweb. FortiWeb-400D 1 Year Standard Bundle (24x7 FortiCare plus AV, FortiWeb Security Service, and IP Reputation)</t>
  </si>
  <si>
    <t>Renovar Licencciamiento de sistema de backup Veritas Backup Exc</t>
  </si>
  <si>
    <t>Software Apoyo</t>
  </si>
  <si>
    <t>Renovación Licencia de Adobe Illustrator CC por un año para Mac: VIP Gobierno Illustrator CC for teams ALL Licencia Nueva CCT Multiple Platforms Multi Latin American Languages 12 Meses 1 Usuario Nivel 1 1 - 9</t>
  </si>
  <si>
    <t>MANTENIMIENTOS Y SERVICIOS</t>
  </si>
  <si>
    <t>Programa 53 Sistema de Seguridad y Privacidad de la Información (SGSI)</t>
  </si>
  <si>
    <t>TOTALES INFORMATICA</t>
  </si>
  <si>
    <t>DISCIPLINARIOS</t>
  </si>
  <si>
    <t xml:space="preserve">COMPONENTE 8 Proceso disciplinario con confianza y credibilidad </t>
  </si>
  <si>
    <t>UVCO</t>
  </si>
  <si>
    <t>Disciplinarios</t>
  </si>
  <si>
    <t>Programa 16 Fortalecimiento de las competencias funcionales de las autoridades disciplinarias</t>
  </si>
  <si>
    <t>TOTALES DISCIPLINARIOS</t>
  </si>
  <si>
    <t>VIGILANCIA</t>
  </si>
  <si>
    <t>COMPONENTE 7 Vigilancia activa del cumplimiento de los principios de la función pública y aplicación del modelo preventivo</t>
  </si>
  <si>
    <t>Programa 13 Fortalecimiento en la capacidad del subproceso para realizar la  vigilancia administrativa</t>
  </si>
  <si>
    <t xml:space="preserve">Vigilancia        </t>
  </si>
  <si>
    <t>TOTALES VIGILANCIA</t>
  </si>
  <si>
    <t>PERSONERIA AUXILIAR</t>
  </si>
  <si>
    <t>COMPONENTE 22 Cultura, Capacitación, Bienestar y Riesgo Psicosocial para los servidores públicos de la Personería de Medellín</t>
  </si>
  <si>
    <t>Programa 55 Gerenciamiento del Talento Humano</t>
  </si>
  <si>
    <t>Personería Auxiliar</t>
  </si>
  <si>
    <t>Plan de capacitacion de TH</t>
  </si>
  <si>
    <t>Reinducción</t>
  </si>
  <si>
    <t>Plan de Capacitacion Individual</t>
  </si>
  <si>
    <t>Plan de Capacitacion Grupal</t>
  </si>
  <si>
    <t>Diplomado en materia de Derechos de Asociacion Colectiva - Acuerdo laboral anterior articulo 9</t>
  </si>
  <si>
    <t>Mejoramiento Continuo de Servidores Publicos para la asociación(20% de las capacitaciones individuales)  Acuerdo laboral: Resolucion 368 de 2020  articulo 6</t>
  </si>
  <si>
    <t xml:space="preserve">TOTALES PLAN DE CAPACITACIÓN </t>
  </si>
  <si>
    <t>Plan de bienestar</t>
  </si>
  <si>
    <t>Prestamo de Calamidad  y urgencia familiar</t>
  </si>
  <si>
    <t>Vivienda- Acuerdo laboral: Acuerdo laboral:  Resolucion 368 de 2020  articulo 19</t>
  </si>
  <si>
    <t>Prevencion del riesgo psico-social y/o clima laboral</t>
  </si>
  <si>
    <t>Caminatas ecologicas</t>
  </si>
  <si>
    <t xml:space="preserve">Programa de fortalecimiento para auditores </t>
  </si>
  <si>
    <t>Dia del Servidor Publico Acuerdo laboral:     Resolucion 368 de 2020  articulo 15</t>
  </si>
  <si>
    <t xml:space="preserve">Exaltaciones y conmemoracion especiales  </t>
  </si>
  <si>
    <t>Actividades socio -  culturales (Encuesta SGC).</t>
  </si>
  <si>
    <t>Adquiscion de Software con biblioteca juridica y suscripcion a un medio de informacion juridica Resolucion 368 de 2020  articulo 23</t>
  </si>
  <si>
    <t>Retiro laboral asistido</t>
  </si>
  <si>
    <t>Estimulo a la educación superior</t>
  </si>
  <si>
    <t>Mejores empleados</t>
  </si>
  <si>
    <t>Examenes medicos ejecutivos- Acuerdo laboral: Resolucion 368 de 2020  articulo 15</t>
  </si>
  <si>
    <t>En bici a la Perso</t>
  </si>
  <si>
    <t>Comunidad cuidado y protección animal - Dia de la mascota - Acuerdo laboral: Resolucion 368 de 2020  articulo 14 paragrafo</t>
  </si>
  <si>
    <t>Teletrabajo</t>
  </si>
  <si>
    <t>TOTALES PLAN DE BIENESTAR Y EQUIPO DE TH</t>
  </si>
  <si>
    <t>Programa 56 Seguridad y Salud en el Trabajo</t>
  </si>
  <si>
    <t>COMPONENTE 23 Gestión de la actividad contractual</t>
  </si>
  <si>
    <t>Programa 57 Adquisición de bienes y servicios</t>
  </si>
  <si>
    <t xml:space="preserve">Gestión contractual </t>
  </si>
  <si>
    <t xml:space="preserve">TOTALES CONTRACTUAL </t>
  </si>
  <si>
    <t>COMPONENTE 24 Gestión documental con acceso, confiabilidad y con estándares de calidad</t>
  </si>
  <si>
    <t>Programa 58 Plan Institucional de Archivos (PINAR)</t>
  </si>
  <si>
    <t>Gestión documental</t>
  </si>
  <si>
    <t>Contratar el servicio de mensajería para el envío de las comunicaciones oficiales de la Personería de Medellín, garantizando el cumplimiento de los términos legales de trámites y emisión de respuestas a PQRSD.</t>
  </si>
  <si>
    <t xml:space="preserve">TOTALES DOCUMANTAL </t>
  </si>
  <si>
    <t>COMPONENTE 25 Bienes administrativos necesarios y debidamente utilizados para la prestación del servicio, alcanzando satisfacción</t>
  </si>
  <si>
    <t>Programa 59 Suministro de bienes suficientes para la prestación del servicio en óptimas condiciones</t>
  </si>
  <si>
    <t>Programa 60 Puestos de trabajo condiciones eficientes (5`S)</t>
  </si>
  <si>
    <t>COMPONENTE 21 Administración del Presupuesto asignado a la Personería de Medellín con criterios de eficiencia, oportunidad y transparencia</t>
  </si>
  <si>
    <t>Programa 54 Ejecución presupuestal</t>
  </si>
  <si>
    <t xml:space="preserve">Gestión Financiera </t>
  </si>
  <si>
    <t xml:space="preserve">TOTALES FINANCIERA </t>
  </si>
  <si>
    <t>TOTALES DE PERSONERÍA AUXILIAR</t>
  </si>
  <si>
    <t xml:space="preserve">ASESOR DEL DESPACHO </t>
  </si>
  <si>
    <t>COMPONENTE 26 Asesoramiento, protección y defensa de la entidad</t>
  </si>
  <si>
    <t>Programa 62 Fortalecimiento del conocimiento Jurídico</t>
  </si>
  <si>
    <t>Gestion Juridica</t>
  </si>
  <si>
    <t xml:space="preserve">TOTAL POAI </t>
  </si>
  <si>
    <t>Estructuración de equipo de trabajo</t>
  </si>
  <si>
    <t>Capacitación, fortalecimiento, empoderamiento y formación a la nueva MMPEV, funcionarios, instituciones , organziaciones, grupos poblacionales,  entre otras- Talleres, reuniones, diplomados, cursos, foros,  entre otros</t>
  </si>
  <si>
    <t xml:space="preserve">Ejercer las acciones y funciones debidas como Secretaría Técnica de la MMPEV 2021-2023 según lo estipulado en los artículos 14 y 15 de la Resolución 1668 de 2020 (UARIV) - Ley de Víctimas y Restitución de Tierras; y las líneas de acción descritas en su plan de trabajo y comités temáticos; lo anterior en coherencia al Reglamento Interno estipulado. </t>
  </si>
  <si>
    <t>Participar, acompañar, gestionar y/o implementar lo referente al protocolo de participación niños, niñas y adolescentes víctimas del conflicto armado (ICBF-Alcaldía de Medellín-Personería de Medellín- UARIV)- Apoyo técnico al comité temático de la MMPEV de NNA.</t>
  </si>
  <si>
    <t>Atención y orientación integral a victimas del conflicto armado interno (asesorias, activaciòn rutas, atenciòn psicologica, entre otras acciones)</t>
  </si>
  <si>
    <t>Acompañamiento, apoyo, ejecución y/o gestión fechas conmemorativas en el marco de los derechos de la población víctima del conflicto, DDHH y DIH</t>
  </si>
  <si>
    <t>A solicitud de partes</t>
  </si>
  <si>
    <t xml:space="preserve">Participar, acompañar, gestionar, sensibilizar y/o implementar acciones en el marco de la Ley 1448 de 2011, Decretos Étnicos y  reglamentarios. </t>
  </si>
  <si>
    <t>INTERCAMBIO DE EXPERENCIAS O APOYO ACCIONES DE PARTICIPACIÓN</t>
  </si>
  <si>
    <t>Acompañamiento a la Mesa Subregional (Valle de Aburrá).</t>
  </si>
  <si>
    <t xml:space="preserve">Rendición de cuentas de la MMPEV a las entidades competentes y organizaciones de víctimas </t>
  </si>
  <si>
    <t xml:space="preserve">Acompañamiento, apoyo, ejecución y/o gestión de jornadas de atención a población víctima del conflicto armado interno o jornadas descentralizadas de la MMPEV. </t>
  </si>
  <si>
    <t>Diplomados externos en diferentes temas</t>
  </si>
  <si>
    <t>Curso de gobierno escolar</t>
  </si>
  <si>
    <t>Semillero de veeduria ciudadana y defensores de DH</t>
  </si>
  <si>
    <t>Foros barriales sobre DH</t>
  </si>
  <si>
    <t>Conformación y desarrollo de la red de personeros, expersoneros, representantes estudiantiles  de Medellín y el área metropolitana.</t>
  </si>
  <si>
    <t xml:space="preserve">Sensibilización y seguimiento a veedurìas ciudadanas </t>
  </si>
  <si>
    <t>Seguimiento a la Política pública de juventud</t>
  </si>
  <si>
    <t xml:space="preserve">Identificación de oferta institucional para grupos étnicos y migrantes en la ciudad. </t>
  </si>
  <si>
    <t xml:space="preserve">Campañas Cultura P: Procesos de sensibilización que pretendan contribuir a la Cultura de la Personería. </t>
  </si>
  <si>
    <t xml:space="preserve"> Red de monitoreo desde los territorios locales </t>
  </si>
  <si>
    <t xml:space="preserve">Encuentros comunitarios para seguimiento y aportar a los Planes de Desarrollo que aporten al cumplimiento de los de DDHH y ODS. </t>
  </si>
  <si>
    <t>Semilleros Nuevos liderazgos</t>
  </si>
  <si>
    <t>Planteamiento del problema y diseño de instrumentos</t>
  </si>
  <si>
    <t>Recolección de información</t>
  </si>
  <si>
    <t>Depuración de información</t>
  </si>
  <si>
    <t>Interpretaciòn de datos</t>
  </si>
  <si>
    <t>Informe</t>
  </si>
  <si>
    <t>SONDEO  ESTANDÌSTICO SOBRE EL ACCESO AL SERVICIO DE SALUD DEL CENTRO REGULACIÒN ,  URGNENCIAS   Y EMERGENCIAS METROSALUD, BARRERAS IDENTIFICADAS.</t>
  </si>
  <si>
    <t>Verificación del Derecho Fundamental a la salud articulacion con  ministerio pùblico.</t>
  </si>
  <si>
    <t>Verificación de la accesibilidad y oportunidad en la entrega de los medicamentos por las aseguradoras a través de las farmacias dispensadoras</t>
  </si>
  <si>
    <t>Verificación de la accesibilidad y oportunidad a los servicios de urgencias</t>
  </si>
  <si>
    <t>Mesas de trabajo  -PPL-</t>
  </si>
  <si>
    <t>Mesas de trabajo con EPS, Rama Judicial y Ministerio Público Departamental</t>
  </si>
  <si>
    <t>Acompañamiento a las Veedurías en Salud y copacos</t>
  </si>
  <si>
    <t>Recolección, análisis y seguimiento PQRS</t>
  </si>
  <si>
    <t>Apoyo a la estrategia Personero en tu comuna u otras avtividades en territorio</t>
  </si>
  <si>
    <t>Diálogos en Salud (con diversos actores del SGSSS)</t>
  </si>
  <si>
    <t>Momentos de verdad en salud</t>
  </si>
  <si>
    <t>Acompañamiento a los programas y acciones en salud a  poblaciones de protección especial (Niños, niñas y adolescentes, mesa de cancer infantil, apoyo al ICBF entre otras)</t>
  </si>
  <si>
    <t xml:space="preserve">Sensibilización a la comunidad en derechos y deberes en salud </t>
  </si>
  <si>
    <t>Acompañamiento yapoyo a las reuniones de las ligas y alianzas de usuarios</t>
  </si>
  <si>
    <t>Orientación en salud a las victimas del conflicto armado en los CAV</t>
  </si>
  <si>
    <t>Visibilización del Observatorio del Derecho Fundamental a la Salud (Publicación impreso)</t>
  </si>
  <si>
    <t>Acompañamiento mesas de salud (protección a misión médica y urgencias)</t>
  </si>
  <si>
    <t>Apoyo a grupos focales y acciones  que conlleven a la materialización del goce efectivo del derecho fundamental a la salud  por medio de la resolución de casos  y reacciones inmediatas.</t>
  </si>
  <si>
    <t>Asistencia al Concejo (sesiones ordinarias o comisiones accidentales en salud)</t>
  </si>
  <si>
    <t>Acompañamiento y apoyo a reuniones de la Red de Apoyo Interinstitucional en Salud -RAIS-</t>
  </si>
  <si>
    <t>Encuentros para la socialización de avances e información relacionada con las investigaciones en DDHH y Observatorios; Círculos de calidad</t>
  </si>
  <si>
    <t>Reunion de equipo de trabajo / comité primario</t>
  </si>
  <si>
    <t>Acompañamiento a la acciones de politicas publicas de salud mental de Medellín.</t>
  </si>
  <si>
    <t xml:space="preserve">Acompañamiento y seguimiento a las actividades que garanticen las acciones de salud publica </t>
  </si>
  <si>
    <t>Semillero, Curso, Capacitaciòn o Diplomado relacionado con el SGSSS</t>
  </si>
  <si>
    <t>Apoyo a la gestion del observatorio y otras areas de la Personeria de Medellin</t>
  </si>
  <si>
    <t>DESARROLLO DE INVESTIGACIONES EN TORNO AL COMPORTAMIENTO DEL TURISMO</t>
  </si>
  <si>
    <t>Desarrollo de Investigacion en torno a las Problematicas asociadas a la Vulneracion de derechos humanos en turismo y propuesta de seguridad turistica (en conjunto con Universidad para oroyectar libro/cartilla/articulo)</t>
  </si>
  <si>
    <t>COOPERACION Y ARTICULACION INSTITUCIONAL</t>
  </si>
  <si>
    <t>Actividades de articulacion con otros gremios y/o instituciones</t>
  </si>
  <si>
    <t>Encuentro con actores turisticos(cuerpo consular, sector hotelero, guías y otros gremios)</t>
  </si>
  <si>
    <t>DESARROLLO DE CAMPANAS PARA EL BUEN TURISMO</t>
  </si>
  <si>
    <t xml:space="preserve">Participación de evento de turismo de ciudad </t>
  </si>
  <si>
    <t>Campañas impresas (folleto, cartilla, o campañas conjuntas con otras instituciones)</t>
  </si>
  <si>
    <t>Seguimiento a la política pública penitenciaria y carcelaria.</t>
  </si>
  <si>
    <t>Presentación de informe que de cuenta de la situación de DDHH de la población privada de la libertad en la ciudad de Medellín.</t>
  </si>
  <si>
    <t xml:space="preserve">Gestión del conocimiento </t>
  </si>
  <si>
    <t>Capacitación a la Policía Nacional y al Comando de Vigilancia y personal de custodia del Inpec, sobre prevención y difunción de los DDHH de la población privada de la libertad a su cargo</t>
  </si>
  <si>
    <t>Curso a la PPL sobre la materialización y desafios en la implementación de la Ley 65 de 1993.</t>
  </si>
  <si>
    <t>Talleres- encuentros de reconciliación entre el personal de custodia y la poblacion privada de la libertad en el desarrollo de las garantias fundamentales de este grupo poblacional. Y Primer foro nacional frente al sistema carcelario y penitenciario</t>
  </si>
  <si>
    <t xml:space="preserve">Auditoría al SGSST </t>
  </si>
  <si>
    <t>Sensibilización y socialización Código de Etica Institucional de la Personería de Medellín</t>
  </si>
  <si>
    <t xml:space="preserve">Auditoría a la estrategia del Sistema de Información Gobierno Digital, seguridad de la información y proceso de informática  </t>
  </si>
  <si>
    <t xml:space="preserve">Mantener el certificado de calidad bajo la norma NTC ISO 9001:2015. </t>
  </si>
  <si>
    <t>Renovar licenciamientode Google Meet para las audiencias y reuniones virtuale ZOOM</t>
  </si>
  <si>
    <t>Compra de licencias de Google Meat para las audiencias y reuniones virtuales</t>
  </si>
  <si>
    <t>Renovacion de licencia de Adobe ilustrator CC por un año para Mac:VIP Gobierno ilustrator  CC for teams ALL licencia Nueva CCT Multiple PlataformsMilti Latin American Languages 12 meses 1 usuario Nivel 11 -9</t>
  </si>
  <si>
    <t xml:space="preserve">Adquirir licenciamiento de Acrobat Pro DC </t>
  </si>
  <si>
    <t>Validación de organización (OV) por un año autentication segura de dominio personeriamedellin.gov.co</t>
  </si>
  <si>
    <t>Renovar licenciamiento de TeamViewer Para equipos a la ulitma version que permita la realizacion de tres (3) sesiones simultaneas soporte remoto</t>
  </si>
  <si>
    <t>Adquirir Licencias de Windows server 2019 datacenter R2, y migracion del controlador del Dominio, WinSvrDCCore 2019 SNGL OLP 16Lic NL CoreLic Qlfd</t>
  </si>
  <si>
    <t>Servidor Lenovo ThinkSystem SR650Factor de Forma: Rack (2U)Procesador: 1 x Intel Xeon Silver 4116 12C 85W 2.1GH)Memoria: 16GB TruDDR4 2666 MHz (1Rx4 1.2V) RDIMMTarjeta de Red: 1 Tarjeta de 4 Puertos de 1GbEDiscos Duros: 480GB (2x240GB SSD Intel S4510) Controladora de Discos: RAID 930-16i 4GB Flash HDD/SSD: SATA/SASRaid: Niveles de Raid 0, 1, 10, 5, 50, 60 Cache de la tarjeta RAID 4GB Placa Conexión De Discos Duros: Hasta 24 discos de 2.5" SAS 12Gb Hot SwapUnidad Óptica: NO Incluida Unidad DVD/RW Fuente De Alimentación: 1 x 550W (230V/115V) Platinum Hot-Swap Power Supply Garantia: 3 Años 9x5NBD En Piezas En Mano De Obra El Siguiente Día Laborable Gestion Remota : Xclarity Controller Enterprise (Incluida)</t>
  </si>
  <si>
    <t>Mantenimiento aire acondicionado centro de datos se debe realizar uno mensual</t>
  </si>
  <si>
    <t>Revisión, mantenimiento Unidad de energía ininterrumpible (UPS)</t>
  </si>
  <si>
    <t>Outsourcing de impresión por 900.000 impresiones y fotocopias papel incluido carta y folio con tipo de papel bond y opalina</t>
  </si>
  <si>
    <t>Promoción del tiempo libre y actividades saludables (Propuesta $1.000.000)</t>
  </si>
  <si>
    <t xml:space="preserve">Evento de Entregas de escudos por reconocimientro de Labores Acuerdo laboral:  Acuerdo laboral: Resolucion 368 de 2020  articulo 10, </t>
  </si>
  <si>
    <t xml:space="preserve"> Bienvenida la navidad y Jornada navideña</t>
  </si>
  <si>
    <t>Salario Emocional</t>
  </si>
  <si>
    <t>Capacitación Brigadas de emergencia</t>
  </si>
  <si>
    <t xml:space="preserve">Capacitación Comité de convivencia laboral </t>
  </si>
  <si>
    <t xml:space="preserve">Actualización de Matriz de Requisitos legales </t>
  </si>
  <si>
    <t xml:space="preserve">Semana de la Salud </t>
  </si>
  <si>
    <t xml:space="preserve">Compra de elementos de Seguridad y salud en el trabajo </t>
  </si>
  <si>
    <t>Compra de elementos COVID</t>
  </si>
  <si>
    <t>Aseo y cafeteria (insumos y mano de obra)</t>
  </si>
  <si>
    <t>Adquisición de celulares</t>
  </si>
  <si>
    <t xml:space="preserve">adquisición de utiles de oficina </t>
  </si>
  <si>
    <t>Mantenimiento de vehiculos</t>
  </si>
  <si>
    <t>Jornada 5S</t>
  </si>
  <si>
    <t>CONVERSATORIOS,  FOROS, CAPACITACIONES, ENTRE OTROS</t>
  </si>
  <si>
    <t>Adoptaton</t>
  </si>
  <si>
    <t>Estructuración de equipo de trabajo conductores</t>
  </si>
  <si>
    <t>Adquisión del servicio de suministro de combustible para la Personería de Medellín.</t>
  </si>
  <si>
    <t xml:space="preserve">Custodia del archivo de la Personería </t>
  </si>
  <si>
    <t>DERECHO DE ACCESO A LA JUSTICIA DE LAS PERSONAS  VULNERABLES -Especial referencia a personas en situación de pobreza extrema, migrantes, personas con discapacidad y afrodescendientes, y con respecto a la planeación Personería - UdeM</t>
  </si>
  <si>
    <t>Pago a Comisión Nacional de Servicio Civil</t>
  </si>
  <si>
    <t>Concepto SST</t>
  </si>
  <si>
    <t xml:space="preserve">Actividades relacionadas con la atención del despacho del Señor Personero </t>
  </si>
  <si>
    <t>Viaticos</t>
  </si>
  <si>
    <t>Pago de afiliaciones</t>
  </si>
  <si>
    <t xml:space="preserve">Ejecuccion de fondo fijo para adquisicion insumos menores </t>
  </si>
  <si>
    <t xml:space="preserve">Ejecuccion de fondo fijo para adquisicion mensajeria y transporte menores </t>
  </si>
  <si>
    <t xml:space="preserve">Ejecuccion de fondo fijo para adquisicion mantenimiento  menores </t>
  </si>
  <si>
    <t>POSPRE</t>
  </si>
  <si>
    <t>Actividad de conciliacion con comunidades</t>
  </si>
  <si>
    <t xml:space="preserve">Operador logistico </t>
  </si>
  <si>
    <t>Operación logistica</t>
  </si>
  <si>
    <t>Estructuración de equipo de trabajo conductores UPDH</t>
  </si>
  <si>
    <t xml:space="preserve">Adquisicion de Scanner para la entidad </t>
  </si>
  <si>
    <t>Hardware</t>
  </si>
  <si>
    <t>Equipos de trabajo (asignación de recursos para los mejores equipos de trabajo de la entidad)</t>
  </si>
  <si>
    <t>TOTALES SST</t>
  </si>
  <si>
    <t>CDP</t>
  </si>
  <si>
    <t>Servicios postales nacionales</t>
  </si>
  <si>
    <t>CENDAC</t>
  </si>
  <si>
    <t>Rapicopias</t>
  </si>
  <si>
    <t>ICONTEC</t>
  </si>
  <si>
    <t>Punto cardinal</t>
  </si>
  <si>
    <t>4000108157                                    4000108983</t>
  </si>
  <si>
    <t>AlPopular /Servicios postales nacionales</t>
  </si>
  <si>
    <t>4000108249               4000108983</t>
  </si>
  <si>
    <t>4000108134                                                                                 4000109049</t>
  </si>
  <si>
    <t>Grupo EDS Autogas SAS</t>
  </si>
  <si>
    <t>Labonet SAS</t>
  </si>
  <si>
    <t xml:space="preserve">**Panamericana </t>
  </si>
  <si>
    <t>Tecnicentro EPD SAS</t>
  </si>
  <si>
    <t xml:space="preserve">Colombia compra eficiente </t>
  </si>
  <si>
    <t>Tenia $5,000.000 queda en $10,000,000
Se trasladan 10 millones para Actividades Socio Culturales quedando la actividad en Cero</t>
  </si>
  <si>
    <t>Monitoreo de medios e informacion valorada (Free press): Reporte con noticias de ciudad y de actualidad relevantes con nuestro accionar y noticias de la Personería que han sido publicados en los diferentes medios de comunicación que permita conocer el posicionamiento de nuestra gestión.</t>
  </si>
  <si>
    <t>Plan de medios de comunicación: pauta comercial a través de una central de medios para el posicionamiento y publicidad como agencia del Ministerio Público con contenidos en los medios tradicionales como prensa, radio, televisión, internet, plataformas digitales.</t>
  </si>
  <si>
    <t xml:space="preserve">Rendición de Cuentas: Informe de gestión al Honorable Concejo sobre la gestión de la Personería y audiencia pública. </t>
  </si>
  <si>
    <t xml:space="preserve">Gestión con los medios de comunicación: atender las diferentes necesidades con los medios para dar posicionamiento y publicidad a la entidad como entrevistas, ruedas de prensa, atención a medios o mercado periodístico. </t>
  </si>
  <si>
    <t>Suscripción a periódico: Conocer la agenda noticiosa de ciudad con suscripción impresa y digital</t>
  </si>
  <si>
    <t xml:space="preserve">Programa Institucional: "Por tus derechos, más cerca". Con transmisiones por las plataformas digitales de la entidad, los martes y jueves durante 30 min para promocionar los servicios de la Personería de Medellín, actividades, eventos, darle posicionamiento a la entidad. </t>
  </si>
  <si>
    <t>Unificación de imagen y diseño: Suministro de impresos y material publicitario para imagen institucional de la Personería de Medellín. Como impresos, diseños de plegables, carátulas, campañas internas, tarjetas, cartillas, avisos publicitarios para la entidad, avisos internos, buzones, señalética para otras sedes, dummi.</t>
  </si>
  <si>
    <t xml:space="preserve">Adquisición de elementos para la impresión de carnet institucional: Insumos para el Diseño e impresión de los carnet institucionales de los colaboradores para garantizar el uso de la imagen institucional y su identificación en el territorio. Como Tintas, portacarnets, pvc y cintas. </t>
  </si>
  <si>
    <t xml:space="preserve">Taller fotografía: fortalecer la estrategia digital socializando conceptos básicos de fotografía con el fin de posicionar la imagen institucional y dar a conocer la gestión y trabajo de la entidad. </t>
  </si>
  <si>
    <t xml:space="preserve">Administracion de contenidos del sitio web: Administración de nuevos contenidos y actualización del sitio web según Gobierno en Línea y el Manual de Imagen de la Personería. Cumplir con el certificado se seguridad y posicionar el sitio web. </t>
  </si>
  <si>
    <t xml:space="preserve">Material promocional institucional para público interno, externo y para el despacho. </t>
  </si>
  <si>
    <t xml:space="preserve">Micro- programas: transmisión del especial de TV, por las plataformas digitales.Contiene toda la estrategia #LA PERSOCUMPLE, como principio de transparencia. </t>
  </si>
  <si>
    <t>Personería en mi comuna:
Actividad de Movilización Ciudadana y articulación Institucional, que busca brindar asesorías sobre los servicios misionales de la Personería de Medellín, dirigido a las poblaciones más vulnerables de la ciudad.</t>
  </si>
  <si>
    <t xml:space="preserve">Vocerías activas: Fortalecer la red de voceros conformada por líderes territoriales capacitados durante los años anteriores de manera voluntaria para que multipliquen la información Institucional de la Personería de Medellín. </t>
  </si>
  <si>
    <t>Voz a voz: Estrategia de promoción social para la apropiación ciudadana de La Personería de Medellín como visitas domiciliarias, reuniones, acercamientos, encuentros comunitarios, eventos, apoyo a otras áreas.</t>
  </si>
  <si>
    <t xml:space="preserve">Campañas de DDHH: Campañas que le permitan a la comunidad en general conocer sus derechos, deberes y a movilizarse en torno a la apropiación de la Personería de Medellín como  entidad  que trabaja  por la defensa de los Derechos Humanos. </t>
  </si>
  <si>
    <t xml:space="preserve">Concurso Interuniversitario: Diseñar y ejecutar el VIII concurso interuniversitario de derechos humanos y materializar la campaña ganadora convocando a la comunidad universitaria. </t>
  </si>
  <si>
    <t>Bienes Administrativos</t>
  </si>
  <si>
    <t>ATENCIÓN AL PÚBLICO</t>
  </si>
  <si>
    <t>PENAL</t>
  </si>
  <si>
    <t>TOTAL JURIDICA</t>
  </si>
  <si>
    <t>SE AJUSTO EL VALOR</t>
  </si>
  <si>
    <t>SE AJUSTO AL VALOR DEL CONTRATO</t>
  </si>
  <si>
    <t>Renovar licencia FORTIMAIL, garantizando el traslado de la licencia al nuevo dispositivo. Hardware plus 24x7 FortiCare and FortiGuard Base Bundle</t>
  </si>
  <si>
    <t>WinExCal 2019 SNGL OLP NL UsrCAL o Eschange Online
Windows Server para el Servidor de Correo ExchgSvrStd 2019 SNGL OLP NL o Migracion a la nube</t>
  </si>
  <si>
    <t>SE AJUSTO AL VALOR DEL CONTRATO
CONTRATO DE SERVICIO DE CORREO EN LA NUBE</t>
  </si>
  <si>
    <t>SE AJUSTO LA CANTIDAD Y EL VALOR</t>
  </si>
  <si>
    <t>Suministro de ordenadores personales tipo ALL IN ONE con disco duro solido de 240 SSD</t>
  </si>
  <si>
    <t xml:space="preserve"> QUEDO EN CERO</t>
  </si>
  <si>
    <t>SE ADICIONARA AL CONTRATO DEL OPERADOR LA PLATA QUE HAY</t>
  </si>
  <si>
    <t>SE AJUSTA AL VALOR DEL CONTRATO</t>
  </si>
  <si>
    <t>SE AJUSTA EL VALOR</t>
  </si>
  <si>
    <t>Tenia $7,000.000 queda en $9.537.222</t>
  </si>
  <si>
    <t>Se modifica de 30..000.000 y queda en 27.776.438</t>
  </si>
  <si>
    <t>Tenia $15,000.000 queda en $25,000,000
Se le adicionan 10 millones de Salario Emocional quedando esta actividad en 35 millones
se ajusta al valor del contrato</t>
  </si>
  <si>
    <t>Tenia 40 millones, le sumanos 10 de salario emocional quedando en $50,000,000, se ajusta al valor del contrato</t>
  </si>
  <si>
    <t>212020100200 y 212020200800</t>
  </si>
  <si>
    <t xml:space="preserve"> </t>
  </si>
  <si>
    <t xml:space="preserve">                                                                                                                     </t>
  </si>
  <si>
    <t>212020100200 y 
21202020080503</t>
  </si>
  <si>
    <t>TOTALES BIENES  ADMINISTRATIVOS</t>
  </si>
  <si>
    <t>TALENTO HUMANO</t>
  </si>
  <si>
    <t>Seguridad y Salud en el Trabajo</t>
  </si>
  <si>
    <t>PLAN OPERATIVO ANUAL DE INVERSION (POAI)  2022
PERSONERIA DE MEDELLIN</t>
  </si>
  <si>
    <t>Jhon A. Cardona - Juan C. Triviño (2) - Juan Andres Quinto - Juan Carlos Torres (2) - Gustavo Cardona - Jorge Palacio - Nicolas Mosquera Hinestroza (2) - Juan Andres Quintero Olave - Guillermo Leon Giraldo Echeverri</t>
  </si>
  <si>
    <t>Ana Tellez (2) - Dolly Bedoya (2)- Natalia Sierra (2) - Andres Felipe Hincapie (2) - Beatriz Sierra (2) - Walter Gómez (2) - Mairena Gaviria (2) - Yesseli Montenegro (2) - Luis Alejandro Monsalve (2)</t>
  </si>
  <si>
    <t>El Colombiano</t>
  </si>
  <si>
    <t>se entrego certificado 24/6/2022
se ajusta al valor del contrato tenia un millon</t>
  </si>
  <si>
    <t>Tatiana Mesa</t>
  </si>
  <si>
    <t>Carlos Calle (2) - Elsa Melissa Diaz - Sandra Zuluaga (2) - Ana Lucia Mesa - Eduard David Mosquera</t>
  </si>
  <si>
    <t>Yadir Torres - Martin Palacios - Saul Cortes - Hugo Gomez (2) - Kelly Lemos - Jenny Velez</t>
  </si>
  <si>
    <t>Carlos Eduardo Ascuntar (2) - Ruben Dario Monsalve (2) -  Luis Fernando Camona (2) - Omaira Elena Jaramillo
Dario Hildebrando Arias - Omaira Elena Jaramillo</t>
  </si>
  <si>
    <t>TOTALES PENITENCIARIA Y CARCELARIA</t>
  </si>
  <si>
    <t>Modificado por Resoluciones
Nº440 del 2022, adicionan recursos por $29.871.633
Nº518 del 2022, adicionan recursos por $19.914.300</t>
  </si>
  <si>
    <t>Actualizar las Tablas de Retención Documental (fase I y II: elaboración de las encuestas en dependencias y presentación de propuesta al Comité de Archivo)</t>
  </si>
  <si>
    <t>Modificado por Resoluciones
Nº518 del 2022, adicionan recursos por $13.000.000</t>
  </si>
  <si>
    <t>Luz Xiomara Garrido -Jordan Lopera - Miguel Kermes (2) - Lina Arango - Heyly Tatiana Mosquera Murillo</t>
  </si>
  <si>
    <t>Edna Romero (2)- Marleny Alvarez (2)  - Yonier Alexander Asprilla (2) - Mosquera Aluma Hiovanny -  Martinez Zapata Jairo Alonso - Leslie milena Perea gil - Ortega Mateos Santiago Fernando - Sanchez Gutierrez Marcela</t>
  </si>
  <si>
    <t>SE AJUSTA EL VALOR DE LO EJECUTADO A VALORES REALES. SE PROYECTARON $80.000.000 Y AL 04-08-2022 YA SE SUPERÓ DICHO VALOR POR LO TANTO SE DEBE ADICIONAR EL PRESUPUESTO</t>
  </si>
  <si>
    <t>Tienda Virtual - Almacenes Éxitos</t>
  </si>
  <si>
    <t>LIBERAR ESTE RECURSO. TENÍA $20,000,000</t>
  </si>
  <si>
    <t>SE ADICIONA 50 MILLONES</t>
  </si>
  <si>
    <t>Comunicaciones y Relaciones Globales S.A.S.</t>
  </si>
  <si>
    <t>Modificado por Resolucion
Nº555 del 2022, adicionan recursos por $22.400.676</t>
  </si>
  <si>
    <t>Modificado por Resoluciones
Nº518 del 2022, adicionan recursos por $44.232.508
Nº555 del 2022, adicionan recursos por $12.754.260</t>
  </si>
  <si>
    <t>Modificado por Resolucion
Nº555 del 2022, adicionan recursos por $7.374.330</t>
  </si>
  <si>
    <t>Modificado por Resoluciones
Nº518 del 2022, adicionan recursos por $15.730.470
Nº555 del 2022, adicionan recursos por $12.754.260</t>
  </si>
  <si>
    <t>Modificado Mediante Resolucion Nº440 del 2022, se adicionan recursos por $124.213.577</t>
  </si>
  <si>
    <t>Modificado Mediante Resolucion Nº440 del 2022, se modifican recursos pasa de 100 a 75 millones y cambian diplomados de 9 pasa a 5</t>
  </si>
  <si>
    <t>Modificado Mediante Resolucion Nº440 del 2022 (pasa de 110 a 60 millones)</t>
  </si>
  <si>
    <t>Modificado Mediante Resolucion Nº440 del 2022 (pasa de 70 a 62 programas)</t>
  </si>
  <si>
    <t>Modificado Mediante Resolucion Nº440 del 2022 (pasa de 20 millones a cero)</t>
  </si>
  <si>
    <t>Modificado Mediante Resolucion Nº440 del 2022 (pasa de 32 a 0 programas)
Se elimina la actividad pasa de 50 millones a cero $)</t>
  </si>
  <si>
    <t>Modificado Mediante Resolucion Nº440 del 2022 (pasa de 14 a 12 actividades)</t>
  </si>
  <si>
    <t>Modificado Mediante Resolucion Nº440 del 2022 (pasa de 1800 a 1600 estrategias)</t>
  </si>
  <si>
    <t xml:space="preserve">Modificado Mediante Resolucion Nº440 del 2022 (pasa de 5 a 3 encuentros)
pasa de 10 a 4 millones </t>
  </si>
  <si>
    <t xml:space="preserve">Modificado Mediante Resolucion Nº440 del 2022 (pasa de 30 a 5 encuentros)
pasa de 8 a 2 millones </t>
  </si>
  <si>
    <t xml:space="preserve">Modificado Mediante Resolucion Nº440 del 2022 (pasa de 5 a 3 encuentros)
pasa de 20 a 10 millones </t>
  </si>
  <si>
    <t>Modificado Mediante Resolucion Nº440 del 2022, se modifican recursos pasa de 21 a 15 millones</t>
  </si>
  <si>
    <t>Modificado Mediante Resolucion Nº440 del 2022, se modifican recursos pasa de 30 a 5 millones</t>
  </si>
  <si>
    <t>Modificado Mediante Resolucion Nº440 del 2022, Eliminar actividad</t>
  </si>
  <si>
    <t>Modificado Mediante Resolucion Nº440 del 2022, se adicionan recursos por $7.024.123</t>
  </si>
  <si>
    <t>Modificado Mediante Resolucion Nº440 del 2022, se adicionan recursos por $20.292.269</t>
  </si>
  <si>
    <t xml:space="preserve">Lina Maria Giraldo (2) - Mariana Holguin - Daniela García Pulgarín </t>
  </si>
  <si>
    <t xml:space="preserve">Diana Rios - Aura Castaño (2) -Tatiana Valencia </t>
  </si>
  <si>
    <t>Fabian Gonzalez - Juan D Marulanda (2) - Julied Marin (2)</t>
  </si>
  <si>
    <t>Olga Rendon (2) - Diego hoyos (2) - Hernan Garcia (2) - Edwin Alexander Miranda - Luis Carlos Cuesta (2) - Victoria Elena Cordoba Ruiz</t>
  </si>
  <si>
    <t>Jorge Guzman - Jonathan Monsalve Valencia - Rocio Alejandra Paz Solarte - Cardona Lopez Sara Patricia</t>
  </si>
  <si>
    <t>Mary Luz Gallego - Sara Cardona</t>
  </si>
  <si>
    <t>Yassy Machado - Julian Marin - Yiselly Camacho (solo se ejecutaron $961.000) - Luisa Fernanda Botero - 
Velez Correa Jenny Alexandra (2) - Abraham Cadavid Blandon</t>
  </si>
  <si>
    <t>Angela Patricia Agudelo (2) - Ruby Daniela Villegas - Rodrigo Torres Fuentes - Martinez Sanchez Ariel (2) - Eudelmis Vallejo Ruiz - Juliana Victoria Londoño - Monroy Osorio Ana Cristina - Hernan Ascuntar Hernandez</t>
  </si>
  <si>
    <t>Yanfransua Renteria - Carolina Castillo (2) - Yenny Yaneth - Londoño (2) -  Gloria Gaviria (2)</t>
  </si>
  <si>
    <t>Luis Abadia - Tayla Silima Valdes  - Daniela Gomez (2) - Nelso Valois Garcia - Melecio Quinto - Martha Gutierrez - Jhon Fernando Reales (2) - Yeidy Yulieth Ramirez (2) - Jhon Becerra (2) - Maria Camila Zuluaga (2) - Victor Manuel Bustamante (2) - Lady Maery Palacio - Laura Florez</t>
  </si>
  <si>
    <r>
      <t xml:space="preserve">Jilmar Renteria - Mayines Figuero - </t>
    </r>
    <r>
      <rPr>
        <b/>
        <u/>
        <sz val="8"/>
        <rFont val="Arial"/>
        <family val="2"/>
      </rPr>
      <t>Mayelis</t>
    </r>
    <r>
      <rPr>
        <sz val="8"/>
        <rFont val="Arial"/>
        <family val="2"/>
      </rPr>
      <t xml:space="preserve"> de la Rosa Madrid (2) - Martha Cecilia Ospina (2) - Sandra Yaneth Villareal (2) - Yamile Andrea Jimenez - Yirley Obregon Allin - Estefania Morales Arango</t>
    </r>
  </si>
  <si>
    <t>Claudia Sierra (2) - Martha Liliana Salas - Laura Elena Pulgarin - Olmedo Archer Carolina (convenios) - Maria Alejandra Hoyos</t>
  </si>
  <si>
    <t xml:space="preserve">Leonor Gaviria (2) - Gloria Alvarez (2)- Juan Manuel Ramirez (2) - Juliana Murillo(2) - Paula Daniela Valdes - Magali Florez (2) - Donny Marchelino Ortiz Sierra                                 </t>
  </si>
  <si>
    <t>PENAL, FAMILIA Y CONVIVENCIA</t>
  </si>
  <si>
    <t>Sergio Edison Roldan - Ana Monroy - Hamilton Palacio Palacios</t>
  </si>
  <si>
    <t>Modificado por Resoluciones
Nº440 del 2022, adicionan recursos por $7.374.330
Nº518 del 2022, adicionan recursos por $12.754.260
Nº609 del 2022, adicionan recursos por $7.374.330</t>
  </si>
  <si>
    <t>Modificado Mediante Resolucion Nº440 del 2022, se adicionan recursos por $23.400.000
Nº609 del 2022, adicionan recursos por $12.754.260</t>
  </si>
  <si>
    <t>Modificado por Resoluciones
Nº440 del 2022, se adicionan recursos por $37.195.447,  Terminación anticipada Daniela Gómez
Nº609 del 2022, adicionan recursos por $12.754.260</t>
  </si>
  <si>
    <t>Modificado por Resoluciones
Nº440 del 2022, adicionan recursos por $1.576.044
Nº518 del 2022, adicionan recursos por $22.525.200
Nº555 del 2022, adicionan recursos por $12.754.260
Nº609 del 2022, adicionan recursos por $32.839.260</t>
  </si>
  <si>
    <t>SONDEO ESTADÌSTICO TUTELAS, SOLICITUD DE CUMPLIMIENTO DE FALLO E INCIDENTES DE DESACATO EN SALUD  DE LA PERSONERÌA DE MEDELLÌN Y DE LA RAMA JUDICIAL 2021</t>
  </si>
  <si>
    <t>Brigadas de emergencia</t>
  </si>
  <si>
    <t xml:space="preserve">Comité de convivencia laboral </t>
  </si>
  <si>
    <t>Renovación Licencia de Adobe Illustrator CC por un año para Mac: VIP Gobierno Illustrator CC for teams ALL Licencia Nueva CCT Multiple Platforms Multi Latin American Languages 12 Meses 1 Usuario Nivel 1 1 - 9 (Adobe Photoshop)</t>
  </si>
  <si>
    <t>Jackson Elias Quiñones - Sonia Ines Peña  (2) - Ana Catalina Osorio (2) - Maria Nelsy Lopez Betancurt  (2) - Carolina Correa Restrepo (2) - Andrea del Pilar Mosquera (2) - Breyner Mendoza Porras - Calaudia Yanteh Naranjo - David Alberto Gaviria - Juliana Victoria Londoño - Velasquez Arce Flor Cecilia - Mariana Holguin Lopez - Hernandez Devia Jose Mario - Edwin Emilio Cuero Moreno - Ana Emira Lozano Mena</t>
  </si>
  <si>
    <r>
      <t xml:space="preserve">Modificado por Resoluciones
Nº440 del 2022, adicionan recursos por $23.400.000
Nº518 del 2022, adicionan recursos por $34.139.700
Nº555 del 2022, adicionan recursos por $16.005.510
</t>
    </r>
    <r>
      <rPr>
        <sz val="8"/>
        <rFont val="Arial"/>
        <family val="2"/>
      </rPr>
      <t>Nº635 del 2022, adicionan recursos por $12.754.260</t>
    </r>
  </si>
  <si>
    <t>Diana Valencia - Alejandra Ramirez (2) - Daniel Cortes - Miguel Angel Moran (2) - Alejandra Serna Higuita - Jaime Alexy Badillo - Nasly Daiana Rodriguez (2) - Jhon Raul Diaz (2) - Diana Alexandra Gomez (2) - Alejandro Alzate Gutierrez - Kelly Yohana Noriega (2) - Ladys Adriana Gonzalez Lemos (2) - Ines Isabel Quiroz (2) - Beatriz - Oriana Gallego (2) - Anderson Bracho - Martinez Julio Beatriz Ivonne - Jorge Alejandro Monsalve</t>
  </si>
  <si>
    <r>
      <t xml:space="preserve">Modificado por Resoluciones
Nº518 del 2022, adicionan recursos por $12.569.831
Nº555 del 2022, adicionan recursos por $25.508.520
Nº609 del 2022, adicionan recursos por $16.005.510
</t>
    </r>
    <r>
      <rPr>
        <sz val="8"/>
        <rFont val="Arial"/>
        <family val="2"/>
      </rPr>
      <t>Nº635 del 2022, adicionan recursos por $32.882.850</t>
    </r>
  </si>
  <si>
    <t>Se modifica meta según Resolucion 635 del 2022</t>
  </si>
  <si>
    <t>Eleuterio Renteria - Juan D Gonzalez - Sandra Yaneth Raigoza (2) - Mateo Duque (2) - Sandra Tatiana Palacios (2) - Felipe Palacio Hinestrosa (2) - Madelenne Velez (2) - Sebastian Rondon Ochoa - Mauricio Andres Rojas - Franklin Chaverra - Jorge Humberto Arcila (2) - Ruby Daniela Villegas - Rebeca Roa Fabra - Heidy Maricela Moreno Mosquera - Maria Elena Cordoba -Castro Porras Hilder Alberto - Adriana Carolina Albornoz</t>
  </si>
  <si>
    <t>Modificado por Resoluciones
Nº518 del 2022, adicionan recursos por $69.824.274
Nº635 del 2022, adicionan recursos por $21.288.960</t>
  </si>
  <si>
    <t>Distribucion y Servicio S A S por  $38.643.135 y CPT Express S.A.S. por $6.640.200</t>
  </si>
  <si>
    <t>ya se entregó certificado de planeación el 21-07-22. Pendiente por conciliar el valor final de los contratos con Planeación</t>
  </si>
  <si>
    <t>4000109395 y 4000110340</t>
  </si>
  <si>
    <t>SE AJUSTO EL VALOR. COMO NO FUE POSIBLE ADQUIRIR LOS INSUMOS SE ANULÓ EL RP 4700054338 Y EL CDP 4000109183</t>
  </si>
  <si>
    <t>Adición contrato operador logístico</t>
  </si>
  <si>
    <t>Se debe ajustar porque de acuerdo con información suministrada por el Personero Auxiliar(E) durante la presente vigencia solo se requieren $2,000,000 para software</t>
  </si>
  <si>
    <t>Modificado Mediante Resolucion Nº440 del 2022, se adicionan recursos por $6.045.108 (viene de certificdo ISO) SE LIBERAN LOS $6,045108 POR PARTE DEL LÍDER DE PLANEACIÓN</t>
  </si>
  <si>
    <t>Se ajusta al valor de la propuesta económica</t>
  </si>
  <si>
    <t>Modificado Mediante Resolucion 440 del 2022, Eliminar actividad</t>
  </si>
  <si>
    <t>Se ajusta al valor de la propuesta económica.UTILICE ESTE ITEM PARA AJUSTAR AL VALOR DEL PPOPUESTA</t>
  </si>
  <si>
    <t>SE AJUSTO AL VALOR DEL CONTRATO. SE EJECUTÓ EN EL MISMO CONTRATO CON LA ACTIVIDAD ANTERIOR</t>
  </si>
  <si>
    <t>Informacion reportada por TH al 31-08-2022, incluye también las capacitaciones pagadas por avances al 15 de septiembre de 2022</t>
  </si>
  <si>
    <t>Informacion reportada por TH al 31-08-2022</t>
  </si>
  <si>
    <t>Tenia $5,000.000 queda en $9,000,000. OJO LOS 4,000,000 SE ADICIONAN LA OPERADOR LOGISTICO</t>
  </si>
  <si>
    <t>Corporación Las Tablas</t>
  </si>
  <si>
    <t>JORVALLE Y CORPORACIÓN LAS TABLAS</t>
  </si>
  <si>
    <t>Evalua Salud IPS SAS</t>
  </si>
  <si>
    <t>2200057170, 2200057171, 2200058347 Y 2200058348</t>
  </si>
  <si>
    <t>4000108655 y 4000109346</t>
  </si>
  <si>
    <t>2200058852 al 2200058855</t>
  </si>
  <si>
    <t>$20.953.407 INSUMOS Y $119.046.591 SERVICIOS</t>
  </si>
  <si>
    <t>Colegio Mayor de Antioquia</t>
  </si>
  <si>
    <t>Cambiar la pospre 212020200902 y ajustar la Actividad de retira la palabra capacitación. Se adiciona al contrato de  operación logística
Se actualiza actividad con la Resolucion 634 y 635 del 2022</t>
  </si>
  <si>
    <t>Cambiar la pospre 212020200902 y ajustar la Actividad de retira la palabra capacitación. Se adiciona al contrato de  operación logística. SE LIBERAN $2,000,000 HABIAN $5,000,000
Por necesidad de personeria auxiliar se sede 2.500.000 del presupuesto asignado para esta actividad 
Se actualiza actividad con la Resolucion 634 y 635 del 2022</t>
  </si>
  <si>
    <t>Por necesidad de personeria auxiliar se sede 5.000.000 del presupuesto asignado para esta actividad. 
Se actualiza actividad con la Resolucion 634 y 635 del 2022</t>
  </si>
  <si>
    <t>Se requieren trasladar $10,000,000 para compra de elementos de seguridad y salud en el trabajo (actividad anterior), SE LIBERAN LOS $10,000,000 RESTANTES
Se actualiza actividad con la Resolucion 634 y 635 del 2022</t>
  </si>
  <si>
    <t>Se requieren trasladar $10,000,000 para compra de elementos de seguridad y salud en el trabajo (actividad anterior), SE LIBERAN LOS $10,000,000 RESTANTES HABÍAN $20.000.000. 
La actividad se elimina
Se actualiza actividad con la Resolucion 634 y 635 del 2022</t>
  </si>
  <si>
    <t>Modificado Mediante Resolucion
635 del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</si>
</sst>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 #,##0.00_-;\-&quot;$&quot;\ * #,##0.00_-;_-&quot;$&quot;\ * &quot;-&quot;??_-;_-@_-"/>
    <numFmt numFmtId="164" formatCode="_-* #,##0.00\ &quot;€&quot;_-;\-* #,##0.00\ &quot;€&quot;_-;_-* &quot;-&quot;??\ &quot;€&quot;_-;_-@_-"/>
    <numFmt numFmtId="165" formatCode="&quot;$&quot;#,##0;[Red]\-&quot;$&quot;#,##0"/>
    <numFmt numFmtId="166" formatCode="_-&quot;$&quot;* #,##0_-;\-&quot;$&quot;* #,##0_-;_-&quot;$&quot;* &quot;-&quot;??_-;_-@_-"/>
    <numFmt numFmtId="167" formatCode="[$$-240A]\ #,##0"/>
    <numFmt numFmtId="168" formatCode="_-[$$-240A]\ * #,##0_-;\-[$$-240A]\ * #,##0_-;_-[$$-240A]\ * &quot;-&quot;_-;_-@_-"/>
    <numFmt numFmtId="169" formatCode="_-&quot;$&quot;\ * #,##0_-;\-&quot;$&quot;\ * #,##0_-;_-&quot;$&quot;\ * &quot;-&quot;??_-;_-@_-"/>
    <numFmt numFmtId="170" formatCode="&quot;$&quot;\ #,##0"/>
  </numFmts>
  <fonts count="14" x14ac:knownFonts="1">
    <font>
      <sz val="11"/>
      <color theme="1"/>
      <name val="Calibri"/>
      <family val="2"/>
      <scheme val="minor"/>
    </font>
    <font>
      <sz val="11"/>
      <color theme="1"/>
      <name val="Calibri"/>
      <family val="2"/>
      <scheme val="minor"/>
    </font>
    <font>
      <sz val="10"/>
      <name val="Arial"/>
      <family val="2"/>
    </font>
    <font>
      <sz val="8"/>
      <color theme="1"/>
      <name val="Arial"/>
      <family val="2"/>
    </font>
    <font>
      <sz val="8"/>
      <name val="Arial"/>
      <family val="2"/>
    </font>
    <font>
      <sz val="8"/>
      <color rgb="FF000000"/>
      <name val="Arial"/>
      <family val="2"/>
    </font>
    <font>
      <b/>
      <sz val="14"/>
      <name val="Arial"/>
      <family val="2"/>
    </font>
    <font>
      <sz val="8"/>
      <color theme="0"/>
      <name val="Arial"/>
      <family val="2"/>
    </font>
    <font>
      <b/>
      <u/>
      <sz val="8"/>
      <name val="Arial"/>
      <family val="2"/>
    </font>
    <font>
      <b/>
      <sz val="10"/>
      <name val="Arial"/>
      <family val="2"/>
    </font>
    <font>
      <sz val="10"/>
      <color theme="1"/>
      <name val="Arial"/>
      <family val="2"/>
    </font>
    <font>
      <sz val="10"/>
      <color rgb="FF000000"/>
      <name val="Arial"/>
      <family val="2"/>
    </font>
    <font>
      <sz val="11"/>
      <name val="Calibri"/>
      <family val="2"/>
      <scheme val="minor"/>
    </font>
    <font>
      <sz val="9"/>
      <name val="Arial"/>
      <family val="2"/>
    </font>
  </fonts>
  <fills count="2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bgColor rgb="FFFFFFFF"/>
      </patternFill>
    </fill>
    <fill>
      <patternFill patternType="solid">
        <fgColor theme="0"/>
        <bgColor theme="0"/>
      </patternFill>
    </fill>
    <fill>
      <patternFill patternType="solid">
        <fgColor rgb="FFFFFF00"/>
        <bgColor indexed="64"/>
      </patternFill>
    </fill>
    <fill>
      <patternFill patternType="solid">
        <fgColor theme="0" tint="-0.14999847407452621"/>
        <bgColor rgb="FF969696"/>
      </patternFill>
    </fill>
    <fill>
      <patternFill patternType="solid">
        <fgColor rgb="FFFFFF00"/>
        <bgColor rgb="FFCCCCFF"/>
      </patternFill>
    </fill>
    <fill>
      <patternFill patternType="solid">
        <fgColor rgb="FFFFFF00"/>
        <bgColor rgb="FF808080"/>
      </patternFill>
    </fill>
    <fill>
      <patternFill patternType="solid">
        <fgColor rgb="FFFFFF00"/>
        <bgColor rgb="FF969696"/>
      </patternFill>
    </fill>
    <fill>
      <patternFill patternType="solid">
        <fgColor theme="0" tint="-0.14999847407452621"/>
        <bgColor rgb="FFCCCCFF"/>
      </patternFill>
    </fill>
    <fill>
      <patternFill patternType="solid">
        <fgColor theme="3" tint="0.59999389629810485"/>
        <bgColor rgb="FF969696"/>
      </patternFill>
    </fill>
    <fill>
      <patternFill patternType="solid">
        <fgColor theme="3" tint="0.59999389629810485"/>
        <bgColor indexed="64"/>
      </patternFill>
    </fill>
    <fill>
      <patternFill patternType="solid">
        <fgColor theme="3" tint="0.59999389629810485"/>
        <bgColor rgb="FFCCCCFF"/>
      </patternFill>
    </fill>
    <fill>
      <patternFill patternType="solid">
        <fgColor rgb="FFD9D9D9"/>
        <bgColor rgb="FFCCCCFF"/>
      </patternFill>
    </fill>
    <fill>
      <patternFill patternType="solid">
        <fgColor rgb="FFD9D9D9"/>
        <bgColor rgb="FF000000"/>
      </patternFill>
    </fill>
    <fill>
      <patternFill patternType="solid">
        <fgColor theme="8" tint="0.79998168889431442"/>
        <bgColor indexed="64"/>
      </patternFill>
    </fill>
    <fill>
      <patternFill patternType="solid">
        <fgColor theme="0"/>
        <bgColor rgb="FF969696"/>
      </patternFill>
    </fill>
    <fill>
      <patternFill patternType="solid">
        <fgColor rgb="FF92D050"/>
        <bgColor rgb="FFCCCCFF"/>
      </patternFill>
    </fill>
    <fill>
      <patternFill patternType="solid">
        <fgColor rgb="FF92D050"/>
        <bgColor rgb="FF969696"/>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2" fillId="0" borderId="0"/>
    <xf numFmtId="41" fontId="1" fillId="0" borderId="0" applyFont="0" applyFill="0" applyBorder="0" applyAlignment="0" applyProtection="0"/>
  </cellStyleXfs>
  <cellXfs count="251">
    <xf numFmtId="0" fontId="0" fillId="0" borderId="0" xfId="0"/>
    <xf numFmtId="0" fontId="3" fillId="0" borderId="0" xfId="0" applyFont="1" applyAlignment="1">
      <alignment vertical="center"/>
    </xf>
    <xf numFmtId="0" fontId="3" fillId="0" borderId="0" xfId="0" applyFont="1"/>
    <xf numFmtId="0" fontId="4" fillId="2" borderId="1" xfId="0" applyFont="1" applyFill="1" applyBorder="1" applyAlignment="1">
      <alignment horizontal="center" vertical="center" wrapText="1"/>
    </xf>
    <xf numFmtId="168" fontId="3" fillId="2" borderId="1" xfId="0" applyNumberFormat="1" applyFont="1" applyFill="1" applyBorder="1" applyAlignment="1">
      <alignment vertical="center"/>
    </xf>
    <xf numFmtId="168" fontId="4" fillId="2" borderId="1" xfId="3" applyNumberFormat="1" applyFont="1" applyFill="1" applyBorder="1" applyAlignment="1" applyProtection="1">
      <alignment vertical="center"/>
    </xf>
    <xf numFmtId="165" fontId="5" fillId="5" borderId="1" xfId="0" applyNumberFormat="1" applyFont="1" applyFill="1" applyBorder="1" applyAlignment="1">
      <alignment vertical="center" wrapText="1"/>
    </xf>
    <xf numFmtId="0" fontId="5" fillId="2"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168" fontId="3" fillId="4" borderId="1" xfId="0" applyNumberFormat="1" applyFont="1" applyFill="1" applyBorder="1" applyAlignment="1">
      <alignment vertical="center"/>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169" fontId="3" fillId="0" borderId="1" xfId="1" applyNumberFormat="1" applyFont="1" applyBorder="1" applyAlignment="1">
      <alignment vertical="center"/>
    </xf>
    <xf numFmtId="0" fontId="3" fillId="2" borderId="0" xfId="0" applyFont="1" applyFill="1"/>
    <xf numFmtId="169" fontId="3" fillId="2" borderId="1" xfId="3" applyNumberFormat="1" applyFont="1" applyFill="1" applyBorder="1" applyAlignment="1">
      <alignment vertical="center"/>
    </xf>
    <xf numFmtId="0" fontId="3" fillId="0" borderId="1" xfId="0" applyFont="1" applyBorder="1" applyAlignment="1">
      <alignment vertical="center" wrapText="1"/>
    </xf>
    <xf numFmtId="169" fontId="3" fillId="2" borderId="1" xfId="1" applyNumberFormat="1" applyFont="1" applyFill="1" applyBorder="1" applyAlignment="1" applyProtection="1">
      <alignment horizontal="right" vertical="center" wrapText="1"/>
      <protection locked="0"/>
    </xf>
    <xf numFmtId="0" fontId="4" fillId="2" borderId="1" xfId="0" applyFont="1" applyFill="1" applyBorder="1" applyAlignment="1">
      <alignment vertical="center" wrapText="1"/>
    </xf>
    <xf numFmtId="0" fontId="4" fillId="7" borderId="1" xfId="0" applyFont="1" applyFill="1" applyBorder="1" applyAlignment="1">
      <alignment vertical="center"/>
    </xf>
    <xf numFmtId="0" fontId="4" fillId="7" borderId="1" xfId="0" applyFont="1" applyFill="1" applyBorder="1" applyAlignment="1"/>
    <xf numFmtId="0" fontId="3" fillId="2" borderId="0" xfId="0" applyFont="1" applyFill="1" applyBorder="1" applyAlignment="1">
      <alignment vertical="center"/>
    </xf>
    <xf numFmtId="0" fontId="3" fillId="2" borderId="0" xfId="0" applyFont="1" applyFill="1" applyBorder="1" applyAlignment="1">
      <alignment horizontal="left" vertical="center"/>
    </xf>
    <xf numFmtId="168" fontId="4" fillId="2" borderId="1" xfId="0" applyNumberFormat="1" applyFont="1" applyFill="1" applyBorder="1" applyAlignment="1">
      <alignment horizontal="center" vertical="center" wrapText="1"/>
    </xf>
    <xf numFmtId="0" fontId="4" fillId="11" borderId="1" xfId="0" applyFont="1" applyFill="1" applyBorder="1" applyAlignment="1">
      <alignment vertical="center" wrapText="1"/>
    </xf>
    <xf numFmtId="169" fontId="3" fillId="0" borderId="0" xfId="1" applyNumberFormat="1" applyFont="1"/>
    <xf numFmtId="0" fontId="3" fillId="2" borderId="0" xfId="0" applyFont="1" applyFill="1" applyAlignment="1">
      <alignment vertical="center"/>
    </xf>
    <xf numFmtId="0" fontId="4" fillId="11" borderId="1" xfId="0" applyNumberFormat="1"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1" borderId="1" xfId="0" applyFont="1" applyFill="1" applyBorder="1" applyAlignment="1"/>
    <xf numFmtId="0" fontId="4" fillId="3" borderId="1" xfId="0" applyFont="1" applyFill="1" applyBorder="1" applyAlignment="1">
      <alignment horizontal="center" vertical="center" wrapText="1"/>
    </xf>
    <xf numFmtId="166" fontId="4" fillId="3" borderId="1" xfId="3" applyNumberFormat="1" applyFont="1" applyFill="1" applyBorder="1" applyAlignment="1">
      <alignment horizontal="center" vertical="center" wrapText="1"/>
    </xf>
    <xf numFmtId="167" fontId="4" fillId="3" borderId="1" xfId="3" applyNumberFormat="1" applyFont="1" applyFill="1" applyBorder="1" applyAlignment="1">
      <alignment horizontal="center" vertical="center" wrapText="1"/>
    </xf>
    <xf numFmtId="168" fontId="4"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3" fillId="2" borderId="2" xfId="0" applyFont="1" applyFill="1" applyBorder="1" applyAlignment="1">
      <alignment vertical="center"/>
    </xf>
    <xf numFmtId="0" fontId="4" fillId="7" borderId="1" xfId="0" applyFont="1" applyFill="1" applyBorder="1" applyAlignment="1">
      <alignment horizontal="left" vertical="center"/>
    </xf>
    <xf numFmtId="0" fontId="4" fillId="4" borderId="1" xfId="0" applyFont="1" applyFill="1" applyBorder="1" applyAlignment="1">
      <alignment horizontal="left" wrapText="1"/>
    </xf>
    <xf numFmtId="0" fontId="4" fillId="4"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4" fillId="3" borderId="1" xfId="0" applyFont="1" applyFill="1" applyBorder="1" applyAlignment="1"/>
    <xf numFmtId="0" fontId="3" fillId="3" borderId="1" xfId="0" applyFont="1" applyFill="1" applyBorder="1" applyAlignment="1">
      <alignment vertical="center"/>
    </xf>
    <xf numFmtId="0" fontId="4" fillId="2"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168" fontId="3" fillId="2" borderId="1" xfId="0" applyNumberFormat="1" applyFont="1" applyFill="1" applyBorder="1" applyAlignment="1">
      <alignment horizontal="center" vertical="center"/>
    </xf>
    <xf numFmtId="9" fontId="4" fillId="2" borderId="1" xfId="2" applyFont="1" applyFill="1" applyBorder="1" applyAlignment="1" applyProtection="1">
      <alignment horizontal="center" vertical="center"/>
    </xf>
    <xf numFmtId="0" fontId="4" fillId="11" borderId="1" xfId="0" applyFont="1" applyFill="1" applyBorder="1" applyAlignment="1">
      <alignment vertical="center"/>
    </xf>
    <xf numFmtId="0" fontId="3" fillId="0" borderId="0" xfId="0" applyFont="1" applyAlignment="1">
      <alignment horizontal="center" vertical="center"/>
    </xf>
    <xf numFmtId="1" fontId="3" fillId="0" borderId="0" xfId="0" applyNumberFormat="1" applyFont="1" applyFill="1" applyAlignment="1">
      <alignment horizontal="right" vertical="center"/>
    </xf>
    <xf numFmtId="0" fontId="3" fillId="3" borderId="1" xfId="0" applyFont="1" applyFill="1" applyBorder="1" applyAlignment="1">
      <alignment horizontal="center" vertical="center"/>
    </xf>
    <xf numFmtId="1" fontId="3" fillId="0" borderId="1" xfId="6" applyNumberFormat="1" applyFont="1" applyBorder="1" applyAlignment="1">
      <alignment horizontal="center" vertical="center"/>
    </xf>
    <xf numFmtId="168" fontId="3" fillId="0" borderId="1" xfId="0" applyNumberFormat="1"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1" fontId="3" fillId="0" borderId="1" xfId="0" applyNumberFormat="1" applyFont="1" applyBorder="1" applyAlignment="1">
      <alignment horizontal="center" vertical="center"/>
    </xf>
    <xf numFmtId="1" fontId="3" fillId="0" borderId="1" xfId="0" applyNumberFormat="1" applyFont="1" applyFill="1" applyBorder="1" applyAlignment="1">
      <alignment horizontal="right" vertical="center"/>
    </xf>
    <xf numFmtId="1" fontId="3"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xf>
    <xf numFmtId="169" fontId="3" fillId="0" borderId="1" xfId="0" applyNumberFormat="1" applyFont="1" applyBorder="1" applyAlignment="1">
      <alignment vertical="center"/>
    </xf>
    <xf numFmtId="1" fontId="3" fillId="2" borderId="1" xfId="0" applyNumberFormat="1" applyFont="1" applyFill="1" applyBorder="1" applyAlignment="1">
      <alignment horizontal="center" vertical="center"/>
    </xf>
    <xf numFmtId="1" fontId="4" fillId="0" borderId="1" xfId="0" applyNumberFormat="1" applyFont="1" applyBorder="1" applyAlignment="1">
      <alignment horizontal="center" vertical="center" wrapText="1"/>
    </xf>
    <xf numFmtId="1" fontId="3" fillId="0" borderId="1" xfId="0" applyNumberFormat="1" applyFont="1" applyFill="1" applyBorder="1" applyAlignment="1">
      <alignment horizontal="right" vertical="center" wrapText="1"/>
    </xf>
    <xf numFmtId="1" fontId="3" fillId="3" borderId="1" xfId="0" applyNumberFormat="1" applyFont="1" applyFill="1" applyBorder="1" applyAlignment="1">
      <alignment horizontal="right" vertical="center"/>
    </xf>
    <xf numFmtId="168" fontId="3" fillId="3" borderId="1" xfId="0" applyNumberFormat="1" applyFont="1" applyFill="1" applyBorder="1" applyAlignment="1">
      <alignment vertical="center"/>
    </xf>
    <xf numFmtId="166" fontId="4" fillId="12" borderId="1" xfId="3" applyNumberFormat="1" applyFont="1" applyFill="1" applyBorder="1" applyAlignment="1" applyProtection="1">
      <alignment horizontal="right" vertical="center"/>
    </xf>
    <xf numFmtId="9" fontId="4" fillId="12" borderId="1" xfId="2" applyFont="1" applyFill="1" applyBorder="1" applyAlignment="1" applyProtection="1">
      <alignment horizontal="center" vertical="center"/>
    </xf>
    <xf numFmtId="0" fontId="4" fillId="12" borderId="1" xfId="0" applyFont="1" applyFill="1" applyBorder="1" applyAlignment="1">
      <alignment vertical="center" wrapText="1"/>
    </xf>
    <xf numFmtId="0" fontId="3" fillId="13" borderId="1" xfId="0" applyFont="1" applyFill="1" applyBorder="1" applyAlignment="1">
      <alignment horizontal="center" vertical="center"/>
    </xf>
    <xf numFmtId="0" fontId="3" fillId="13" borderId="1" xfId="0" applyFont="1" applyFill="1" applyBorder="1" applyAlignment="1">
      <alignment vertical="center"/>
    </xf>
    <xf numFmtId="168" fontId="3" fillId="13" borderId="1" xfId="0" applyNumberFormat="1" applyFont="1" applyFill="1" applyBorder="1" applyAlignment="1">
      <alignment vertical="center"/>
    </xf>
    <xf numFmtId="1" fontId="3" fillId="13" borderId="1" xfId="0" applyNumberFormat="1" applyFont="1" applyFill="1" applyBorder="1" applyAlignment="1">
      <alignment horizontal="right" vertical="center"/>
    </xf>
    <xf numFmtId="166" fontId="4" fillId="14" borderId="1" xfId="3" applyNumberFormat="1" applyFont="1" applyFill="1" applyBorder="1" applyAlignment="1" applyProtection="1">
      <alignment horizontal="right" vertical="center"/>
    </xf>
    <xf numFmtId="9" fontId="4" fillId="14" borderId="1" xfId="2" applyFont="1" applyFill="1" applyBorder="1" applyAlignment="1" applyProtection="1">
      <alignment horizontal="center" vertical="center"/>
    </xf>
    <xf numFmtId="0" fontId="4" fillId="14" borderId="1" xfId="0" applyFont="1" applyFill="1" applyBorder="1" applyAlignment="1">
      <alignment vertical="center" wrapText="1"/>
    </xf>
    <xf numFmtId="166" fontId="4" fillId="13" borderId="1" xfId="3" applyNumberFormat="1" applyFont="1" applyFill="1" applyBorder="1" applyAlignment="1" applyProtection="1">
      <alignment horizontal="right" vertical="center"/>
    </xf>
    <xf numFmtId="9" fontId="4" fillId="13" borderId="1" xfId="2" applyFont="1" applyFill="1" applyBorder="1" applyAlignment="1" applyProtection="1">
      <alignment horizontal="center" vertical="center"/>
    </xf>
    <xf numFmtId="0" fontId="4" fillId="13" borderId="1" xfId="0" applyFont="1" applyFill="1" applyBorder="1" applyAlignment="1">
      <alignment vertical="center" wrapText="1"/>
    </xf>
    <xf numFmtId="168" fontId="3" fillId="14" borderId="1" xfId="0" applyNumberFormat="1" applyFont="1" applyFill="1" applyBorder="1" applyAlignment="1">
      <alignment vertical="center"/>
    </xf>
    <xf numFmtId="168" fontId="4" fillId="14" borderId="1" xfId="3" applyNumberFormat="1" applyFont="1" applyFill="1" applyBorder="1" applyAlignment="1" applyProtection="1">
      <alignment vertical="center"/>
    </xf>
    <xf numFmtId="0" fontId="4" fillId="14" borderId="1" xfId="0" applyNumberFormat="1" applyFont="1" applyFill="1" applyBorder="1" applyAlignment="1">
      <alignment horizontal="center" vertical="center" wrapText="1"/>
    </xf>
    <xf numFmtId="0" fontId="4" fillId="14" borderId="1" xfId="0" applyFont="1" applyFill="1" applyBorder="1" applyAlignment="1">
      <alignment horizontal="center" vertical="center" wrapText="1"/>
    </xf>
    <xf numFmtId="166" fontId="4" fillId="8" borderId="1" xfId="3" applyNumberFormat="1" applyFont="1" applyFill="1" applyBorder="1" applyAlignment="1" applyProtection="1">
      <alignment horizontal="right" vertical="center"/>
    </xf>
    <xf numFmtId="9" fontId="4" fillId="6" borderId="1" xfId="2" applyFont="1" applyFill="1" applyBorder="1" applyAlignment="1" applyProtection="1">
      <alignment horizontal="center" vertical="center"/>
    </xf>
    <xf numFmtId="166" fontId="4" fillId="11" borderId="1" xfId="3" applyNumberFormat="1" applyFont="1" applyFill="1" applyBorder="1" applyAlignment="1">
      <alignment horizontal="center" vertical="center" wrapText="1"/>
    </xf>
    <xf numFmtId="167" fontId="4" fillId="11" borderId="1" xfId="3" applyNumberFormat="1" applyFont="1" applyFill="1" applyBorder="1" applyAlignment="1">
      <alignment horizontal="center" vertical="center" wrapText="1"/>
    </xf>
    <xf numFmtId="168" fontId="4" fillId="11" borderId="1" xfId="0" applyNumberFormat="1" applyFont="1" applyFill="1" applyBorder="1" applyAlignment="1">
      <alignment horizontal="center" vertical="center" wrapText="1"/>
    </xf>
    <xf numFmtId="9" fontId="4" fillId="2" borderId="1" xfId="2" applyFont="1" applyFill="1" applyBorder="1" applyAlignment="1" applyProtection="1">
      <alignment horizontal="center" vertical="center"/>
    </xf>
    <xf numFmtId="0" fontId="3" fillId="2" borderId="1" xfId="0" applyFont="1" applyFill="1" applyBorder="1" applyAlignment="1">
      <alignment horizontal="left" vertical="center" wrapText="1"/>
    </xf>
    <xf numFmtId="168" fontId="3" fillId="2" borderId="1" xfId="3" applyNumberFormat="1" applyFont="1" applyFill="1" applyBorder="1" applyAlignment="1" applyProtection="1">
      <alignment vertical="center"/>
    </xf>
    <xf numFmtId="9" fontId="3" fillId="2" borderId="1" xfId="2" applyFont="1" applyFill="1" applyBorder="1" applyAlignment="1" applyProtection="1">
      <alignment horizontal="center" vertical="center"/>
    </xf>
    <xf numFmtId="0" fontId="3"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17" borderId="1" xfId="0" applyFont="1" applyFill="1" applyBorder="1" applyAlignment="1">
      <alignment horizontal="center" vertical="center" wrapText="1"/>
    </xf>
    <xf numFmtId="0" fontId="3" fillId="2" borderId="1" xfId="0" applyFont="1" applyFill="1" applyBorder="1" applyAlignment="1">
      <alignment vertical="center" wrapText="1"/>
    </xf>
    <xf numFmtId="0" fontId="4" fillId="17" borderId="1" xfId="0" applyFont="1" applyFill="1" applyBorder="1" applyAlignment="1">
      <alignment horizontal="center" vertical="center" wrapText="1"/>
    </xf>
    <xf numFmtId="9" fontId="4" fillId="2" borderId="1" xfId="2" applyFont="1" applyFill="1" applyBorder="1" applyAlignment="1" applyProtection="1">
      <alignment horizontal="center" vertical="center"/>
    </xf>
    <xf numFmtId="1" fontId="3" fillId="0" borderId="1" xfId="0" applyNumberFormat="1" applyFont="1" applyBorder="1" applyAlignment="1">
      <alignment horizontal="center" vertical="center"/>
    </xf>
    <xf numFmtId="9" fontId="4" fillId="2" borderId="1" xfId="2" applyFont="1" applyFill="1" applyBorder="1" applyAlignment="1" applyProtection="1">
      <alignment horizontal="center" vertical="center"/>
    </xf>
    <xf numFmtId="168" fontId="4" fillId="2" borderId="1" xfId="0" applyNumberFormat="1" applyFont="1" applyFill="1" applyBorder="1" applyAlignment="1">
      <alignment vertical="center"/>
    </xf>
    <xf numFmtId="0" fontId="4" fillId="2" borderId="1" xfId="0" applyNumberFormat="1" applyFont="1" applyFill="1" applyBorder="1" applyAlignment="1">
      <alignment horizontal="center" vertical="center" wrapText="1"/>
    </xf>
    <xf numFmtId="0" fontId="4" fillId="12" borderId="1" xfId="0" applyNumberFormat="1" applyFont="1" applyFill="1" applyBorder="1" applyAlignment="1">
      <alignment horizontal="center" vertical="center" wrapText="1"/>
    </xf>
    <xf numFmtId="0" fontId="4" fillId="13" borderId="1" xfId="0" applyNumberFormat="1" applyFont="1" applyFill="1" applyBorder="1" applyAlignment="1">
      <alignment horizontal="center" vertical="center" wrapText="1"/>
    </xf>
    <xf numFmtId="0" fontId="3" fillId="0" borderId="0" xfId="0" applyFont="1" applyAlignment="1">
      <alignment horizontal="center"/>
    </xf>
    <xf numFmtId="0" fontId="10" fillId="0" borderId="0" xfId="0" applyFont="1"/>
    <xf numFmtId="0" fontId="2" fillId="3" borderId="1" xfId="0" applyFont="1" applyFill="1" applyBorder="1" applyAlignment="1">
      <alignment horizontal="center" vertical="center" wrapText="1"/>
    </xf>
    <xf numFmtId="166" fontId="2" fillId="3" borderId="1" xfId="3" applyNumberFormat="1" applyFont="1" applyFill="1" applyBorder="1" applyAlignment="1">
      <alignment horizontal="center" vertical="center" wrapText="1"/>
    </xf>
    <xf numFmtId="167" fontId="2" fillId="3" borderId="1" xfId="3" applyNumberFormat="1" applyFont="1" applyFill="1" applyBorder="1" applyAlignment="1">
      <alignment horizontal="center" vertical="center" wrapText="1"/>
    </xf>
    <xf numFmtId="168" fontId="2" fillId="3" borderId="1" xfId="0" applyNumberFormat="1" applyFont="1" applyFill="1" applyBorder="1" applyAlignment="1">
      <alignment horizontal="center" vertical="center" wrapText="1"/>
    </xf>
    <xf numFmtId="0" fontId="10" fillId="2" borderId="0" xfId="0" applyFont="1" applyFill="1" applyAlignment="1">
      <alignment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168" fontId="10" fillId="2" borderId="1" xfId="0" applyNumberFormat="1" applyFont="1" applyFill="1" applyBorder="1" applyAlignment="1">
      <alignment vertical="center"/>
    </xf>
    <xf numFmtId="168" fontId="2" fillId="2" borderId="1" xfId="3" applyNumberFormat="1" applyFont="1" applyFill="1" applyBorder="1" applyAlignment="1" applyProtection="1">
      <alignment vertical="center"/>
    </xf>
    <xf numFmtId="0" fontId="2" fillId="4" borderId="1" xfId="0" applyFont="1" applyFill="1" applyBorder="1" applyAlignment="1">
      <alignment horizontal="left" wrapText="1"/>
    </xf>
    <xf numFmtId="165" fontId="11" fillId="5" borderId="1" xfId="0" applyNumberFormat="1" applyFont="1" applyFill="1" applyBorder="1" applyAlignment="1">
      <alignment vertical="center" wrapText="1"/>
    </xf>
    <xf numFmtId="0" fontId="11" fillId="2"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168" fontId="10" fillId="4" borderId="1" xfId="0" applyNumberFormat="1" applyFont="1" applyFill="1" applyBorder="1" applyAlignment="1">
      <alignment vertical="center"/>
    </xf>
    <xf numFmtId="0" fontId="10" fillId="5"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Font="1" applyFill="1" applyBorder="1" applyAlignment="1">
      <alignment horizontal="center" vertical="center" wrapText="1"/>
    </xf>
    <xf numFmtId="169" fontId="10" fillId="0" borderId="1" xfId="1" applyNumberFormat="1" applyFont="1" applyBorder="1" applyAlignment="1">
      <alignment vertical="center"/>
    </xf>
    <xf numFmtId="0" fontId="10" fillId="2" borderId="1" xfId="0" applyFont="1" applyFill="1" applyBorder="1" applyAlignment="1">
      <alignment horizontal="left" vertical="center" wrapText="1"/>
    </xf>
    <xf numFmtId="0" fontId="10" fillId="2" borderId="0" xfId="0" applyFont="1" applyFill="1"/>
    <xf numFmtId="0" fontId="10" fillId="2" borderId="1" xfId="0" applyFont="1" applyFill="1" applyBorder="1" applyAlignment="1">
      <alignment vertical="center" wrapText="1"/>
    </xf>
    <xf numFmtId="169" fontId="10" fillId="2" borderId="1" xfId="3" applyNumberFormat="1" applyFont="1" applyFill="1" applyBorder="1" applyAlignment="1">
      <alignment vertical="center"/>
    </xf>
    <xf numFmtId="0" fontId="10" fillId="2" borderId="0" xfId="0" applyFont="1" applyFill="1" applyBorder="1" applyAlignment="1">
      <alignment horizontal="left" vertical="center"/>
    </xf>
    <xf numFmtId="0" fontId="10" fillId="0" borderId="1" xfId="0" applyFont="1" applyBorder="1" applyAlignment="1">
      <alignment vertical="center" wrapText="1"/>
    </xf>
    <xf numFmtId="168" fontId="2" fillId="2" borderId="1" xfId="0" applyNumberFormat="1" applyFont="1" applyFill="1" applyBorder="1" applyAlignment="1">
      <alignment vertical="center"/>
    </xf>
    <xf numFmtId="168" fontId="10" fillId="2" borderId="1" xfId="3" applyNumberFormat="1" applyFont="1" applyFill="1" applyBorder="1" applyAlignment="1" applyProtection="1">
      <alignment vertical="center"/>
    </xf>
    <xf numFmtId="169" fontId="10" fillId="2" borderId="1" xfId="1" applyNumberFormat="1" applyFont="1" applyFill="1" applyBorder="1" applyAlignment="1" applyProtection="1">
      <alignment horizontal="right" vertical="center" wrapText="1"/>
      <protection locked="0"/>
    </xf>
    <xf numFmtId="168" fontId="10" fillId="2" borderId="1" xfId="0" applyNumberFormat="1" applyFont="1" applyFill="1" applyBorder="1" applyAlignment="1">
      <alignment horizontal="center" vertical="center"/>
    </xf>
    <xf numFmtId="0" fontId="2" fillId="2" borderId="1" xfId="0" applyFont="1" applyFill="1" applyBorder="1" applyAlignment="1">
      <alignment vertical="center" wrapText="1"/>
    </xf>
    <xf numFmtId="169" fontId="10" fillId="0" borderId="0" xfId="1" applyNumberFormat="1" applyFont="1"/>
    <xf numFmtId="166" fontId="2" fillId="18" borderId="1" xfId="3" applyNumberFormat="1" applyFont="1" applyFill="1" applyBorder="1" applyAlignment="1" applyProtection="1">
      <alignment horizontal="right" vertical="center"/>
    </xf>
    <xf numFmtId="0" fontId="10" fillId="18" borderId="0" xfId="0" applyFont="1" applyFill="1"/>
    <xf numFmtId="168" fontId="2" fillId="18" borderId="1" xfId="3" applyNumberFormat="1" applyFont="1" applyFill="1" applyBorder="1" applyAlignment="1" applyProtection="1">
      <alignment vertical="center"/>
    </xf>
    <xf numFmtId="166" fontId="2" fillId="19" borderId="1" xfId="3" applyNumberFormat="1" applyFont="1" applyFill="1" applyBorder="1" applyAlignment="1" applyProtection="1">
      <alignment horizontal="right" vertical="center"/>
    </xf>
    <xf numFmtId="166" fontId="2" fillId="20" borderId="1" xfId="3" applyNumberFormat="1" applyFont="1" applyFill="1" applyBorder="1" applyAlignment="1" applyProtection="1">
      <alignment horizontal="right" vertical="center"/>
    </xf>
    <xf numFmtId="170" fontId="10" fillId="0" borderId="0" xfId="0" applyNumberFormat="1" applyFont="1"/>
    <xf numFmtId="0" fontId="3" fillId="17" borderId="0" xfId="0" applyFont="1" applyFill="1" applyAlignment="1">
      <alignment horizontal="center" vertical="center" wrapText="1"/>
    </xf>
    <xf numFmtId="9" fontId="4" fillId="2" borderId="1" xfId="2" applyFont="1" applyFill="1" applyBorder="1" applyAlignment="1" applyProtection="1">
      <alignment horizontal="center" vertical="center"/>
    </xf>
    <xf numFmtId="0" fontId="4" fillId="2" borderId="1" xfId="0" applyNumberFormat="1" applyFont="1" applyFill="1" applyBorder="1" applyAlignment="1">
      <alignment horizontal="center" vertical="center" wrapText="1"/>
    </xf>
    <xf numFmtId="9" fontId="4" fillId="2" borderId="1" xfId="2" applyFont="1" applyFill="1" applyBorder="1" applyAlignment="1" applyProtection="1">
      <alignment horizontal="center" vertical="center"/>
    </xf>
    <xf numFmtId="0" fontId="4" fillId="2" borderId="1" xfId="0" applyNumberFormat="1" applyFont="1" applyFill="1" applyBorder="1" applyAlignment="1">
      <alignment horizontal="center" vertical="center" wrapText="1"/>
    </xf>
    <xf numFmtId="1" fontId="4" fillId="0" borderId="1" xfId="0" applyNumberFormat="1" applyFont="1" applyFill="1" applyBorder="1" applyAlignment="1">
      <alignment horizontal="right" vertical="center"/>
    </xf>
    <xf numFmtId="3" fontId="4" fillId="2" borderId="1" xfId="0" applyNumberFormat="1" applyFont="1" applyFill="1" applyBorder="1" applyAlignment="1">
      <alignment horizontal="center" vertical="center" wrapText="1"/>
    </xf>
    <xf numFmtId="168" fontId="4" fillId="0" borderId="1" xfId="0" applyNumberFormat="1" applyFont="1" applyBorder="1" applyAlignment="1">
      <alignment vertical="center"/>
    </xf>
    <xf numFmtId="1" fontId="4" fillId="0" borderId="1" xfId="0" applyNumberFormat="1" applyFont="1" applyFill="1" applyBorder="1" applyAlignment="1">
      <alignment horizontal="right" vertical="center" wrapText="1"/>
    </xf>
    <xf numFmtId="169" fontId="4" fillId="0" borderId="1" xfId="0" applyNumberFormat="1" applyFont="1" applyBorder="1" applyAlignment="1">
      <alignment vertical="center"/>
    </xf>
    <xf numFmtId="169" fontId="4" fillId="0" borderId="1" xfId="1" applyNumberFormat="1" applyFont="1" applyBorder="1" applyAlignment="1">
      <alignment vertical="center"/>
    </xf>
    <xf numFmtId="1" fontId="4" fillId="2"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169" fontId="4" fillId="0" borderId="1" xfId="1" applyNumberFormat="1" applyFont="1" applyFill="1" applyBorder="1" applyAlignment="1">
      <alignment vertical="center"/>
    </xf>
    <xf numFmtId="168" fontId="4" fillId="0" borderId="1" xfId="0" applyNumberFormat="1" applyFont="1" applyFill="1" applyBorder="1" applyAlignment="1">
      <alignment vertical="center"/>
    </xf>
    <xf numFmtId="168" fontId="4" fillId="0" borderId="1" xfId="3" applyNumberFormat="1" applyFont="1" applyFill="1" applyBorder="1" applyAlignment="1" applyProtection="1">
      <alignment vertical="center"/>
    </xf>
    <xf numFmtId="0" fontId="4" fillId="0" borderId="1" xfId="0" applyFont="1" applyBorder="1"/>
    <xf numFmtId="0" fontId="12" fillId="0" borderId="0" xfId="0" applyFont="1"/>
    <xf numFmtId="0" fontId="4" fillId="0" borderId="1" xfId="0" applyFont="1" applyBorder="1" applyAlignment="1">
      <alignment horizontal="center" vertical="center"/>
    </xf>
    <xf numFmtId="1" fontId="4" fillId="0"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6" fillId="9" borderId="3" xfId="0" applyFont="1" applyFill="1" applyBorder="1" applyAlignment="1">
      <alignment horizontal="center" vertical="center"/>
    </xf>
    <xf numFmtId="0" fontId="6" fillId="9" borderId="4" xfId="0" applyFont="1" applyFill="1" applyBorder="1" applyAlignment="1">
      <alignment horizontal="center" vertical="center"/>
    </xf>
    <xf numFmtId="0" fontId="4" fillId="14" borderId="1" xfId="0" applyFont="1" applyFill="1" applyBorder="1" applyAlignment="1">
      <alignment horizontal="center" vertical="center"/>
    </xf>
    <xf numFmtId="0" fontId="4" fillId="8" borderId="1" xfId="0" applyFont="1" applyFill="1" applyBorder="1" applyAlignment="1">
      <alignment horizontal="center" vertical="center"/>
    </xf>
    <xf numFmtId="0" fontId="4" fillId="11" borderId="1" xfId="0" applyFont="1" applyFill="1" applyBorder="1" applyAlignment="1">
      <alignment horizontal="left" wrapText="1"/>
    </xf>
    <xf numFmtId="1" fontId="3" fillId="0" borderId="1" xfId="0" applyNumberFormat="1" applyFont="1" applyBorder="1" applyAlignment="1">
      <alignment horizontal="center" vertical="center"/>
    </xf>
    <xf numFmtId="168" fontId="3" fillId="0" borderId="1" xfId="0" applyNumberFormat="1" applyFont="1" applyBorder="1" applyAlignment="1">
      <alignment horizontal="center" vertical="center"/>
    </xf>
    <xf numFmtId="0" fontId="3" fillId="0" borderId="1" xfId="0" applyFont="1" applyBorder="1" applyAlignment="1">
      <alignment horizontal="center" vertical="center"/>
    </xf>
    <xf numFmtId="169" fontId="3" fillId="0" borderId="1" xfId="1" applyNumberFormat="1" applyFont="1" applyBorder="1" applyAlignment="1">
      <alignment horizontal="center" vertical="center"/>
    </xf>
    <xf numFmtId="0" fontId="4" fillId="11" borderId="1" xfId="0" applyFont="1" applyFill="1" applyBorder="1" applyAlignment="1">
      <alignment horizontal="left"/>
    </xf>
    <xf numFmtId="0" fontId="4" fillId="11" borderId="3" xfId="0" applyFont="1" applyFill="1" applyBorder="1" applyAlignment="1">
      <alignment horizontal="left" wrapText="1"/>
    </xf>
    <xf numFmtId="0" fontId="4" fillId="11" borderId="4" xfId="0" applyFont="1" applyFill="1" applyBorder="1" applyAlignment="1">
      <alignment horizontal="left" wrapText="1"/>
    </xf>
    <xf numFmtId="0" fontId="4" fillId="11" borderId="5" xfId="0" applyFont="1" applyFill="1" applyBorder="1" applyAlignment="1">
      <alignment horizontal="left" wrapText="1"/>
    </xf>
    <xf numFmtId="0" fontId="4" fillId="11" borderId="3" xfId="0" applyFont="1" applyFill="1" applyBorder="1" applyAlignment="1">
      <alignment horizontal="left"/>
    </xf>
    <xf numFmtId="0" fontId="4" fillId="11" borderId="4" xfId="0" applyFont="1" applyFill="1" applyBorder="1" applyAlignment="1">
      <alignment horizontal="left"/>
    </xf>
    <xf numFmtId="0" fontId="4" fillId="11" borderId="5" xfId="0" applyFont="1" applyFill="1" applyBorder="1" applyAlignment="1">
      <alignment horizontal="left"/>
    </xf>
    <xf numFmtId="0" fontId="4" fillId="11" borderId="1" xfId="0" applyFont="1" applyFill="1" applyBorder="1" applyAlignment="1">
      <alignment vertical="center"/>
    </xf>
    <xf numFmtId="0" fontId="4" fillId="14" borderId="3" xfId="0" applyFont="1" applyFill="1" applyBorder="1" applyAlignment="1">
      <alignment horizontal="center" vertical="center"/>
    </xf>
    <xf numFmtId="0" fontId="4" fillId="14" borderId="5" xfId="0" applyFont="1" applyFill="1" applyBorder="1" applyAlignment="1">
      <alignment horizontal="center" vertical="center"/>
    </xf>
    <xf numFmtId="0" fontId="6" fillId="9" borderId="5" xfId="0" applyFont="1" applyFill="1" applyBorder="1" applyAlignment="1">
      <alignment horizontal="center" vertical="center"/>
    </xf>
    <xf numFmtId="41" fontId="4" fillId="3" borderId="1" xfId="6" applyFont="1" applyFill="1" applyBorder="1" applyAlignment="1">
      <alignment horizontal="center" vertical="center" wrapText="1"/>
    </xf>
    <xf numFmtId="0" fontId="3" fillId="3" borderId="1" xfId="0" applyFont="1" applyFill="1" applyBorder="1" applyAlignment="1">
      <alignment horizontal="center" vertical="center" wrapText="1"/>
    </xf>
    <xf numFmtId="1" fontId="4" fillId="3" borderId="1" xfId="6" applyNumberFormat="1" applyFont="1" applyFill="1" applyBorder="1" applyAlignment="1">
      <alignment horizontal="center" vertical="center" wrapText="1"/>
    </xf>
    <xf numFmtId="0" fontId="4" fillId="11" borderId="1" xfId="0" applyFont="1" applyFill="1" applyBorder="1" applyAlignment="1">
      <alignment horizontal="left" vertical="center" wrapText="1"/>
    </xf>
    <xf numFmtId="0" fontId="3" fillId="11" borderId="3" xfId="0" applyFont="1" applyFill="1" applyBorder="1" applyAlignment="1">
      <alignment horizontal="left" vertical="center" wrapText="1"/>
    </xf>
    <xf numFmtId="0" fontId="3" fillId="11" borderId="4" xfId="0" applyFont="1" applyFill="1" applyBorder="1" applyAlignment="1">
      <alignment horizontal="left" vertical="center" wrapText="1"/>
    </xf>
    <xf numFmtId="0" fontId="3" fillId="11" borderId="5" xfId="0" applyFont="1" applyFill="1" applyBorder="1" applyAlignment="1">
      <alignment horizontal="left" vertical="center" wrapText="1"/>
    </xf>
    <xf numFmtId="0" fontId="3" fillId="11" borderId="3" xfId="0" applyFont="1" applyFill="1" applyBorder="1" applyAlignment="1">
      <alignment horizontal="left" vertical="center"/>
    </xf>
    <xf numFmtId="0" fontId="3" fillId="11" borderId="4" xfId="0" applyFont="1" applyFill="1" applyBorder="1" applyAlignment="1">
      <alignment horizontal="left" vertical="center"/>
    </xf>
    <xf numFmtId="0" fontId="3" fillId="11" borderId="5"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4" fillId="11" borderId="1" xfId="0" applyFont="1" applyFill="1" applyBorder="1" applyAlignment="1">
      <alignment horizontal="left" vertical="center"/>
    </xf>
    <xf numFmtId="0" fontId="4" fillId="13" borderId="1" xfId="0" applyFont="1" applyFill="1" applyBorder="1" applyAlignment="1">
      <alignment horizontal="center" vertical="center"/>
    </xf>
    <xf numFmtId="168" fontId="3" fillId="2" borderId="1" xfId="0" applyNumberFormat="1" applyFont="1" applyFill="1" applyBorder="1" applyAlignment="1">
      <alignment horizontal="center" vertical="center"/>
    </xf>
    <xf numFmtId="168" fontId="4" fillId="2" borderId="6" xfId="3" applyNumberFormat="1" applyFont="1" applyFill="1" applyBorder="1" applyAlignment="1" applyProtection="1">
      <alignment horizontal="center" vertical="center"/>
    </xf>
    <xf numFmtId="168" fontId="4" fillId="2" borderId="7" xfId="3" applyNumberFormat="1" applyFont="1" applyFill="1" applyBorder="1" applyAlignment="1" applyProtection="1">
      <alignment horizontal="center" vertical="center"/>
    </xf>
    <xf numFmtId="168" fontId="4" fillId="2" borderId="8" xfId="3" applyNumberFormat="1" applyFont="1" applyFill="1" applyBorder="1" applyAlignment="1" applyProtection="1">
      <alignment horizontal="center" vertical="center"/>
    </xf>
    <xf numFmtId="9" fontId="4" fillId="2" borderId="1" xfId="2" applyFont="1" applyFill="1" applyBorder="1" applyAlignment="1" applyProtection="1">
      <alignment horizontal="center" vertical="center"/>
    </xf>
    <xf numFmtId="0" fontId="4" fillId="2" borderId="1" xfId="0" applyNumberFormat="1" applyFont="1" applyFill="1" applyBorder="1" applyAlignment="1">
      <alignment horizontal="center" vertical="center" wrapText="1"/>
    </xf>
    <xf numFmtId="168" fontId="3" fillId="11" borderId="3" xfId="0" applyNumberFormat="1" applyFont="1" applyFill="1" applyBorder="1" applyAlignment="1">
      <alignment horizontal="left" vertical="center"/>
    </xf>
    <xf numFmtId="168" fontId="3" fillId="11" borderId="4" xfId="0" applyNumberFormat="1" applyFont="1" applyFill="1" applyBorder="1" applyAlignment="1">
      <alignment horizontal="left" vertical="center"/>
    </xf>
    <xf numFmtId="168" fontId="3" fillId="11" borderId="5" xfId="0" applyNumberFormat="1" applyFont="1" applyFill="1" applyBorder="1" applyAlignment="1">
      <alignment horizontal="left" vertical="center"/>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2" fontId="6" fillId="9" borderId="3" xfId="0" applyNumberFormat="1" applyFont="1" applyFill="1" applyBorder="1" applyAlignment="1">
      <alignment horizontal="center" vertical="center"/>
    </xf>
    <xf numFmtId="2" fontId="6" fillId="9" borderId="4" xfId="0" applyNumberFormat="1" applyFont="1" applyFill="1" applyBorder="1" applyAlignment="1">
      <alignment horizontal="center" vertical="center"/>
    </xf>
    <xf numFmtId="2" fontId="6" fillId="9" borderId="5" xfId="0" applyNumberFormat="1" applyFont="1" applyFill="1" applyBorder="1" applyAlignment="1">
      <alignment horizontal="center" vertical="center"/>
    </xf>
    <xf numFmtId="0" fontId="4" fillId="12" borderId="1" xfId="0" applyFont="1" applyFill="1" applyBorder="1" applyAlignment="1">
      <alignment horizontal="center" vertical="center"/>
    </xf>
    <xf numFmtId="0" fontId="6" fillId="10" borderId="3" xfId="0" applyFont="1" applyFill="1" applyBorder="1" applyAlignment="1">
      <alignment horizontal="center" vertical="center"/>
    </xf>
    <xf numFmtId="0" fontId="6" fillId="10" borderId="4" xfId="0" applyFont="1" applyFill="1" applyBorder="1" applyAlignment="1">
      <alignment horizontal="center" vertical="center"/>
    </xf>
    <xf numFmtId="0" fontId="6" fillId="10" borderId="5" xfId="0" applyFont="1" applyFill="1" applyBorder="1" applyAlignment="1">
      <alignment horizontal="center" vertical="center"/>
    </xf>
    <xf numFmtId="0" fontId="4" fillId="15" borderId="3" xfId="0" applyFont="1" applyFill="1" applyBorder="1" applyAlignment="1">
      <alignment horizontal="left"/>
    </xf>
    <xf numFmtId="0" fontId="4" fillId="15" borderId="4" xfId="0" applyFont="1" applyFill="1" applyBorder="1" applyAlignment="1">
      <alignment horizontal="left"/>
    </xf>
    <xf numFmtId="0" fontId="4" fillId="15" borderId="5" xfId="0" applyFont="1" applyFill="1" applyBorder="1" applyAlignment="1">
      <alignment horizontal="left"/>
    </xf>
    <xf numFmtId="0" fontId="4" fillId="15" borderId="3" xfId="0" applyFont="1" applyFill="1" applyBorder="1" applyAlignment="1">
      <alignment horizontal="left" vertical="center" wrapText="1"/>
    </xf>
    <xf numFmtId="0" fontId="4" fillId="15" borderId="4" xfId="0" applyFont="1" applyFill="1" applyBorder="1" applyAlignment="1">
      <alignment horizontal="left" vertical="center" wrapText="1"/>
    </xf>
    <xf numFmtId="0" fontId="4" fillId="15" borderId="5" xfId="0" applyFont="1" applyFill="1" applyBorder="1" applyAlignment="1">
      <alignment horizontal="left" vertical="center" wrapText="1"/>
    </xf>
    <xf numFmtId="0" fontId="4" fillId="16" borderId="3" xfId="0" applyFont="1" applyFill="1" applyBorder="1" applyAlignment="1">
      <alignment horizontal="left" vertical="center" wrapText="1"/>
    </xf>
    <xf numFmtId="0" fontId="4" fillId="16" borderId="4" xfId="0" applyFont="1" applyFill="1" applyBorder="1" applyAlignment="1">
      <alignment horizontal="left" vertical="center" wrapText="1"/>
    </xf>
    <xf numFmtId="0" fontId="4" fillId="16" borderId="5" xfId="0" applyFont="1" applyFill="1" applyBorder="1" applyAlignment="1">
      <alignment horizontal="left" vertical="center" wrapText="1"/>
    </xf>
    <xf numFmtId="2" fontId="6" fillId="10" borderId="3" xfId="0" applyNumberFormat="1" applyFont="1" applyFill="1" applyBorder="1" applyAlignment="1">
      <alignment horizontal="center" vertical="center" wrapText="1"/>
    </xf>
    <xf numFmtId="2" fontId="6" fillId="10" borderId="4" xfId="0" applyNumberFormat="1" applyFont="1" applyFill="1" applyBorder="1" applyAlignment="1">
      <alignment horizontal="center" vertical="center" wrapText="1"/>
    </xf>
    <xf numFmtId="2" fontId="6" fillId="10" borderId="5" xfId="0" applyNumberFormat="1" applyFont="1" applyFill="1" applyBorder="1" applyAlignment="1">
      <alignment horizontal="center" vertical="center" wrapText="1"/>
    </xf>
    <xf numFmtId="41" fontId="4" fillId="3" borderId="6" xfId="6" applyFont="1" applyFill="1" applyBorder="1" applyAlignment="1">
      <alignment horizontal="center" vertical="center" wrapText="1"/>
    </xf>
    <xf numFmtId="41" fontId="4" fillId="3" borderId="7" xfId="6" applyFont="1" applyFill="1" applyBorder="1" applyAlignment="1">
      <alignment horizontal="center" vertical="center" wrapText="1"/>
    </xf>
    <xf numFmtId="41" fontId="4" fillId="3" borderId="8" xfId="6"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1" fontId="4" fillId="3" borderId="6" xfId="6" applyNumberFormat="1" applyFont="1" applyFill="1" applyBorder="1" applyAlignment="1">
      <alignment horizontal="center" vertical="center" wrapText="1"/>
    </xf>
    <xf numFmtId="1" fontId="4" fillId="3" borderId="7" xfId="6" applyNumberFormat="1" applyFont="1" applyFill="1" applyBorder="1" applyAlignment="1">
      <alignment horizontal="center" vertical="center" wrapText="1"/>
    </xf>
    <xf numFmtId="1" fontId="4" fillId="3" borderId="8" xfId="6" applyNumberFormat="1"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9"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9" fillId="7" borderId="1" xfId="0" applyFont="1" applyFill="1" applyBorder="1" applyAlignment="1">
      <alignment horizontal="center" vertical="center" wrapText="1"/>
    </xf>
    <xf numFmtId="0" fontId="9" fillId="7" borderId="1" xfId="0" applyFont="1" applyFill="1" applyBorder="1" applyAlignment="1">
      <alignment horizontal="center" vertical="center"/>
    </xf>
    <xf numFmtId="2" fontId="9" fillId="9" borderId="1" xfId="0" applyNumberFormat="1" applyFont="1" applyFill="1" applyBorder="1" applyAlignment="1">
      <alignment horizontal="center" vertical="center"/>
    </xf>
    <xf numFmtId="0" fontId="2" fillId="18" borderId="1" xfId="0" applyFont="1" applyFill="1" applyBorder="1" applyAlignment="1">
      <alignment horizontal="center" vertical="center"/>
    </xf>
    <xf numFmtId="0" fontId="9" fillId="10" borderId="1" xfId="0" applyFont="1" applyFill="1" applyBorder="1" applyAlignment="1">
      <alignment horizontal="center" vertical="center"/>
    </xf>
    <xf numFmtId="2" fontId="9" fillId="10" borderId="1" xfId="0" applyNumberFormat="1" applyFont="1" applyFill="1" applyBorder="1" applyAlignment="1">
      <alignment horizontal="center" vertical="center" wrapText="1"/>
    </xf>
    <xf numFmtId="0" fontId="9" fillId="9" borderId="1" xfId="0" applyFont="1" applyFill="1" applyBorder="1" applyAlignment="1">
      <alignment horizontal="center" vertical="center"/>
    </xf>
    <xf numFmtId="0" fontId="2" fillId="11" borderId="1" xfId="0" applyFont="1" applyFill="1" applyBorder="1" applyAlignment="1">
      <alignment horizontal="center" vertical="center"/>
    </xf>
    <xf numFmtId="168" fontId="10" fillId="2" borderId="1" xfId="0" applyNumberFormat="1" applyFont="1" applyFill="1" applyBorder="1" applyAlignment="1">
      <alignment horizontal="center" vertical="center"/>
    </xf>
    <xf numFmtId="168" fontId="2" fillId="2" borderId="1" xfId="3" applyNumberFormat="1" applyFont="1" applyFill="1" applyBorder="1" applyAlignment="1" applyProtection="1">
      <alignment horizontal="center" vertical="center"/>
    </xf>
    <xf numFmtId="0" fontId="2" fillId="19" borderId="1" xfId="0" applyFont="1" applyFill="1" applyBorder="1" applyAlignment="1">
      <alignment horizontal="center" vertical="center"/>
    </xf>
  </cellXfs>
  <cellStyles count="7">
    <cellStyle name="Millares [0]" xfId="6" builtinId="6"/>
    <cellStyle name="Moneda" xfId="1" builtinId="4"/>
    <cellStyle name="Moneda 2" xfId="3"/>
    <cellStyle name="Normal" xfId="0" builtinId="0"/>
    <cellStyle name="Normal 2" xfId="4"/>
    <cellStyle name="Normal 4" xfId="5"/>
    <cellStyle name="Porcentaje" xfId="2" builtinId="5"/>
  </cellStyles>
  <dxfs count="10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74</xdr:row>
      <xdr:rowOff>1990725</xdr:rowOff>
    </xdr:from>
    <xdr:to>
      <xdr:col>0</xdr:col>
      <xdr:colOff>57150</xdr:colOff>
      <xdr:row>75</xdr:row>
      <xdr:rowOff>174109</xdr:rowOff>
    </xdr:to>
    <xdr:sp macro="" textlink="">
      <xdr:nvSpPr>
        <xdr:cNvPr id="2" name="Text Box 394360">
          <a:extLst>
            <a:ext uri="{FF2B5EF4-FFF2-40B4-BE49-F238E27FC236}">
              <a16:creationId xmlns="" xmlns:a16="http://schemas.microsoft.com/office/drawing/2014/main" id="{00000000-0008-0000-0000-000002000000}"/>
            </a:ext>
          </a:extLst>
        </xdr:cNvPr>
        <xdr:cNvSpPr txBox="1">
          <a:spLocks noChangeArrowheads="1"/>
        </xdr:cNvSpPr>
      </xdr:nvSpPr>
      <xdr:spPr bwMode="auto">
        <a:xfrm>
          <a:off x="0" y="50263425"/>
          <a:ext cx="57150" cy="967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1990725</xdr:rowOff>
    </xdr:from>
    <xdr:to>
      <xdr:col>0</xdr:col>
      <xdr:colOff>57150</xdr:colOff>
      <xdr:row>75</xdr:row>
      <xdr:rowOff>174109</xdr:rowOff>
    </xdr:to>
    <xdr:sp macro="" textlink="">
      <xdr:nvSpPr>
        <xdr:cNvPr id="3" name="Text Box 394744">
          <a:extLst>
            <a:ext uri="{FF2B5EF4-FFF2-40B4-BE49-F238E27FC236}">
              <a16:creationId xmlns="" xmlns:a16="http://schemas.microsoft.com/office/drawing/2014/main" id="{00000000-0008-0000-0000-000003000000}"/>
            </a:ext>
          </a:extLst>
        </xdr:cNvPr>
        <xdr:cNvSpPr txBox="1">
          <a:spLocks noChangeArrowheads="1"/>
        </xdr:cNvSpPr>
      </xdr:nvSpPr>
      <xdr:spPr bwMode="auto">
        <a:xfrm>
          <a:off x="0" y="50263425"/>
          <a:ext cx="57150" cy="967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1990725</xdr:rowOff>
    </xdr:from>
    <xdr:to>
      <xdr:col>0</xdr:col>
      <xdr:colOff>57150</xdr:colOff>
      <xdr:row>75</xdr:row>
      <xdr:rowOff>174109</xdr:rowOff>
    </xdr:to>
    <xdr:sp macro="" textlink="">
      <xdr:nvSpPr>
        <xdr:cNvPr id="4" name="Text Box 394360">
          <a:extLst>
            <a:ext uri="{FF2B5EF4-FFF2-40B4-BE49-F238E27FC236}">
              <a16:creationId xmlns="" xmlns:a16="http://schemas.microsoft.com/office/drawing/2014/main" id="{00000000-0008-0000-0000-000004000000}"/>
            </a:ext>
          </a:extLst>
        </xdr:cNvPr>
        <xdr:cNvSpPr txBox="1">
          <a:spLocks noChangeArrowheads="1"/>
        </xdr:cNvSpPr>
      </xdr:nvSpPr>
      <xdr:spPr bwMode="auto">
        <a:xfrm>
          <a:off x="0" y="50263425"/>
          <a:ext cx="57150" cy="967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1990725</xdr:rowOff>
    </xdr:from>
    <xdr:to>
      <xdr:col>0</xdr:col>
      <xdr:colOff>57150</xdr:colOff>
      <xdr:row>75</xdr:row>
      <xdr:rowOff>174109</xdr:rowOff>
    </xdr:to>
    <xdr:sp macro="" textlink="">
      <xdr:nvSpPr>
        <xdr:cNvPr id="5" name="Text Box 394744">
          <a:extLst>
            <a:ext uri="{FF2B5EF4-FFF2-40B4-BE49-F238E27FC236}">
              <a16:creationId xmlns="" xmlns:a16="http://schemas.microsoft.com/office/drawing/2014/main" id="{00000000-0008-0000-0000-000005000000}"/>
            </a:ext>
          </a:extLst>
        </xdr:cNvPr>
        <xdr:cNvSpPr txBox="1">
          <a:spLocks noChangeArrowheads="1"/>
        </xdr:cNvSpPr>
      </xdr:nvSpPr>
      <xdr:spPr bwMode="auto">
        <a:xfrm>
          <a:off x="0" y="50263425"/>
          <a:ext cx="57150" cy="967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1990725</xdr:rowOff>
    </xdr:from>
    <xdr:to>
      <xdr:col>0</xdr:col>
      <xdr:colOff>57150</xdr:colOff>
      <xdr:row>75</xdr:row>
      <xdr:rowOff>174109</xdr:rowOff>
    </xdr:to>
    <xdr:sp macro="" textlink="">
      <xdr:nvSpPr>
        <xdr:cNvPr id="6" name="Text Box 394360">
          <a:extLst>
            <a:ext uri="{FF2B5EF4-FFF2-40B4-BE49-F238E27FC236}">
              <a16:creationId xmlns="" xmlns:a16="http://schemas.microsoft.com/office/drawing/2014/main" id="{00000000-0008-0000-0000-000006000000}"/>
            </a:ext>
          </a:extLst>
        </xdr:cNvPr>
        <xdr:cNvSpPr txBox="1">
          <a:spLocks noChangeArrowheads="1"/>
        </xdr:cNvSpPr>
      </xdr:nvSpPr>
      <xdr:spPr bwMode="auto">
        <a:xfrm>
          <a:off x="0" y="50263425"/>
          <a:ext cx="57150" cy="967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1990725</xdr:rowOff>
    </xdr:from>
    <xdr:to>
      <xdr:col>0</xdr:col>
      <xdr:colOff>57150</xdr:colOff>
      <xdr:row>75</xdr:row>
      <xdr:rowOff>174109</xdr:rowOff>
    </xdr:to>
    <xdr:sp macro="" textlink="">
      <xdr:nvSpPr>
        <xdr:cNvPr id="7" name="Text Box 394744">
          <a:extLst>
            <a:ext uri="{FF2B5EF4-FFF2-40B4-BE49-F238E27FC236}">
              <a16:creationId xmlns="" xmlns:a16="http://schemas.microsoft.com/office/drawing/2014/main" id="{00000000-0008-0000-0000-000007000000}"/>
            </a:ext>
          </a:extLst>
        </xdr:cNvPr>
        <xdr:cNvSpPr txBox="1">
          <a:spLocks noChangeArrowheads="1"/>
        </xdr:cNvSpPr>
      </xdr:nvSpPr>
      <xdr:spPr bwMode="auto">
        <a:xfrm>
          <a:off x="0" y="50263425"/>
          <a:ext cx="57150" cy="967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8" name="Text Box 394345">
          <a:extLst>
            <a:ext uri="{FF2B5EF4-FFF2-40B4-BE49-F238E27FC236}">
              <a16:creationId xmlns="" xmlns:a16="http://schemas.microsoft.com/office/drawing/2014/main" id="{00000000-0008-0000-0000-000008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9" name="Text Box 394346">
          <a:extLst>
            <a:ext uri="{FF2B5EF4-FFF2-40B4-BE49-F238E27FC236}">
              <a16:creationId xmlns="" xmlns:a16="http://schemas.microsoft.com/office/drawing/2014/main" id="{00000000-0008-0000-0000-000009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0" name="Text Box 394347">
          <a:extLst>
            <a:ext uri="{FF2B5EF4-FFF2-40B4-BE49-F238E27FC236}">
              <a16:creationId xmlns="" xmlns:a16="http://schemas.microsoft.com/office/drawing/2014/main" id="{00000000-0008-0000-0000-00000A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1" name="Text Box 394348">
          <a:extLst>
            <a:ext uri="{FF2B5EF4-FFF2-40B4-BE49-F238E27FC236}">
              <a16:creationId xmlns="" xmlns:a16="http://schemas.microsoft.com/office/drawing/2014/main" id="{00000000-0008-0000-0000-00000B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2" name="Text Box 394349">
          <a:extLst>
            <a:ext uri="{FF2B5EF4-FFF2-40B4-BE49-F238E27FC236}">
              <a16:creationId xmlns="" xmlns:a16="http://schemas.microsoft.com/office/drawing/2014/main" id="{00000000-0008-0000-0000-00000C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3" name="Text Box 394350">
          <a:extLst>
            <a:ext uri="{FF2B5EF4-FFF2-40B4-BE49-F238E27FC236}">
              <a16:creationId xmlns="" xmlns:a16="http://schemas.microsoft.com/office/drawing/2014/main" id="{00000000-0008-0000-0000-00000D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4" name="Text Box 394351">
          <a:extLst>
            <a:ext uri="{FF2B5EF4-FFF2-40B4-BE49-F238E27FC236}">
              <a16:creationId xmlns="" xmlns:a16="http://schemas.microsoft.com/office/drawing/2014/main" id="{00000000-0008-0000-0000-00000E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5" name="Text Box 394352">
          <a:extLst>
            <a:ext uri="{FF2B5EF4-FFF2-40B4-BE49-F238E27FC236}">
              <a16:creationId xmlns="" xmlns:a16="http://schemas.microsoft.com/office/drawing/2014/main" id="{00000000-0008-0000-0000-00000F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6" name="Text Box 394353">
          <a:extLst>
            <a:ext uri="{FF2B5EF4-FFF2-40B4-BE49-F238E27FC236}">
              <a16:creationId xmlns="" xmlns:a16="http://schemas.microsoft.com/office/drawing/2014/main" id="{00000000-0008-0000-0000-000010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7" name="Text Box 394354">
          <a:extLst>
            <a:ext uri="{FF2B5EF4-FFF2-40B4-BE49-F238E27FC236}">
              <a16:creationId xmlns="" xmlns:a16="http://schemas.microsoft.com/office/drawing/2014/main" id="{00000000-0008-0000-0000-000011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8" name="Text Box 394355">
          <a:extLst>
            <a:ext uri="{FF2B5EF4-FFF2-40B4-BE49-F238E27FC236}">
              <a16:creationId xmlns="" xmlns:a16="http://schemas.microsoft.com/office/drawing/2014/main" id="{00000000-0008-0000-0000-000012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9" name="Text Box 394356">
          <a:extLst>
            <a:ext uri="{FF2B5EF4-FFF2-40B4-BE49-F238E27FC236}">
              <a16:creationId xmlns="" xmlns:a16="http://schemas.microsoft.com/office/drawing/2014/main" id="{00000000-0008-0000-0000-000013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20" name="Text Box 394357">
          <a:extLst>
            <a:ext uri="{FF2B5EF4-FFF2-40B4-BE49-F238E27FC236}">
              <a16:creationId xmlns="" xmlns:a16="http://schemas.microsoft.com/office/drawing/2014/main" id="{00000000-0008-0000-0000-000014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21" name="Text Box 394358">
          <a:extLst>
            <a:ext uri="{FF2B5EF4-FFF2-40B4-BE49-F238E27FC236}">
              <a16:creationId xmlns="" xmlns:a16="http://schemas.microsoft.com/office/drawing/2014/main" id="{00000000-0008-0000-0000-000015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22" name="Text Box 394359">
          <a:extLst>
            <a:ext uri="{FF2B5EF4-FFF2-40B4-BE49-F238E27FC236}">
              <a16:creationId xmlns="" xmlns:a16="http://schemas.microsoft.com/office/drawing/2014/main" id="{00000000-0008-0000-0000-000016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23" name="Text Box 394729">
          <a:extLst>
            <a:ext uri="{FF2B5EF4-FFF2-40B4-BE49-F238E27FC236}">
              <a16:creationId xmlns="" xmlns:a16="http://schemas.microsoft.com/office/drawing/2014/main" id="{00000000-0008-0000-0000-000017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24" name="Text Box 394730">
          <a:extLst>
            <a:ext uri="{FF2B5EF4-FFF2-40B4-BE49-F238E27FC236}">
              <a16:creationId xmlns="" xmlns:a16="http://schemas.microsoft.com/office/drawing/2014/main" id="{00000000-0008-0000-0000-000018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25" name="Text Box 394731">
          <a:extLst>
            <a:ext uri="{FF2B5EF4-FFF2-40B4-BE49-F238E27FC236}">
              <a16:creationId xmlns="" xmlns:a16="http://schemas.microsoft.com/office/drawing/2014/main" id="{00000000-0008-0000-0000-000019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26" name="Text Box 394732">
          <a:extLst>
            <a:ext uri="{FF2B5EF4-FFF2-40B4-BE49-F238E27FC236}">
              <a16:creationId xmlns="" xmlns:a16="http://schemas.microsoft.com/office/drawing/2014/main" id="{00000000-0008-0000-0000-00001A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27" name="Text Box 394733">
          <a:extLst>
            <a:ext uri="{FF2B5EF4-FFF2-40B4-BE49-F238E27FC236}">
              <a16:creationId xmlns="" xmlns:a16="http://schemas.microsoft.com/office/drawing/2014/main" id="{00000000-0008-0000-0000-00001B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28" name="Text Box 394734">
          <a:extLst>
            <a:ext uri="{FF2B5EF4-FFF2-40B4-BE49-F238E27FC236}">
              <a16:creationId xmlns="" xmlns:a16="http://schemas.microsoft.com/office/drawing/2014/main" id="{00000000-0008-0000-0000-00001C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29" name="Text Box 394735">
          <a:extLst>
            <a:ext uri="{FF2B5EF4-FFF2-40B4-BE49-F238E27FC236}">
              <a16:creationId xmlns="" xmlns:a16="http://schemas.microsoft.com/office/drawing/2014/main" id="{00000000-0008-0000-0000-00001D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30" name="Text Box 394736">
          <a:extLst>
            <a:ext uri="{FF2B5EF4-FFF2-40B4-BE49-F238E27FC236}">
              <a16:creationId xmlns="" xmlns:a16="http://schemas.microsoft.com/office/drawing/2014/main" id="{00000000-0008-0000-0000-00001E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31" name="Text Box 394737">
          <a:extLst>
            <a:ext uri="{FF2B5EF4-FFF2-40B4-BE49-F238E27FC236}">
              <a16:creationId xmlns="" xmlns:a16="http://schemas.microsoft.com/office/drawing/2014/main" id="{00000000-0008-0000-0000-00001F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32" name="Text Box 394738">
          <a:extLst>
            <a:ext uri="{FF2B5EF4-FFF2-40B4-BE49-F238E27FC236}">
              <a16:creationId xmlns="" xmlns:a16="http://schemas.microsoft.com/office/drawing/2014/main" id="{00000000-0008-0000-0000-000020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33" name="Text Box 394739">
          <a:extLst>
            <a:ext uri="{FF2B5EF4-FFF2-40B4-BE49-F238E27FC236}">
              <a16:creationId xmlns="" xmlns:a16="http://schemas.microsoft.com/office/drawing/2014/main" id="{00000000-0008-0000-0000-000021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34" name="Text Box 394740">
          <a:extLst>
            <a:ext uri="{FF2B5EF4-FFF2-40B4-BE49-F238E27FC236}">
              <a16:creationId xmlns="" xmlns:a16="http://schemas.microsoft.com/office/drawing/2014/main" id="{00000000-0008-0000-0000-000022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35" name="Text Box 394741">
          <a:extLst>
            <a:ext uri="{FF2B5EF4-FFF2-40B4-BE49-F238E27FC236}">
              <a16:creationId xmlns="" xmlns:a16="http://schemas.microsoft.com/office/drawing/2014/main" id="{00000000-0008-0000-0000-000023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36" name="Text Box 394742">
          <a:extLst>
            <a:ext uri="{FF2B5EF4-FFF2-40B4-BE49-F238E27FC236}">
              <a16:creationId xmlns="" xmlns:a16="http://schemas.microsoft.com/office/drawing/2014/main" id="{00000000-0008-0000-0000-000024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37" name="Text Box 394743">
          <a:extLst>
            <a:ext uri="{FF2B5EF4-FFF2-40B4-BE49-F238E27FC236}">
              <a16:creationId xmlns="" xmlns:a16="http://schemas.microsoft.com/office/drawing/2014/main" id="{00000000-0008-0000-0000-000025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38" name="Text Box 394345">
          <a:extLst>
            <a:ext uri="{FF2B5EF4-FFF2-40B4-BE49-F238E27FC236}">
              <a16:creationId xmlns="" xmlns:a16="http://schemas.microsoft.com/office/drawing/2014/main" id="{00000000-0008-0000-0000-000026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39" name="Text Box 394346">
          <a:extLst>
            <a:ext uri="{FF2B5EF4-FFF2-40B4-BE49-F238E27FC236}">
              <a16:creationId xmlns="" xmlns:a16="http://schemas.microsoft.com/office/drawing/2014/main" id="{00000000-0008-0000-0000-000027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40" name="Text Box 394347">
          <a:extLst>
            <a:ext uri="{FF2B5EF4-FFF2-40B4-BE49-F238E27FC236}">
              <a16:creationId xmlns="" xmlns:a16="http://schemas.microsoft.com/office/drawing/2014/main" id="{00000000-0008-0000-0000-000028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41" name="Text Box 394348">
          <a:extLst>
            <a:ext uri="{FF2B5EF4-FFF2-40B4-BE49-F238E27FC236}">
              <a16:creationId xmlns="" xmlns:a16="http://schemas.microsoft.com/office/drawing/2014/main" id="{00000000-0008-0000-0000-000029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42" name="Text Box 394349">
          <a:extLst>
            <a:ext uri="{FF2B5EF4-FFF2-40B4-BE49-F238E27FC236}">
              <a16:creationId xmlns="" xmlns:a16="http://schemas.microsoft.com/office/drawing/2014/main" id="{00000000-0008-0000-0000-00002A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43" name="Text Box 394350">
          <a:extLst>
            <a:ext uri="{FF2B5EF4-FFF2-40B4-BE49-F238E27FC236}">
              <a16:creationId xmlns="" xmlns:a16="http://schemas.microsoft.com/office/drawing/2014/main" id="{00000000-0008-0000-0000-00002B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44" name="Text Box 394351">
          <a:extLst>
            <a:ext uri="{FF2B5EF4-FFF2-40B4-BE49-F238E27FC236}">
              <a16:creationId xmlns="" xmlns:a16="http://schemas.microsoft.com/office/drawing/2014/main" id="{00000000-0008-0000-0000-00002C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45" name="Text Box 394352">
          <a:extLst>
            <a:ext uri="{FF2B5EF4-FFF2-40B4-BE49-F238E27FC236}">
              <a16:creationId xmlns="" xmlns:a16="http://schemas.microsoft.com/office/drawing/2014/main" id="{00000000-0008-0000-0000-00002D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46" name="Text Box 394353">
          <a:extLst>
            <a:ext uri="{FF2B5EF4-FFF2-40B4-BE49-F238E27FC236}">
              <a16:creationId xmlns="" xmlns:a16="http://schemas.microsoft.com/office/drawing/2014/main" id="{00000000-0008-0000-0000-00002E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47" name="Text Box 394354">
          <a:extLst>
            <a:ext uri="{FF2B5EF4-FFF2-40B4-BE49-F238E27FC236}">
              <a16:creationId xmlns="" xmlns:a16="http://schemas.microsoft.com/office/drawing/2014/main" id="{00000000-0008-0000-0000-00002F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48" name="Text Box 394355">
          <a:extLst>
            <a:ext uri="{FF2B5EF4-FFF2-40B4-BE49-F238E27FC236}">
              <a16:creationId xmlns="" xmlns:a16="http://schemas.microsoft.com/office/drawing/2014/main" id="{00000000-0008-0000-0000-000030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49" name="Text Box 394356">
          <a:extLst>
            <a:ext uri="{FF2B5EF4-FFF2-40B4-BE49-F238E27FC236}">
              <a16:creationId xmlns="" xmlns:a16="http://schemas.microsoft.com/office/drawing/2014/main" id="{00000000-0008-0000-0000-000031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50" name="Text Box 394357">
          <a:extLst>
            <a:ext uri="{FF2B5EF4-FFF2-40B4-BE49-F238E27FC236}">
              <a16:creationId xmlns="" xmlns:a16="http://schemas.microsoft.com/office/drawing/2014/main" id="{00000000-0008-0000-0000-000032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51" name="Text Box 394358">
          <a:extLst>
            <a:ext uri="{FF2B5EF4-FFF2-40B4-BE49-F238E27FC236}">
              <a16:creationId xmlns="" xmlns:a16="http://schemas.microsoft.com/office/drawing/2014/main" id="{00000000-0008-0000-0000-000033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52" name="Text Box 394359">
          <a:extLst>
            <a:ext uri="{FF2B5EF4-FFF2-40B4-BE49-F238E27FC236}">
              <a16:creationId xmlns="" xmlns:a16="http://schemas.microsoft.com/office/drawing/2014/main" id="{00000000-0008-0000-0000-000034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53" name="Text Box 394729">
          <a:extLst>
            <a:ext uri="{FF2B5EF4-FFF2-40B4-BE49-F238E27FC236}">
              <a16:creationId xmlns="" xmlns:a16="http://schemas.microsoft.com/office/drawing/2014/main" id="{00000000-0008-0000-0000-000035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54" name="Text Box 394730">
          <a:extLst>
            <a:ext uri="{FF2B5EF4-FFF2-40B4-BE49-F238E27FC236}">
              <a16:creationId xmlns="" xmlns:a16="http://schemas.microsoft.com/office/drawing/2014/main" id="{00000000-0008-0000-0000-000036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55" name="Text Box 394731">
          <a:extLst>
            <a:ext uri="{FF2B5EF4-FFF2-40B4-BE49-F238E27FC236}">
              <a16:creationId xmlns="" xmlns:a16="http://schemas.microsoft.com/office/drawing/2014/main" id="{00000000-0008-0000-0000-000037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56" name="Text Box 394732">
          <a:extLst>
            <a:ext uri="{FF2B5EF4-FFF2-40B4-BE49-F238E27FC236}">
              <a16:creationId xmlns="" xmlns:a16="http://schemas.microsoft.com/office/drawing/2014/main" id="{00000000-0008-0000-0000-000038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57" name="Text Box 394733">
          <a:extLst>
            <a:ext uri="{FF2B5EF4-FFF2-40B4-BE49-F238E27FC236}">
              <a16:creationId xmlns="" xmlns:a16="http://schemas.microsoft.com/office/drawing/2014/main" id="{00000000-0008-0000-0000-000039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58" name="Text Box 394734">
          <a:extLst>
            <a:ext uri="{FF2B5EF4-FFF2-40B4-BE49-F238E27FC236}">
              <a16:creationId xmlns="" xmlns:a16="http://schemas.microsoft.com/office/drawing/2014/main" id="{00000000-0008-0000-0000-00003A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59" name="Text Box 394735">
          <a:extLst>
            <a:ext uri="{FF2B5EF4-FFF2-40B4-BE49-F238E27FC236}">
              <a16:creationId xmlns="" xmlns:a16="http://schemas.microsoft.com/office/drawing/2014/main" id="{00000000-0008-0000-0000-00003B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60" name="Text Box 394736">
          <a:extLst>
            <a:ext uri="{FF2B5EF4-FFF2-40B4-BE49-F238E27FC236}">
              <a16:creationId xmlns="" xmlns:a16="http://schemas.microsoft.com/office/drawing/2014/main" id="{00000000-0008-0000-0000-00003C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61" name="Text Box 394737">
          <a:extLst>
            <a:ext uri="{FF2B5EF4-FFF2-40B4-BE49-F238E27FC236}">
              <a16:creationId xmlns="" xmlns:a16="http://schemas.microsoft.com/office/drawing/2014/main" id="{00000000-0008-0000-0000-00003D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62" name="Text Box 394738">
          <a:extLst>
            <a:ext uri="{FF2B5EF4-FFF2-40B4-BE49-F238E27FC236}">
              <a16:creationId xmlns="" xmlns:a16="http://schemas.microsoft.com/office/drawing/2014/main" id="{00000000-0008-0000-0000-00003E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63" name="Text Box 394739">
          <a:extLst>
            <a:ext uri="{FF2B5EF4-FFF2-40B4-BE49-F238E27FC236}">
              <a16:creationId xmlns="" xmlns:a16="http://schemas.microsoft.com/office/drawing/2014/main" id="{00000000-0008-0000-0000-00003F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64" name="Text Box 394740">
          <a:extLst>
            <a:ext uri="{FF2B5EF4-FFF2-40B4-BE49-F238E27FC236}">
              <a16:creationId xmlns="" xmlns:a16="http://schemas.microsoft.com/office/drawing/2014/main" id="{00000000-0008-0000-0000-000040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65" name="Text Box 394741">
          <a:extLst>
            <a:ext uri="{FF2B5EF4-FFF2-40B4-BE49-F238E27FC236}">
              <a16:creationId xmlns="" xmlns:a16="http://schemas.microsoft.com/office/drawing/2014/main" id="{00000000-0008-0000-0000-000041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66" name="Text Box 394742">
          <a:extLst>
            <a:ext uri="{FF2B5EF4-FFF2-40B4-BE49-F238E27FC236}">
              <a16:creationId xmlns="" xmlns:a16="http://schemas.microsoft.com/office/drawing/2014/main" id="{00000000-0008-0000-0000-000042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67" name="Text Box 394743">
          <a:extLst>
            <a:ext uri="{FF2B5EF4-FFF2-40B4-BE49-F238E27FC236}">
              <a16:creationId xmlns="" xmlns:a16="http://schemas.microsoft.com/office/drawing/2014/main" id="{00000000-0008-0000-0000-000043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57150</xdr:colOff>
      <xdr:row>75</xdr:row>
      <xdr:rowOff>76200</xdr:rowOff>
    </xdr:to>
    <xdr:sp macro="" textlink="">
      <xdr:nvSpPr>
        <xdr:cNvPr id="68" name="Text Box 394360">
          <a:extLst>
            <a:ext uri="{FF2B5EF4-FFF2-40B4-BE49-F238E27FC236}">
              <a16:creationId xmlns="" xmlns:a16="http://schemas.microsoft.com/office/drawing/2014/main" id="{00000000-0008-0000-0000-000044000000}"/>
            </a:ext>
          </a:extLst>
        </xdr:cNvPr>
        <xdr:cNvSpPr txBox="1">
          <a:spLocks noChangeArrowheads="1"/>
        </xdr:cNvSpPr>
      </xdr:nvSpPr>
      <xdr:spPr bwMode="auto">
        <a:xfrm>
          <a:off x="0" y="565499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57150</xdr:colOff>
      <xdr:row>75</xdr:row>
      <xdr:rowOff>76200</xdr:rowOff>
    </xdr:to>
    <xdr:sp macro="" textlink="">
      <xdr:nvSpPr>
        <xdr:cNvPr id="69" name="Text Box 394744">
          <a:extLst>
            <a:ext uri="{FF2B5EF4-FFF2-40B4-BE49-F238E27FC236}">
              <a16:creationId xmlns="" xmlns:a16="http://schemas.microsoft.com/office/drawing/2014/main" id="{00000000-0008-0000-0000-000045000000}"/>
            </a:ext>
          </a:extLst>
        </xdr:cNvPr>
        <xdr:cNvSpPr txBox="1">
          <a:spLocks noChangeArrowheads="1"/>
        </xdr:cNvSpPr>
      </xdr:nvSpPr>
      <xdr:spPr bwMode="auto">
        <a:xfrm>
          <a:off x="0" y="565499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70" name="Text Box 394345">
          <a:extLst>
            <a:ext uri="{FF2B5EF4-FFF2-40B4-BE49-F238E27FC236}">
              <a16:creationId xmlns="" xmlns:a16="http://schemas.microsoft.com/office/drawing/2014/main" id="{00000000-0008-0000-0000-000046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71" name="Text Box 394346">
          <a:extLst>
            <a:ext uri="{FF2B5EF4-FFF2-40B4-BE49-F238E27FC236}">
              <a16:creationId xmlns="" xmlns:a16="http://schemas.microsoft.com/office/drawing/2014/main" id="{00000000-0008-0000-0000-000047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72" name="Text Box 394347">
          <a:extLst>
            <a:ext uri="{FF2B5EF4-FFF2-40B4-BE49-F238E27FC236}">
              <a16:creationId xmlns="" xmlns:a16="http://schemas.microsoft.com/office/drawing/2014/main" id="{00000000-0008-0000-0000-000048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73" name="Text Box 394348">
          <a:extLst>
            <a:ext uri="{FF2B5EF4-FFF2-40B4-BE49-F238E27FC236}">
              <a16:creationId xmlns="" xmlns:a16="http://schemas.microsoft.com/office/drawing/2014/main" id="{00000000-0008-0000-0000-000049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74" name="Text Box 394349">
          <a:extLst>
            <a:ext uri="{FF2B5EF4-FFF2-40B4-BE49-F238E27FC236}">
              <a16:creationId xmlns="" xmlns:a16="http://schemas.microsoft.com/office/drawing/2014/main" id="{00000000-0008-0000-0000-00004A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75" name="Text Box 394350">
          <a:extLst>
            <a:ext uri="{FF2B5EF4-FFF2-40B4-BE49-F238E27FC236}">
              <a16:creationId xmlns="" xmlns:a16="http://schemas.microsoft.com/office/drawing/2014/main" id="{00000000-0008-0000-0000-00004B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76" name="Text Box 394351">
          <a:extLst>
            <a:ext uri="{FF2B5EF4-FFF2-40B4-BE49-F238E27FC236}">
              <a16:creationId xmlns="" xmlns:a16="http://schemas.microsoft.com/office/drawing/2014/main" id="{00000000-0008-0000-0000-00004C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77" name="Text Box 39435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78" name="Text Box 394353">
          <a:extLst>
            <a:ext uri="{FF2B5EF4-FFF2-40B4-BE49-F238E27FC236}">
              <a16:creationId xmlns="" xmlns:a16="http://schemas.microsoft.com/office/drawing/2014/main" id="{00000000-0008-0000-0000-00004E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79" name="Text Box 394354">
          <a:extLst>
            <a:ext uri="{FF2B5EF4-FFF2-40B4-BE49-F238E27FC236}">
              <a16:creationId xmlns="" xmlns:a16="http://schemas.microsoft.com/office/drawing/2014/main" id="{00000000-0008-0000-0000-00004F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80" name="Text Box 394355">
          <a:extLst>
            <a:ext uri="{FF2B5EF4-FFF2-40B4-BE49-F238E27FC236}">
              <a16:creationId xmlns="" xmlns:a16="http://schemas.microsoft.com/office/drawing/2014/main" id="{00000000-0008-0000-0000-000050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81" name="Text Box 394356">
          <a:extLst>
            <a:ext uri="{FF2B5EF4-FFF2-40B4-BE49-F238E27FC236}">
              <a16:creationId xmlns="" xmlns:a16="http://schemas.microsoft.com/office/drawing/2014/main" id="{00000000-0008-0000-0000-000051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82" name="Text Box 394357">
          <a:extLst>
            <a:ext uri="{FF2B5EF4-FFF2-40B4-BE49-F238E27FC236}">
              <a16:creationId xmlns="" xmlns:a16="http://schemas.microsoft.com/office/drawing/2014/main" id="{00000000-0008-0000-0000-000052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83" name="Text Box 394358">
          <a:extLst>
            <a:ext uri="{FF2B5EF4-FFF2-40B4-BE49-F238E27FC236}">
              <a16:creationId xmlns="" xmlns:a16="http://schemas.microsoft.com/office/drawing/2014/main" id="{00000000-0008-0000-0000-000053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84" name="Text Box 394359">
          <a:extLst>
            <a:ext uri="{FF2B5EF4-FFF2-40B4-BE49-F238E27FC236}">
              <a16:creationId xmlns="" xmlns:a16="http://schemas.microsoft.com/office/drawing/2014/main" id="{00000000-0008-0000-0000-000054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85" name="Text Box 394729">
          <a:extLst>
            <a:ext uri="{FF2B5EF4-FFF2-40B4-BE49-F238E27FC236}">
              <a16:creationId xmlns="" xmlns:a16="http://schemas.microsoft.com/office/drawing/2014/main" id="{00000000-0008-0000-0000-000055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86" name="Text Box 394730">
          <a:extLst>
            <a:ext uri="{FF2B5EF4-FFF2-40B4-BE49-F238E27FC236}">
              <a16:creationId xmlns="" xmlns:a16="http://schemas.microsoft.com/office/drawing/2014/main" id="{00000000-0008-0000-0000-000056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87" name="Text Box 394731">
          <a:extLst>
            <a:ext uri="{FF2B5EF4-FFF2-40B4-BE49-F238E27FC236}">
              <a16:creationId xmlns="" xmlns:a16="http://schemas.microsoft.com/office/drawing/2014/main" id="{00000000-0008-0000-0000-000057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88" name="Text Box 394732">
          <a:extLst>
            <a:ext uri="{FF2B5EF4-FFF2-40B4-BE49-F238E27FC236}">
              <a16:creationId xmlns="" xmlns:a16="http://schemas.microsoft.com/office/drawing/2014/main" id="{00000000-0008-0000-0000-000058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89" name="Text Box 394733">
          <a:extLst>
            <a:ext uri="{FF2B5EF4-FFF2-40B4-BE49-F238E27FC236}">
              <a16:creationId xmlns="" xmlns:a16="http://schemas.microsoft.com/office/drawing/2014/main" id="{00000000-0008-0000-0000-000059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90" name="Text Box 394734">
          <a:extLst>
            <a:ext uri="{FF2B5EF4-FFF2-40B4-BE49-F238E27FC236}">
              <a16:creationId xmlns="" xmlns:a16="http://schemas.microsoft.com/office/drawing/2014/main" id="{00000000-0008-0000-0000-00005A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91" name="Text Box 394735">
          <a:extLst>
            <a:ext uri="{FF2B5EF4-FFF2-40B4-BE49-F238E27FC236}">
              <a16:creationId xmlns="" xmlns:a16="http://schemas.microsoft.com/office/drawing/2014/main" id="{00000000-0008-0000-0000-00005B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92" name="Text Box 394736">
          <a:extLst>
            <a:ext uri="{FF2B5EF4-FFF2-40B4-BE49-F238E27FC236}">
              <a16:creationId xmlns="" xmlns:a16="http://schemas.microsoft.com/office/drawing/2014/main" id="{00000000-0008-0000-0000-00005C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93" name="Text Box 394737">
          <a:extLst>
            <a:ext uri="{FF2B5EF4-FFF2-40B4-BE49-F238E27FC236}">
              <a16:creationId xmlns="" xmlns:a16="http://schemas.microsoft.com/office/drawing/2014/main" id="{00000000-0008-0000-0000-00005D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94" name="Text Box 394738">
          <a:extLst>
            <a:ext uri="{FF2B5EF4-FFF2-40B4-BE49-F238E27FC236}">
              <a16:creationId xmlns="" xmlns:a16="http://schemas.microsoft.com/office/drawing/2014/main" id="{00000000-0008-0000-0000-00005E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95" name="Text Box 394739">
          <a:extLst>
            <a:ext uri="{FF2B5EF4-FFF2-40B4-BE49-F238E27FC236}">
              <a16:creationId xmlns="" xmlns:a16="http://schemas.microsoft.com/office/drawing/2014/main" id="{00000000-0008-0000-0000-00005F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96" name="Text Box 394740">
          <a:extLst>
            <a:ext uri="{FF2B5EF4-FFF2-40B4-BE49-F238E27FC236}">
              <a16:creationId xmlns="" xmlns:a16="http://schemas.microsoft.com/office/drawing/2014/main" id="{00000000-0008-0000-0000-000060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97" name="Text Box 394741">
          <a:extLst>
            <a:ext uri="{FF2B5EF4-FFF2-40B4-BE49-F238E27FC236}">
              <a16:creationId xmlns="" xmlns:a16="http://schemas.microsoft.com/office/drawing/2014/main" id="{00000000-0008-0000-0000-000061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98" name="Text Box 39474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99" name="Text Box 394743">
          <a:extLst>
            <a:ext uri="{FF2B5EF4-FFF2-40B4-BE49-F238E27FC236}">
              <a16:creationId xmlns="" xmlns:a16="http://schemas.microsoft.com/office/drawing/2014/main" id="{00000000-0008-0000-0000-000063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57150</xdr:colOff>
      <xdr:row>75</xdr:row>
      <xdr:rowOff>76200</xdr:rowOff>
    </xdr:to>
    <xdr:sp macro="" textlink="">
      <xdr:nvSpPr>
        <xdr:cNvPr id="100" name="Text Box 394360">
          <a:extLst>
            <a:ext uri="{FF2B5EF4-FFF2-40B4-BE49-F238E27FC236}">
              <a16:creationId xmlns="" xmlns:a16="http://schemas.microsoft.com/office/drawing/2014/main" id="{00000000-0008-0000-0000-000064000000}"/>
            </a:ext>
          </a:extLst>
        </xdr:cNvPr>
        <xdr:cNvSpPr txBox="1">
          <a:spLocks noChangeArrowheads="1"/>
        </xdr:cNvSpPr>
      </xdr:nvSpPr>
      <xdr:spPr bwMode="auto">
        <a:xfrm>
          <a:off x="0" y="565499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57150</xdr:colOff>
      <xdr:row>75</xdr:row>
      <xdr:rowOff>76200</xdr:rowOff>
    </xdr:to>
    <xdr:sp macro="" textlink="">
      <xdr:nvSpPr>
        <xdr:cNvPr id="101" name="Text Box 394744">
          <a:extLst>
            <a:ext uri="{FF2B5EF4-FFF2-40B4-BE49-F238E27FC236}">
              <a16:creationId xmlns="" xmlns:a16="http://schemas.microsoft.com/office/drawing/2014/main" id="{00000000-0008-0000-0000-000065000000}"/>
            </a:ext>
          </a:extLst>
        </xdr:cNvPr>
        <xdr:cNvSpPr txBox="1">
          <a:spLocks noChangeArrowheads="1"/>
        </xdr:cNvSpPr>
      </xdr:nvSpPr>
      <xdr:spPr bwMode="auto">
        <a:xfrm>
          <a:off x="0" y="565499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02" name="Text Box 394345">
          <a:extLst>
            <a:ext uri="{FF2B5EF4-FFF2-40B4-BE49-F238E27FC236}">
              <a16:creationId xmlns="" xmlns:a16="http://schemas.microsoft.com/office/drawing/2014/main" id="{00000000-0008-0000-0000-000066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03" name="Text Box 394346">
          <a:extLst>
            <a:ext uri="{FF2B5EF4-FFF2-40B4-BE49-F238E27FC236}">
              <a16:creationId xmlns="" xmlns:a16="http://schemas.microsoft.com/office/drawing/2014/main" id="{00000000-0008-0000-0000-000067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04" name="Text Box 394347">
          <a:extLst>
            <a:ext uri="{FF2B5EF4-FFF2-40B4-BE49-F238E27FC236}">
              <a16:creationId xmlns="" xmlns:a16="http://schemas.microsoft.com/office/drawing/2014/main" id="{00000000-0008-0000-0000-000068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05" name="Text Box 394348">
          <a:extLst>
            <a:ext uri="{FF2B5EF4-FFF2-40B4-BE49-F238E27FC236}">
              <a16:creationId xmlns="" xmlns:a16="http://schemas.microsoft.com/office/drawing/2014/main" id="{00000000-0008-0000-0000-000069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06" name="Text Box 394349">
          <a:extLst>
            <a:ext uri="{FF2B5EF4-FFF2-40B4-BE49-F238E27FC236}">
              <a16:creationId xmlns="" xmlns:a16="http://schemas.microsoft.com/office/drawing/2014/main" id="{00000000-0008-0000-0000-00006A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07" name="Text Box 394350">
          <a:extLst>
            <a:ext uri="{FF2B5EF4-FFF2-40B4-BE49-F238E27FC236}">
              <a16:creationId xmlns="" xmlns:a16="http://schemas.microsoft.com/office/drawing/2014/main" id="{00000000-0008-0000-0000-00006B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08" name="Text Box 394351">
          <a:extLst>
            <a:ext uri="{FF2B5EF4-FFF2-40B4-BE49-F238E27FC236}">
              <a16:creationId xmlns="" xmlns:a16="http://schemas.microsoft.com/office/drawing/2014/main" id="{00000000-0008-0000-0000-00006C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09" name="Text Box 394352">
          <a:extLst>
            <a:ext uri="{FF2B5EF4-FFF2-40B4-BE49-F238E27FC236}">
              <a16:creationId xmlns="" xmlns:a16="http://schemas.microsoft.com/office/drawing/2014/main" id="{00000000-0008-0000-0000-00006D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10" name="Text Box 394353">
          <a:extLst>
            <a:ext uri="{FF2B5EF4-FFF2-40B4-BE49-F238E27FC236}">
              <a16:creationId xmlns="" xmlns:a16="http://schemas.microsoft.com/office/drawing/2014/main" id="{00000000-0008-0000-0000-00006E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11" name="Text Box 394354">
          <a:extLst>
            <a:ext uri="{FF2B5EF4-FFF2-40B4-BE49-F238E27FC236}">
              <a16:creationId xmlns="" xmlns:a16="http://schemas.microsoft.com/office/drawing/2014/main" id="{00000000-0008-0000-0000-00006F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12" name="Text Box 394355">
          <a:extLst>
            <a:ext uri="{FF2B5EF4-FFF2-40B4-BE49-F238E27FC236}">
              <a16:creationId xmlns="" xmlns:a16="http://schemas.microsoft.com/office/drawing/2014/main" id="{00000000-0008-0000-0000-000070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13" name="Text Box 394356">
          <a:extLst>
            <a:ext uri="{FF2B5EF4-FFF2-40B4-BE49-F238E27FC236}">
              <a16:creationId xmlns="" xmlns:a16="http://schemas.microsoft.com/office/drawing/2014/main" id="{00000000-0008-0000-0000-000071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14" name="Text Box 394357">
          <a:extLst>
            <a:ext uri="{FF2B5EF4-FFF2-40B4-BE49-F238E27FC236}">
              <a16:creationId xmlns="" xmlns:a16="http://schemas.microsoft.com/office/drawing/2014/main" id="{00000000-0008-0000-0000-000072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15" name="Text Box 394358">
          <a:extLst>
            <a:ext uri="{FF2B5EF4-FFF2-40B4-BE49-F238E27FC236}">
              <a16:creationId xmlns="" xmlns:a16="http://schemas.microsoft.com/office/drawing/2014/main" id="{00000000-0008-0000-0000-000073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16" name="Text Box 394359">
          <a:extLst>
            <a:ext uri="{FF2B5EF4-FFF2-40B4-BE49-F238E27FC236}">
              <a16:creationId xmlns="" xmlns:a16="http://schemas.microsoft.com/office/drawing/2014/main" id="{00000000-0008-0000-0000-000074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17" name="Text Box 394729">
          <a:extLst>
            <a:ext uri="{FF2B5EF4-FFF2-40B4-BE49-F238E27FC236}">
              <a16:creationId xmlns="" xmlns:a16="http://schemas.microsoft.com/office/drawing/2014/main" id="{00000000-0008-0000-0000-000075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18" name="Text Box 394730">
          <a:extLst>
            <a:ext uri="{FF2B5EF4-FFF2-40B4-BE49-F238E27FC236}">
              <a16:creationId xmlns="" xmlns:a16="http://schemas.microsoft.com/office/drawing/2014/main" id="{00000000-0008-0000-0000-000076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19" name="Text Box 394731">
          <a:extLst>
            <a:ext uri="{FF2B5EF4-FFF2-40B4-BE49-F238E27FC236}">
              <a16:creationId xmlns="" xmlns:a16="http://schemas.microsoft.com/office/drawing/2014/main" id="{00000000-0008-0000-0000-000077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20" name="Text Box 394732">
          <a:extLst>
            <a:ext uri="{FF2B5EF4-FFF2-40B4-BE49-F238E27FC236}">
              <a16:creationId xmlns="" xmlns:a16="http://schemas.microsoft.com/office/drawing/2014/main" id="{00000000-0008-0000-0000-000078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21" name="Text Box 394733">
          <a:extLst>
            <a:ext uri="{FF2B5EF4-FFF2-40B4-BE49-F238E27FC236}">
              <a16:creationId xmlns="" xmlns:a16="http://schemas.microsoft.com/office/drawing/2014/main" id="{00000000-0008-0000-0000-000079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22" name="Text Box 394734">
          <a:extLst>
            <a:ext uri="{FF2B5EF4-FFF2-40B4-BE49-F238E27FC236}">
              <a16:creationId xmlns="" xmlns:a16="http://schemas.microsoft.com/office/drawing/2014/main" id="{00000000-0008-0000-0000-00007A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23" name="Text Box 394735">
          <a:extLst>
            <a:ext uri="{FF2B5EF4-FFF2-40B4-BE49-F238E27FC236}">
              <a16:creationId xmlns="" xmlns:a16="http://schemas.microsoft.com/office/drawing/2014/main" id="{00000000-0008-0000-0000-00007B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24" name="Text Box 394736">
          <a:extLst>
            <a:ext uri="{FF2B5EF4-FFF2-40B4-BE49-F238E27FC236}">
              <a16:creationId xmlns="" xmlns:a16="http://schemas.microsoft.com/office/drawing/2014/main" id="{00000000-0008-0000-0000-00007C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25" name="Text Box 394737">
          <a:extLst>
            <a:ext uri="{FF2B5EF4-FFF2-40B4-BE49-F238E27FC236}">
              <a16:creationId xmlns="" xmlns:a16="http://schemas.microsoft.com/office/drawing/2014/main" id="{00000000-0008-0000-0000-00007D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26" name="Text Box 394738">
          <a:extLst>
            <a:ext uri="{FF2B5EF4-FFF2-40B4-BE49-F238E27FC236}">
              <a16:creationId xmlns="" xmlns:a16="http://schemas.microsoft.com/office/drawing/2014/main" id="{00000000-0008-0000-0000-00007E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27" name="Text Box 394739">
          <a:extLst>
            <a:ext uri="{FF2B5EF4-FFF2-40B4-BE49-F238E27FC236}">
              <a16:creationId xmlns="" xmlns:a16="http://schemas.microsoft.com/office/drawing/2014/main" id="{00000000-0008-0000-0000-00007F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28" name="Text Box 394740">
          <a:extLst>
            <a:ext uri="{FF2B5EF4-FFF2-40B4-BE49-F238E27FC236}">
              <a16:creationId xmlns="" xmlns:a16="http://schemas.microsoft.com/office/drawing/2014/main" id="{00000000-0008-0000-0000-000080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29" name="Text Box 394741">
          <a:extLst>
            <a:ext uri="{FF2B5EF4-FFF2-40B4-BE49-F238E27FC236}">
              <a16:creationId xmlns="" xmlns:a16="http://schemas.microsoft.com/office/drawing/2014/main" id="{00000000-0008-0000-0000-000081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30" name="Text Box 394742">
          <a:extLst>
            <a:ext uri="{FF2B5EF4-FFF2-40B4-BE49-F238E27FC236}">
              <a16:creationId xmlns="" xmlns:a16="http://schemas.microsoft.com/office/drawing/2014/main" id="{00000000-0008-0000-0000-000082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xdr:row>
      <xdr:rowOff>0</xdr:rowOff>
    </xdr:from>
    <xdr:to>
      <xdr:col>0</xdr:col>
      <xdr:colOff>95250</xdr:colOff>
      <xdr:row>75</xdr:row>
      <xdr:rowOff>38100</xdr:rowOff>
    </xdr:to>
    <xdr:sp macro="" textlink="">
      <xdr:nvSpPr>
        <xdr:cNvPr id="131" name="Text Box 394743">
          <a:extLst>
            <a:ext uri="{FF2B5EF4-FFF2-40B4-BE49-F238E27FC236}">
              <a16:creationId xmlns="" xmlns:a16="http://schemas.microsoft.com/office/drawing/2014/main" id="{00000000-0008-0000-0000-000083000000}"/>
            </a:ext>
          </a:extLst>
        </xdr:cNvPr>
        <xdr:cNvSpPr txBox="1">
          <a:spLocks noChangeArrowheads="1"/>
        </xdr:cNvSpPr>
      </xdr:nvSpPr>
      <xdr:spPr bwMode="auto">
        <a:xfrm>
          <a:off x="0" y="565499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266700</xdr:colOff>
      <xdr:row>76</xdr:row>
      <xdr:rowOff>38100</xdr:rowOff>
    </xdr:to>
    <xdr:sp macro="" textlink="">
      <xdr:nvSpPr>
        <xdr:cNvPr id="132" name="Text Box 4">
          <a:extLst>
            <a:ext uri="{FF2B5EF4-FFF2-40B4-BE49-F238E27FC236}">
              <a16:creationId xmlns="" xmlns:a16="http://schemas.microsoft.com/office/drawing/2014/main" id="{00000000-0008-0000-0000-000084000000}"/>
            </a:ext>
          </a:extLst>
        </xdr:cNvPr>
        <xdr:cNvSpPr txBox="1">
          <a:spLocks noChangeArrowheads="1"/>
        </xdr:cNvSpPr>
      </xdr:nvSpPr>
      <xdr:spPr bwMode="auto">
        <a:xfrm>
          <a:off x="0" y="567404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266700</xdr:colOff>
      <xdr:row>76</xdr:row>
      <xdr:rowOff>38100</xdr:rowOff>
    </xdr:to>
    <xdr:sp macro="" textlink="">
      <xdr:nvSpPr>
        <xdr:cNvPr id="133" name="Text Box 4">
          <a:extLst>
            <a:ext uri="{FF2B5EF4-FFF2-40B4-BE49-F238E27FC236}">
              <a16:creationId xmlns="" xmlns:a16="http://schemas.microsoft.com/office/drawing/2014/main" id="{00000000-0008-0000-0000-000085000000}"/>
            </a:ext>
          </a:extLst>
        </xdr:cNvPr>
        <xdr:cNvSpPr txBox="1">
          <a:spLocks noChangeArrowheads="1"/>
        </xdr:cNvSpPr>
      </xdr:nvSpPr>
      <xdr:spPr bwMode="auto">
        <a:xfrm>
          <a:off x="0" y="567404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266700</xdr:colOff>
      <xdr:row>76</xdr:row>
      <xdr:rowOff>38100</xdr:rowOff>
    </xdr:to>
    <xdr:sp macro="" textlink="">
      <xdr:nvSpPr>
        <xdr:cNvPr id="134" name="Text Box 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0" y="567404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266700</xdr:colOff>
      <xdr:row>76</xdr:row>
      <xdr:rowOff>38100</xdr:rowOff>
    </xdr:to>
    <xdr:sp macro="" textlink="">
      <xdr:nvSpPr>
        <xdr:cNvPr id="135" name="Text Box 4">
          <a:extLst>
            <a:ext uri="{FF2B5EF4-FFF2-40B4-BE49-F238E27FC236}">
              <a16:creationId xmlns="" xmlns:a16="http://schemas.microsoft.com/office/drawing/2014/main" id="{00000000-0008-0000-0000-000087000000}"/>
            </a:ext>
          </a:extLst>
        </xdr:cNvPr>
        <xdr:cNvSpPr txBox="1">
          <a:spLocks noChangeArrowheads="1"/>
        </xdr:cNvSpPr>
      </xdr:nvSpPr>
      <xdr:spPr bwMode="auto">
        <a:xfrm>
          <a:off x="0" y="5674042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36" name="Text Box 394345">
          <a:extLst>
            <a:ext uri="{FF2B5EF4-FFF2-40B4-BE49-F238E27FC236}">
              <a16:creationId xmlns="" xmlns:a16="http://schemas.microsoft.com/office/drawing/2014/main" id="{00000000-0008-0000-0000-000088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37" name="Text Box 394346">
          <a:extLst>
            <a:ext uri="{FF2B5EF4-FFF2-40B4-BE49-F238E27FC236}">
              <a16:creationId xmlns="" xmlns:a16="http://schemas.microsoft.com/office/drawing/2014/main" id="{00000000-0008-0000-0000-000089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38" name="Text Box 394347">
          <a:extLst>
            <a:ext uri="{FF2B5EF4-FFF2-40B4-BE49-F238E27FC236}">
              <a16:creationId xmlns="" xmlns:a16="http://schemas.microsoft.com/office/drawing/2014/main" id="{00000000-0008-0000-0000-00008A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39" name="Text Box 394348">
          <a:extLst>
            <a:ext uri="{FF2B5EF4-FFF2-40B4-BE49-F238E27FC236}">
              <a16:creationId xmlns="" xmlns:a16="http://schemas.microsoft.com/office/drawing/2014/main" id="{00000000-0008-0000-0000-00008B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40" name="Text Box 394349">
          <a:extLst>
            <a:ext uri="{FF2B5EF4-FFF2-40B4-BE49-F238E27FC236}">
              <a16:creationId xmlns="" xmlns:a16="http://schemas.microsoft.com/office/drawing/2014/main" id="{00000000-0008-0000-0000-00008C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41" name="Text Box 394350">
          <a:extLst>
            <a:ext uri="{FF2B5EF4-FFF2-40B4-BE49-F238E27FC236}">
              <a16:creationId xmlns="" xmlns:a16="http://schemas.microsoft.com/office/drawing/2014/main" id="{00000000-0008-0000-0000-00008D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42" name="Text Box 394351">
          <a:extLst>
            <a:ext uri="{FF2B5EF4-FFF2-40B4-BE49-F238E27FC236}">
              <a16:creationId xmlns="" xmlns:a16="http://schemas.microsoft.com/office/drawing/2014/main" id="{00000000-0008-0000-0000-00008E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43" name="Text Box 394352">
          <a:extLst>
            <a:ext uri="{FF2B5EF4-FFF2-40B4-BE49-F238E27FC236}">
              <a16:creationId xmlns="" xmlns:a16="http://schemas.microsoft.com/office/drawing/2014/main" id="{00000000-0008-0000-0000-00008F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44" name="Text Box 394353">
          <a:extLst>
            <a:ext uri="{FF2B5EF4-FFF2-40B4-BE49-F238E27FC236}">
              <a16:creationId xmlns="" xmlns:a16="http://schemas.microsoft.com/office/drawing/2014/main" id="{00000000-0008-0000-0000-000090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45" name="Text Box 394354">
          <a:extLst>
            <a:ext uri="{FF2B5EF4-FFF2-40B4-BE49-F238E27FC236}">
              <a16:creationId xmlns="" xmlns:a16="http://schemas.microsoft.com/office/drawing/2014/main" id="{00000000-0008-0000-0000-000091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46" name="Text Box 394355">
          <a:extLst>
            <a:ext uri="{FF2B5EF4-FFF2-40B4-BE49-F238E27FC236}">
              <a16:creationId xmlns="" xmlns:a16="http://schemas.microsoft.com/office/drawing/2014/main" id="{00000000-0008-0000-0000-000092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47" name="Text Box 394356">
          <a:extLst>
            <a:ext uri="{FF2B5EF4-FFF2-40B4-BE49-F238E27FC236}">
              <a16:creationId xmlns="" xmlns:a16="http://schemas.microsoft.com/office/drawing/2014/main" id="{00000000-0008-0000-0000-000093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48" name="Text Box 394357">
          <a:extLst>
            <a:ext uri="{FF2B5EF4-FFF2-40B4-BE49-F238E27FC236}">
              <a16:creationId xmlns="" xmlns:a16="http://schemas.microsoft.com/office/drawing/2014/main" id="{00000000-0008-0000-0000-000094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49" name="Text Box 394358">
          <a:extLst>
            <a:ext uri="{FF2B5EF4-FFF2-40B4-BE49-F238E27FC236}">
              <a16:creationId xmlns="" xmlns:a16="http://schemas.microsoft.com/office/drawing/2014/main" id="{00000000-0008-0000-0000-000095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50" name="Text Box 394359">
          <a:extLst>
            <a:ext uri="{FF2B5EF4-FFF2-40B4-BE49-F238E27FC236}">
              <a16:creationId xmlns="" xmlns:a16="http://schemas.microsoft.com/office/drawing/2014/main" id="{00000000-0008-0000-0000-000096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51" name="Text Box 394729">
          <a:extLst>
            <a:ext uri="{FF2B5EF4-FFF2-40B4-BE49-F238E27FC236}">
              <a16:creationId xmlns="" xmlns:a16="http://schemas.microsoft.com/office/drawing/2014/main" id="{00000000-0008-0000-0000-000097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52" name="Text Box 394730">
          <a:extLst>
            <a:ext uri="{FF2B5EF4-FFF2-40B4-BE49-F238E27FC236}">
              <a16:creationId xmlns="" xmlns:a16="http://schemas.microsoft.com/office/drawing/2014/main" id="{00000000-0008-0000-0000-000098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53" name="Text Box 394731">
          <a:extLst>
            <a:ext uri="{FF2B5EF4-FFF2-40B4-BE49-F238E27FC236}">
              <a16:creationId xmlns="" xmlns:a16="http://schemas.microsoft.com/office/drawing/2014/main" id="{00000000-0008-0000-0000-000099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54" name="Text Box 394732">
          <a:extLst>
            <a:ext uri="{FF2B5EF4-FFF2-40B4-BE49-F238E27FC236}">
              <a16:creationId xmlns="" xmlns:a16="http://schemas.microsoft.com/office/drawing/2014/main" id="{00000000-0008-0000-0000-00009A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55" name="Text Box 394733">
          <a:extLst>
            <a:ext uri="{FF2B5EF4-FFF2-40B4-BE49-F238E27FC236}">
              <a16:creationId xmlns="" xmlns:a16="http://schemas.microsoft.com/office/drawing/2014/main" id="{00000000-0008-0000-0000-00009B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56" name="Text Box 394734">
          <a:extLst>
            <a:ext uri="{FF2B5EF4-FFF2-40B4-BE49-F238E27FC236}">
              <a16:creationId xmlns="" xmlns:a16="http://schemas.microsoft.com/office/drawing/2014/main" id="{00000000-0008-0000-0000-00009C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57" name="Text Box 394735">
          <a:extLst>
            <a:ext uri="{FF2B5EF4-FFF2-40B4-BE49-F238E27FC236}">
              <a16:creationId xmlns="" xmlns:a16="http://schemas.microsoft.com/office/drawing/2014/main" id="{00000000-0008-0000-0000-00009D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58" name="Text Box 394736">
          <a:extLst>
            <a:ext uri="{FF2B5EF4-FFF2-40B4-BE49-F238E27FC236}">
              <a16:creationId xmlns="" xmlns:a16="http://schemas.microsoft.com/office/drawing/2014/main" id="{00000000-0008-0000-0000-00009E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59" name="Text Box 394737">
          <a:extLst>
            <a:ext uri="{FF2B5EF4-FFF2-40B4-BE49-F238E27FC236}">
              <a16:creationId xmlns="" xmlns:a16="http://schemas.microsoft.com/office/drawing/2014/main" id="{00000000-0008-0000-0000-00009F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60" name="Text Box 394738">
          <a:extLst>
            <a:ext uri="{FF2B5EF4-FFF2-40B4-BE49-F238E27FC236}">
              <a16:creationId xmlns="" xmlns:a16="http://schemas.microsoft.com/office/drawing/2014/main" id="{00000000-0008-0000-0000-0000A0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61" name="Text Box 394739">
          <a:extLst>
            <a:ext uri="{FF2B5EF4-FFF2-40B4-BE49-F238E27FC236}">
              <a16:creationId xmlns="" xmlns:a16="http://schemas.microsoft.com/office/drawing/2014/main" id="{00000000-0008-0000-0000-0000A1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62" name="Text Box 394740">
          <a:extLst>
            <a:ext uri="{FF2B5EF4-FFF2-40B4-BE49-F238E27FC236}">
              <a16:creationId xmlns="" xmlns:a16="http://schemas.microsoft.com/office/drawing/2014/main" id="{00000000-0008-0000-0000-0000A2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63" name="Text Box 394741">
          <a:extLst>
            <a:ext uri="{FF2B5EF4-FFF2-40B4-BE49-F238E27FC236}">
              <a16:creationId xmlns="" xmlns:a16="http://schemas.microsoft.com/office/drawing/2014/main" id="{00000000-0008-0000-0000-0000A3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64" name="Text Box 394742">
          <a:extLst>
            <a:ext uri="{FF2B5EF4-FFF2-40B4-BE49-F238E27FC236}">
              <a16:creationId xmlns="" xmlns:a16="http://schemas.microsoft.com/office/drawing/2014/main" id="{00000000-0008-0000-0000-0000A4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65" name="Text Box 394743">
          <a:extLst>
            <a:ext uri="{FF2B5EF4-FFF2-40B4-BE49-F238E27FC236}">
              <a16:creationId xmlns="" xmlns:a16="http://schemas.microsoft.com/office/drawing/2014/main" id="{00000000-0008-0000-0000-0000A5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66" name="Text Box 394345">
          <a:extLst>
            <a:ext uri="{FF2B5EF4-FFF2-40B4-BE49-F238E27FC236}">
              <a16:creationId xmlns="" xmlns:a16="http://schemas.microsoft.com/office/drawing/2014/main" id="{00000000-0008-0000-0000-0000A6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67" name="Text Box 394346">
          <a:extLst>
            <a:ext uri="{FF2B5EF4-FFF2-40B4-BE49-F238E27FC236}">
              <a16:creationId xmlns="" xmlns:a16="http://schemas.microsoft.com/office/drawing/2014/main" id="{00000000-0008-0000-0000-0000A7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68" name="Text Box 394347">
          <a:extLst>
            <a:ext uri="{FF2B5EF4-FFF2-40B4-BE49-F238E27FC236}">
              <a16:creationId xmlns="" xmlns:a16="http://schemas.microsoft.com/office/drawing/2014/main" id="{00000000-0008-0000-0000-0000A8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69" name="Text Box 394348">
          <a:extLst>
            <a:ext uri="{FF2B5EF4-FFF2-40B4-BE49-F238E27FC236}">
              <a16:creationId xmlns="" xmlns:a16="http://schemas.microsoft.com/office/drawing/2014/main" id="{00000000-0008-0000-0000-0000A9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70" name="Text Box 394349">
          <a:extLst>
            <a:ext uri="{FF2B5EF4-FFF2-40B4-BE49-F238E27FC236}">
              <a16:creationId xmlns="" xmlns:a16="http://schemas.microsoft.com/office/drawing/2014/main" id="{00000000-0008-0000-0000-0000AA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71" name="Text Box 394350">
          <a:extLst>
            <a:ext uri="{FF2B5EF4-FFF2-40B4-BE49-F238E27FC236}">
              <a16:creationId xmlns="" xmlns:a16="http://schemas.microsoft.com/office/drawing/2014/main" id="{00000000-0008-0000-0000-0000AB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72" name="Text Box 394351">
          <a:extLst>
            <a:ext uri="{FF2B5EF4-FFF2-40B4-BE49-F238E27FC236}">
              <a16:creationId xmlns="" xmlns:a16="http://schemas.microsoft.com/office/drawing/2014/main" id="{00000000-0008-0000-0000-0000AC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73" name="Text Box 394352">
          <a:extLst>
            <a:ext uri="{FF2B5EF4-FFF2-40B4-BE49-F238E27FC236}">
              <a16:creationId xmlns="" xmlns:a16="http://schemas.microsoft.com/office/drawing/2014/main" id="{00000000-0008-0000-0000-0000AD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74" name="Text Box 394353">
          <a:extLst>
            <a:ext uri="{FF2B5EF4-FFF2-40B4-BE49-F238E27FC236}">
              <a16:creationId xmlns="" xmlns:a16="http://schemas.microsoft.com/office/drawing/2014/main" id="{00000000-0008-0000-0000-0000AE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75" name="Text Box 394354">
          <a:extLst>
            <a:ext uri="{FF2B5EF4-FFF2-40B4-BE49-F238E27FC236}">
              <a16:creationId xmlns="" xmlns:a16="http://schemas.microsoft.com/office/drawing/2014/main" id="{00000000-0008-0000-0000-0000AF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76" name="Text Box 394355">
          <a:extLst>
            <a:ext uri="{FF2B5EF4-FFF2-40B4-BE49-F238E27FC236}">
              <a16:creationId xmlns="" xmlns:a16="http://schemas.microsoft.com/office/drawing/2014/main" id="{00000000-0008-0000-0000-0000B0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77" name="Text Box 394356">
          <a:extLst>
            <a:ext uri="{FF2B5EF4-FFF2-40B4-BE49-F238E27FC236}">
              <a16:creationId xmlns="" xmlns:a16="http://schemas.microsoft.com/office/drawing/2014/main" id="{00000000-0008-0000-0000-0000B1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78" name="Text Box 394357">
          <a:extLst>
            <a:ext uri="{FF2B5EF4-FFF2-40B4-BE49-F238E27FC236}">
              <a16:creationId xmlns="" xmlns:a16="http://schemas.microsoft.com/office/drawing/2014/main" id="{00000000-0008-0000-0000-0000B2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79" name="Text Box 394358">
          <a:extLst>
            <a:ext uri="{FF2B5EF4-FFF2-40B4-BE49-F238E27FC236}">
              <a16:creationId xmlns="" xmlns:a16="http://schemas.microsoft.com/office/drawing/2014/main" id="{00000000-0008-0000-0000-0000B3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80" name="Text Box 394359">
          <a:extLst>
            <a:ext uri="{FF2B5EF4-FFF2-40B4-BE49-F238E27FC236}">
              <a16:creationId xmlns="" xmlns:a16="http://schemas.microsoft.com/office/drawing/2014/main" id="{00000000-0008-0000-0000-0000B4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81" name="Text Box 394729">
          <a:extLst>
            <a:ext uri="{FF2B5EF4-FFF2-40B4-BE49-F238E27FC236}">
              <a16:creationId xmlns="" xmlns:a16="http://schemas.microsoft.com/office/drawing/2014/main" id="{00000000-0008-0000-0000-0000B5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82" name="Text Box 394730">
          <a:extLst>
            <a:ext uri="{FF2B5EF4-FFF2-40B4-BE49-F238E27FC236}">
              <a16:creationId xmlns="" xmlns:a16="http://schemas.microsoft.com/office/drawing/2014/main" id="{00000000-0008-0000-0000-0000B6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83" name="Text Box 394731">
          <a:extLst>
            <a:ext uri="{FF2B5EF4-FFF2-40B4-BE49-F238E27FC236}">
              <a16:creationId xmlns="" xmlns:a16="http://schemas.microsoft.com/office/drawing/2014/main" id="{00000000-0008-0000-0000-0000B7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84" name="Text Box 394732">
          <a:extLst>
            <a:ext uri="{FF2B5EF4-FFF2-40B4-BE49-F238E27FC236}">
              <a16:creationId xmlns="" xmlns:a16="http://schemas.microsoft.com/office/drawing/2014/main" id="{00000000-0008-0000-0000-0000B8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85" name="Text Box 394733">
          <a:extLst>
            <a:ext uri="{FF2B5EF4-FFF2-40B4-BE49-F238E27FC236}">
              <a16:creationId xmlns="" xmlns:a16="http://schemas.microsoft.com/office/drawing/2014/main" id="{00000000-0008-0000-0000-0000B9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86" name="Text Box 394734">
          <a:extLst>
            <a:ext uri="{FF2B5EF4-FFF2-40B4-BE49-F238E27FC236}">
              <a16:creationId xmlns="" xmlns:a16="http://schemas.microsoft.com/office/drawing/2014/main" id="{00000000-0008-0000-0000-0000BA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87" name="Text Box 394735">
          <a:extLst>
            <a:ext uri="{FF2B5EF4-FFF2-40B4-BE49-F238E27FC236}">
              <a16:creationId xmlns="" xmlns:a16="http://schemas.microsoft.com/office/drawing/2014/main" id="{00000000-0008-0000-0000-0000BB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88" name="Text Box 394736">
          <a:extLst>
            <a:ext uri="{FF2B5EF4-FFF2-40B4-BE49-F238E27FC236}">
              <a16:creationId xmlns="" xmlns:a16="http://schemas.microsoft.com/office/drawing/2014/main" id="{00000000-0008-0000-0000-0000BC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89" name="Text Box 394737">
          <a:extLst>
            <a:ext uri="{FF2B5EF4-FFF2-40B4-BE49-F238E27FC236}">
              <a16:creationId xmlns="" xmlns:a16="http://schemas.microsoft.com/office/drawing/2014/main" id="{00000000-0008-0000-0000-0000BD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90" name="Text Box 394738">
          <a:extLst>
            <a:ext uri="{FF2B5EF4-FFF2-40B4-BE49-F238E27FC236}">
              <a16:creationId xmlns="" xmlns:a16="http://schemas.microsoft.com/office/drawing/2014/main" id="{00000000-0008-0000-0000-0000BE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91" name="Text Box 394739">
          <a:extLst>
            <a:ext uri="{FF2B5EF4-FFF2-40B4-BE49-F238E27FC236}">
              <a16:creationId xmlns="" xmlns:a16="http://schemas.microsoft.com/office/drawing/2014/main" id="{00000000-0008-0000-0000-0000BF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92" name="Text Box 394740">
          <a:extLst>
            <a:ext uri="{FF2B5EF4-FFF2-40B4-BE49-F238E27FC236}">
              <a16:creationId xmlns="" xmlns:a16="http://schemas.microsoft.com/office/drawing/2014/main" id="{00000000-0008-0000-0000-0000C0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93" name="Text Box 394741">
          <a:extLst>
            <a:ext uri="{FF2B5EF4-FFF2-40B4-BE49-F238E27FC236}">
              <a16:creationId xmlns="" xmlns:a16="http://schemas.microsoft.com/office/drawing/2014/main" id="{00000000-0008-0000-0000-0000C1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94" name="Text Box 394742">
          <a:extLst>
            <a:ext uri="{FF2B5EF4-FFF2-40B4-BE49-F238E27FC236}">
              <a16:creationId xmlns="" xmlns:a16="http://schemas.microsoft.com/office/drawing/2014/main" id="{00000000-0008-0000-0000-0000C2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95" name="Text Box 394743">
          <a:extLst>
            <a:ext uri="{FF2B5EF4-FFF2-40B4-BE49-F238E27FC236}">
              <a16:creationId xmlns="" xmlns:a16="http://schemas.microsoft.com/office/drawing/2014/main" id="{00000000-0008-0000-0000-0000C3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57150</xdr:colOff>
      <xdr:row>76</xdr:row>
      <xdr:rowOff>76200</xdr:rowOff>
    </xdr:to>
    <xdr:sp macro="" textlink="">
      <xdr:nvSpPr>
        <xdr:cNvPr id="196" name="Text Box 394360">
          <a:extLst>
            <a:ext uri="{FF2B5EF4-FFF2-40B4-BE49-F238E27FC236}">
              <a16:creationId xmlns="" xmlns:a16="http://schemas.microsoft.com/office/drawing/2014/main" id="{00000000-0008-0000-0000-0000C4000000}"/>
            </a:ext>
          </a:extLst>
        </xdr:cNvPr>
        <xdr:cNvSpPr txBox="1">
          <a:spLocks noChangeArrowheads="1"/>
        </xdr:cNvSpPr>
      </xdr:nvSpPr>
      <xdr:spPr bwMode="auto">
        <a:xfrm>
          <a:off x="0" y="567404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57150</xdr:colOff>
      <xdr:row>76</xdr:row>
      <xdr:rowOff>76200</xdr:rowOff>
    </xdr:to>
    <xdr:sp macro="" textlink="">
      <xdr:nvSpPr>
        <xdr:cNvPr id="197" name="Text Box 394744">
          <a:extLst>
            <a:ext uri="{FF2B5EF4-FFF2-40B4-BE49-F238E27FC236}">
              <a16:creationId xmlns="" xmlns:a16="http://schemas.microsoft.com/office/drawing/2014/main" id="{00000000-0008-0000-0000-0000C5000000}"/>
            </a:ext>
          </a:extLst>
        </xdr:cNvPr>
        <xdr:cNvSpPr txBox="1">
          <a:spLocks noChangeArrowheads="1"/>
        </xdr:cNvSpPr>
      </xdr:nvSpPr>
      <xdr:spPr bwMode="auto">
        <a:xfrm>
          <a:off x="0" y="567404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98" name="Text Box 394345">
          <a:extLst>
            <a:ext uri="{FF2B5EF4-FFF2-40B4-BE49-F238E27FC236}">
              <a16:creationId xmlns="" xmlns:a16="http://schemas.microsoft.com/office/drawing/2014/main" id="{00000000-0008-0000-0000-0000C6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199" name="Text Box 394346">
          <a:extLst>
            <a:ext uri="{FF2B5EF4-FFF2-40B4-BE49-F238E27FC236}">
              <a16:creationId xmlns="" xmlns:a16="http://schemas.microsoft.com/office/drawing/2014/main" id="{00000000-0008-0000-0000-0000C7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00" name="Text Box 394347">
          <a:extLst>
            <a:ext uri="{FF2B5EF4-FFF2-40B4-BE49-F238E27FC236}">
              <a16:creationId xmlns="" xmlns:a16="http://schemas.microsoft.com/office/drawing/2014/main" id="{00000000-0008-0000-0000-0000C8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01" name="Text Box 394348">
          <a:extLst>
            <a:ext uri="{FF2B5EF4-FFF2-40B4-BE49-F238E27FC236}">
              <a16:creationId xmlns="" xmlns:a16="http://schemas.microsoft.com/office/drawing/2014/main" id="{00000000-0008-0000-0000-0000C9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02" name="Text Box 394349">
          <a:extLst>
            <a:ext uri="{FF2B5EF4-FFF2-40B4-BE49-F238E27FC236}">
              <a16:creationId xmlns="" xmlns:a16="http://schemas.microsoft.com/office/drawing/2014/main" id="{00000000-0008-0000-0000-0000CA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03" name="Text Box 394350">
          <a:extLst>
            <a:ext uri="{FF2B5EF4-FFF2-40B4-BE49-F238E27FC236}">
              <a16:creationId xmlns="" xmlns:a16="http://schemas.microsoft.com/office/drawing/2014/main" id="{00000000-0008-0000-0000-0000CB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04" name="Text Box 394351">
          <a:extLst>
            <a:ext uri="{FF2B5EF4-FFF2-40B4-BE49-F238E27FC236}">
              <a16:creationId xmlns="" xmlns:a16="http://schemas.microsoft.com/office/drawing/2014/main" id="{00000000-0008-0000-0000-0000CC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05" name="Text Box 394352">
          <a:extLst>
            <a:ext uri="{FF2B5EF4-FFF2-40B4-BE49-F238E27FC236}">
              <a16:creationId xmlns="" xmlns:a16="http://schemas.microsoft.com/office/drawing/2014/main" id="{00000000-0008-0000-0000-0000CD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06" name="Text Box 394353">
          <a:extLst>
            <a:ext uri="{FF2B5EF4-FFF2-40B4-BE49-F238E27FC236}">
              <a16:creationId xmlns="" xmlns:a16="http://schemas.microsoft.com/office/drawing/2014/main" id="{00000000-0008-0000-0000-0000CE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07" name="Text Box 394354">
          <a:extLst>
            <a:ext uri="{FF2B5EF4-FFF2-40B4-BE49-F238E27FC236}">
              <a16:creationId xmlns="" xmlns:a16="http://schemas.microsoft.com/office/drawing/2014/main" id="{00000000-0008-0000-0000-0000CF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08" name="Text Box 394355">
          <a:extLst>
            <a:ext uri="{FF2B5EF4-FFF2-40B4-BE49-F238E27FC236}">
              <a16:creationId xmlns="" xmlns:a16="http://schemas.microsoft.com/office/drawing/2014/main" id="{00000000-0008-0000-0000-0000D0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09" name="Text Box 394356">
          <a:extLst>
            <a:ext uri="{FF2B5EF4-FFF2-40B4-BE49-F238E27FC236}">
              <a16:creationId xmlns="" xmlns:a16="http://schemas.microsoft.com/office/drawing/2014/main" id="{00000000-0008-0000-0000-0000D1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10" name="Text Box 394357">
          <a:extLst>
            <a:ext uri="{FF2B5EF4-FFF2-40B4-BE49-F238E27FC236}">
              <a16:creationId xmlns="" xmlns:a16="http://schemas.microsoft.com/office/drawing/2014/main" id="{00000000-0008-0000-0000-0000D2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11" name="Text Box 394358">
          <a:extLst>
            <a:ext uri="{FF2B5EF4-FFF2-40B4-BE49-F238E27FC236}">
              <a16:creationId xmlns="" xmlns:a16="http://schemas.microsoft.com/office/drawing/2014/main" id="{00000000-0008-0000-0000-0000D3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12" name="Text Box 394359">
          <a:extLst>
            <a:ext uri="{FF2B5EF4-FFF2-40B4-BE49-F238E27FC236}">
              <a16:creationId xmlns="" xmlns:a16="http://schemas.microsoft.com/office/drawing/2014/main" id="{00000000-0008-0000-0000-0000D4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13" name="Text Box 394729">
          <a:extLst>
            <a:ext uri="{FF2B5EF4-FFF2-40B4-BE49-F238E27FC236}">
              <a16:creationId xmlns="" xmlns:a16="http://schemas.microsoft.com/office/drawing/2014/main" id="{00000000-0008-0000-0000-0000D5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14" name="Text Box 394730">
          <a:extLst>
            <a:ext uri="{FF2B5EF4-FFF2-40B4-BE49-F238E27FC236}">
              <a16:creationId xmlns="" xmlns:a16="http://schemas.microsoft.com/office/drawing/2014/main" id="{00000000-0008-0000-0000-0000D6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15" name="Text Box 394731">
          <a:extLst>
            <a:ext uri="{FF2B5EF4-FFF2-40B4-BE49-F238E27FC236}">
              <a16:creationId xmlns="" xmlns:a16="http://schemas.microsoft.com/office/drawing/2014/main" id="{00000000-0008-0000-0000-0000D7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16" name="Text Box 394732">
          <a:extLst>
            <a:ext uri="{FF2B5EF4-FFF2-40B4-BE49-F238E27FC236}">
              <a16:creationId xmlns="" xmlns:a16="http://schemas.microsoft.com/office/drawing/2014/main" id="{00000000-0008-0000-0000-0000D8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17" name="Text Box 394733">
          <a:extLst>
            <a:ext uri="{FF2B5EF4-FFF2-40B4-BE49-F238E27FC236}">
              <a16:creationId xmlns="" xmlns:a16="http://schemas.microsoft.com/office/drawing/2014/main" id="{00000000-0008-0000-0000-0000D9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18" name="Text Box 394734">
          <a:extLst>
            <a:ext uri="{FF2B5EF4-FFF2-40B4-BE49-F238E27FC236}">
              <a16:creationId xmlns="" xmlns:a16="http://schemas.microsoft.com/office/drawing/2014/main" id="{00000000-0008-0000-0000-0000DA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19" name="Text Box 394735">
          <a:extLst>
            <a:ext uri="{FF2B5EF4-FFF2-40B4-BE49-F238E27FC236}">
              <a16:creationId xmlns="" xmlns:a16="http://schemas.microsoft.com/office/drawing/2014/main" id="{00000000-0008-0000-0000-0000DB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20" name="Text Box 394736">
          <a:extLst>
            <a:ext uri="{FF2B5EF4-FFF2-40B4-BE49-F238E27FC236}">
              <a16:creationId xmlns="" xmlns:a16="http://schemas.microsoft.com/office/drawing/2014/main" id="{00000000-0008-0000-0000-0000DC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21" name="Text Box 394737">
          <a:extLst>
            <a:ext uri="{FF2B5EF4-FFF2-40B4-BE49-F238E27FC236}">
              <a16:creationId xmlns="" xmlns:a16="http://schemas.microsoft.com/office/drawing/2014/main" id="{00000000-0008-0000-0000-0000DD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22" name="Text Box 394738">
          <a:extLst>
            <a:ext uri="{FF2B5EF4-FFF2-40B4-BE49-F238E27FC236}">
              <a16:creationId xmlns="" xmlns:a16="http://schemas.microsoft.com/office/drawing/2014/main" id="{00000000-0008-0000-0000-0000DE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23" name="Text Box 394739">
          <a:extLst>
            <a:ext uri="{FF2B5EF4-FFF2-40B4-BE49-F238E27FC236}">
              <a16:creationId xmlns="" xmlns:a16="http://schemas.microsoft.com/office/drawing/2014/main" id="{00000000-0008-0000-0000-0000DF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24" name="Text Box 394740">
          <a:extLst>
            <a:ext uri="{FF2B5EF4-FFF2-40B4-BE49-F238E27FC236}">
              <a16:creationId xmlns="" xmlns:a16="http://schemas.microsoft.com/office/drawing/2014/main" id="{00000000-0008-0000-0000-0000E0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25" name="Text Box 394741">
          <a:extLst>
            <a:ext uri="{FF2B5EF4-FFF2-40B4-BE49-F238E27FC236}">
              <a16:creationId xmlns="" xmlns:a16="http://schemas.microsoft.com/office/drawing/2014/main" id="{00000000-0008-0000-0000-0000E1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26" name="Text Box 394742">
          <a:extLst>
            <a:ext uri="{FF2B5EF4-FFF2-40B4-BE49-F238E27FC236}">
              <a16:creationId xmlns="" xmlns:a16="http://schemas.microsoft.com/office/drawing/2014/main" id="{00000000-0008-0000-0000-0000E2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27" name="Text Box 394743">
          <a:extLst>
            <a:ext uri="{FF2B5EF4-FFF2-40B4-BE49-F238E27FC236}">
              <a16:creationId xmlns="" xmlns:a16="http://schemas.microsoft.com/office/drawing/2014/main" id="{00000000-0008-0000-0000-0000E3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57150</xdr:colOff>
      <xdr:row>76</xdr:row>
      <xdr:rowOff>76200</xdr:rowOff>
    </xdr:to>
    <xdr:sp macro="" textlink="">
      <xdr:nvSpPr>
        <xdr:cNvPr id="228" name="Text Box 394360">
          <a:extLst>
            <a:ext uri="{FF2B5EF4-FFF2-40B4-BE49-F238E27FC236}">
              <a16:creationId xmlns="" xmlns:a16="http://schemas.microsoft.com/office/drawing/2014/main" id="{00000000-0008-0000-0000-0000E4000000}"/>
            </a:ext>
          </a:extLst>
        </xdr:cNvPr>
        <xdr:cNvSpPr txBox="1">
          <a:spLocks noChangeArrowheads="1"/>
        </xdr:cNvSpPr>
      </xdr:nvSpPr>
      <xdr:spPr bwMode="auto">
        <a:xfrm>
          <a:off x="0" y="567404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57150</xdr:colOff>
      <xdr:row>76</xdr:row>
      <xdr:rowOff>76200</xdr:rowOff>
    </xdr:to>
    <xdr:sp macro="" textlink="">
      <xdr:nvSpPr>
        <xdr:cNvPr id="229" name="Text Box 394744">
          <a:extLst>
            <a:ext uri="{FF2B5EF4-FFF2-40B4-BE49-F238E27FC236}">
              <a16:creationId xmlns="" xmlns:a16="http://schemas.microsoft.com/office/drawing/2014/main" id="{00000000-0008-0000-0000-0000E5000000}"/>
            </a:ext>
          </a:extLst>
        </xdr:cNvPr>
        <xdr:cNvSpPr txBox="1">
          <a:spLocks noChangeArrowheads="1"/>
        </xdr:cNvSpPr>
      </xdr:nvSpPr>
      <xdr:spPr bwMode="auto">
        <a:xfrm>
          <a:off x="0" y="567404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30" name="Text Box 394345">
          <a:extLst>
            <a:ext uri="{FF2B5EF4-FFF2-40B4-BE49-F238E27FC236}">
              <a16:creationId xmlns="" xmlns:a16="http://schemas.microsoft.com/office/drawing/2014/main" id="{00000000-0008-0000-0000-0000E6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31" name="Text Box 394346">
          <a:extLst>
            <a:ext uri="{FF2B5EF4-FFF2-40B4-BE49-F238E27FC236}">
              <a16:creationId xmlns="" xmlns:a16="http://schemas.microsoft.com/office/drawing/2014/main" id="{00000000-0008-0000-0000-0000E7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32" name="Text Box 394347">
          <a:extLst>
            <a:ext uri="{FF2B5EF4-FFF2-40B4-BE49-F238E27FC236}">
              <a16:creationId xmlns="" xmlns:a16="http://schemas.microsoft.com/office/drawing/2014/main" id="{00000000-0008-0000-0000-0000E8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33" name="Text Box 394348">
          <a:extLst>
            <a:ext uri="{FF2B5EF4-FFF2-40B4-BE49-F238E27FC236}">
              <a16:creationId xmlns="" xmlns:a16="http://schemas.microsoft.com/office/drawing/2014/main" id="{00000000-0008-0000-0000-0000E9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34" name="Text Box 394349">
          <a:extLst>
            <a:ext uri="{FF2B5EF4-FFF2-40B4-BE49-F238E27FC236}">
              <a16:creationId xmlns="" xmlns:a16="http://schemas.microsoft.com/office/drawing/2014/main" id="{00000000-0008-0000-0000-0000EA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35" name="Text Box 394350">
          <a:extLst>
            <a:ext uri="{FF2B5EF4-FFF2-40B4-BE49-F238E27FC236}">
              <a16:creationId xmlns="" xmlns:a16="http://schemas.microsoft.com/office/drawing/2014/main" id="{00000000-0008-0000-0000-0000EB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36" name="Text Box 394351">
          <a:extLst>
            <a:ext uri="{FF2B5EF4-FFF2-40B4-BE49-F238E27FC236}">
              <a16:creationId xmlns="" xmlns:a16="http://schemas.microsoft.com/office/drawing/2014/main" id="{00000000-0008-0000-0000-0000EC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37" name="Text Box 394352">
          <a:extLst>
            <a:ext uri="{FF2B5EF4-FFF2-40B4-BE49-F238E27FC236}">
              <a16:creationId xmlns="" xmlns:a16="http://schemas.microsoft.com/office/drawing/2014/main" id="{00000000-0008-0000-0000-0000ED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38" name="Text Box 394353">
          <a:extLst>
            <a:ext uri="{FF2B5EF4-FFF2-40B4-BE49-F238E27FC236}">
              <a16:creationId xmlns="" xmlns:a16="http://schemas.microsoft.com/office/drawing/2014/main" id="{00000000-0008-0000-0000-0000EE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39" name="Text Box 394354">
          <a:extLst>
            <a:ext uri="{FF2B5EF4-FFF2-40B4-BE49-F238E27FC236}">
              <a16:creationId xmlns="" xmlns:a16="http://schemas.microsoft.com/office/drawing/2014/main" id="{00000000-0008-0000-0000-0000EF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40" name="Text Box 394355">
          <a:extLst>
            <a:ext uri="{FF2B5EF4-FFF2-40B4-BE49-F238E27FC236}">
              <a16:creationId xmlns="" xmlns:a16="http://schemas.microsoft.com/office/drawing/2014/main" id="{00000000-0008-0000-0000-0000F0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41" name="Text Box 394356">
          <a:extLst>
            <a:ext uri="{FF2B5EF4-FFF2-40B4-BE49-F238E27FC236}">
              <a16:creationId xmlns="" xmlns:a16="http://schemas.microsoft.com/office/drawing/2014/main" id="{00000000-0008-0000-0000-0000F1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42" name="Text Box 394357">
          <a:extLst>
            <a:ext uri="{FF2B5EF4-FFF2-40B4-BE49-F238E27FC236}">
              <a16:creationId xmlns="" xmlns:a16="http://schemas.microsoft.com/office/drawing/2014/main" id="{00000000-0008-0000-0000-0000F2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43" name="Text Box 394358">
          <a:extLst>
            <a:ext uri="{FF2B5EF4-FFF2-40B4-BE49-F238E27FC236}">
              <a16:creationId xmlns="" xmlns:a16="http://schemas.microsoft.com/office/drawing/2014/main" id="{00000000-0008-0000-0000-0000F3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44" name="Text Box 394359">
          <a:extLst>
            <a:ext uri="{FF2B5EF4-FFF2-40B4-BE49-F238E27FC236}">
              <a16:creationId xmlns="" xmlns:a16="http://schemas.microsoft.com/office/drawing/2014/main" id="{00000000-0008-0000-0000-0000F4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45" name="Text Box 394729">
          <a:extLst>
            <a:ext uri="{FF2B5EF4-FFF2-40B4-BE49-F238E27FC236}">
              <a16:creationId xmlns="" xmlns:a16="http://schemas.microsoft.com/office/drawing/2014/main" id="{00000000-0008-0000-0000-0000F5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46" name="Text Box 394730">
          <a:extLst>
            <a:ext uri="{FF2B5EF4-FFF2-40B4-BE49-F238E27FC236}">
              <a16:creationId xmlns="" xmlns:a16="http://schemas.microsoft.com/office/drawing/2014/main" id="{00000000-0008-0000-0000-0000F6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47" name="Text Box 394731">
          <a:extLst>
            <a:ext uri="{FF2B5EF4-FFF2-40B4-BE49-F238E27FC236}">
              <a16:creationId xmlns="" xmlns:a16="http://schemas.microsoft.com/office/drawing/2014/main" id="{00000000-0008-0000-0000-0000F7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48" name="Text Box 394732">
          <a:extLst>
            <a:ext uri="{FF2B5EF4-FFF2-40B4-BE49-F238E27FC236}">
              <a16:creationId xmlns="" xmlns:a16="http://schemas.microsoft.com/office/drawing/2014/main" id="{00000000-0008-0000-0000-0000F8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49" name="Text Box 394733">
          <a:extLst>
            <a:ext uri="{FF2B5EF4-FFF2-40B4-BE49-F238E27FC236}">
              <a16:creationId xmlns="" xmlns:a16="http://schemas.microsoft.com/office/drawing/2014/main" id="{00000000-0008-0000-0000-0000F9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50" name="Text Box 394734">
          <a:extLst>
            <a:ext uri="{FF2B5EF4-FFF2-40B4-BE49-F238E27FC236}">
              <a16:creationId xmlns="" xmlns:a16="http://schemas.microsoft.com/office/drawing/2014/main" id="{00000000-0008-0000-0000-0000FA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51" name="Text Box 394735">
          <a:extLst>
            <a:ext uri="{FF2B5EF4-FFF2-40B4-BE49-F238E27FC236}">
              <a16:creationId xmlns="" xmlns:a16="http://schemas.microsoft.com/office/drawing/2014/main" id="{00000000-0008-0000-0000-0000FB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52" name="Text Box 394736">
          <a:extLst>
            <a:ext uri="{FF2B5EF4-FFF2-40B4-BE49-F238E27FC236}">
              <a16:creationId xmlns="" xmlns:a16="http://schemas.microsoft.com/office/drawing/2014/main" id="{00000000-0008-0000-0000-0000FC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53" name="Text Box 394737">
          <a:extLst>
            <a:ext uri="{FF2B5EF4-FFF2-40B4-BE49-F238E27FC236}">
              <a16:creationId xmlns="" xmlns:a16="http://schemas.microsoft.com/office/drawing/2014/main" id="{00000000-0008-0000-0000-0000FD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54" name="Text Box 394738">
          <a:extLst>
            <a:ext uri="{FF2B5EF4-FFF2-40B4-BE49-F238E27FC236}">
              <a16:creationId xmlns="" xmlns:a16="http://schemas.microsoft.com/office/drawing/2014/main" id="{00000000-0008-0000-0000-0000FE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55" name="Text Box 394739">
          <a:extLst>
            <a:ext uri="{FF2B5EF4-FFF2-40B4-BE49-F238E27FC236}">
              <a16:creationId xmlns="" xmlns:a16="http://schemas.microsoft.com/office/drawing/2014/main" id="{00000000-0008-0000-0000-0000FF00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56" name="Text Box 394740">
          <a:extLst>
            <a:ext uri="{FF2B5EF4-FFF2-40B4-BE49-F238E27FC236}">
              <a16:creationId xmlns="" xmlns:a16="http://schemas.microsoft.com/office/drawing/2014/main" id="{00000000-0008-0000-0000-000000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57" name="Text Box 394741">
          <a:extLst>
            <a:ext uri="{FF2B5EF4-FFF2-40B4-BE49-F238E27FC236}">
              <a16:creationId xmlns="" xmlns:a16="http://schemas.microsoft.com/office/drawing/2014/main" id="{00000000-0008-0000-0000-000001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58" name="Text Box 394742">
          <a:extLst>
            <a:ext uri="{FF2B5EF4-FFF2-40B4-BE49-F238E27FC236}">
              <a16:creationId xmlns="" xmlns:a16="http://schemas.microsoft.com/office/drawing/2014/main" id="{00000000-0008-0000-0000-000002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59" name="Text Box 394743">
          <a:extLst>
            <a:ext uri="{FF2B5EF4-FFF2-40B4-BE49-F238E27FC236}">
              <a16:creationId xmlns="" xmlns:a16="http://schemas.microsoft.com/office/drawing/2014/main" id="{00000000-0008-0000-0000-000003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60" name="Text Box 394345">
          <a:extLst>
            <a:ext uri="{FF2B5EF4-FFF2-40B4-BE49-F238E27FC236}">
              <a16:creationId xmlns="" xmlns:a16="http://schemas.microsoft.com/office/drawing/2014/main" id="{00000000-0008-0000-0000-000004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61" name="Text Box 394346">
          <a:extLst>
            <a:ext uri="{FF2B5EF4-FFF2-40B4-BE49-F238E27FC236}">
              <a16:creationId xmlns="" xmlns:a16="http://schemas.microsoft.com/office/drawing/2014/main" id="{00000000-0008-0000-0000-000005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62" name="Text Box 394347">
          <a:extLst>
            <a:ext uri="{FF2B5EF4-FFF2-40B4-BE49-F238E27FC236}">
              <a16:creationId xmlns="" xmlns:a16="http://schemas.microsoft.com/office/drawing/2014/main" id="{00000000-0008-0000-0000-000006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63" name="Text Box 394348">
          <a:extLst>
            <a:ext uri="{FF2B5EF4-FFF2-40B4-BE49-F238E27FC236}">
              <a16:creationId xmlns="" xmlns:a16="http://schemas.microsoft.com/office/drawing/2014/main" id="{00000000-0008-0000-0000-000007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64" name="Text Box 394349">
          <a:extLst>
            <a:ext uri="{FF2B5EF4-FFF2-40B4-BE49-F238E27FC236}">
              <a16:creationId xmlns="" xmlns:a16="http://schemas.microsoft.com/office/drawing/2014/main" id="{00000000-0008-0000-0000-000008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65" name="Text Box 394350">
          <a:extLst>
            <a:ext uri="{FF2B5EF4-FFF2-40B4-BE49-F238E27FC236}">
              <a16:creationId xmlns="" xmlns:a16="http://schemas.microsoft.com/office/drawing/2014/main" id="{00000000-0008-0000-0000-000009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66" name="Text Box 394351">
          <a:extLst>
            <a:ext uri="{FF2B5EF4-FFF2-40B4-BE49-F238E27FC236}">
              <a16:creationId xmlns="" xmlns:a16="http://schemas.microsoft.com/office/drawing/2014/main" id="{00000000-0008-0000-0000-00000A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67" name="Text Box 394352">
          <a:extLst>
            <a:ext uri="{FF2B5EF4-FFF2-40B4-BE49-F238E27FC236}">
              <a16:creationId xmlns="" xmlns:a16="http://schemas.microsoft.com/office/drawing/2014/main" id="{00000000-0008-0000-0000-00000B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68" name="Text Box 394353">
          <a:extLst>
            <a:ext uri="{FF2B5EF4-FFF2-40B4-BE49-F238E27FC236}">
              <a16:creationId xmlns="" xmlns:a16="http://schemas.microsoft.com/office/drawing/2014/main" id="{00000000-0008-0000-0000-00000C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69" name="Text Box 394354">
          <a:extLst>
            <a:ext uri="{FF2B5EF4-FFF2-40B4-BE49-F238E27FC236}">
              <a16:creationId xmlns="" xmlns:a16="http://schemas.microsoft.com/office/drawing/2014/main" id="{00000000-0008-0000-0000-00000D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70" name="Text Box 394355">
          <a:extLst>
            <a:ext uri="{FF2B5EF4-FFF2-40B4-BE49-F238E27FC236}">
              <a16:creationId xmlns="" xmlns:a16="http://schemas.microsoft.com/office/drawing/2014/main" id="{00000000-0008-0000-0000-00000E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71" name="Text Box 394356">
          <a:extLst>
            <a:ext uri="{FF2B5EF4-FFF2-40B4-BE49-F238E27FC236}">
              <a16:creationId xmlns="" xmlns:a16="http://schemas.microsoft.com/office/drawing/2014/main" id="{00000000-0008-0000-0000-00000F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72" name="Text Box 394357">
          <a:extLst>
            <a:ext uri="{FF2B5EF4-FFF2-40B4-BE49-F238E27FC236}">
              <a16:creationId xmlns="" xmlns:a16="http://schemas.microsoft.com/office/drawing/2014/main" id="{00000000-0008-0000-0000-000010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73" name="Text Box 394358">
          <a:extLst>
            <a:ext uri="{FF2B5EF4-FFF2-40B4-BE49-F238E27FC236}">
              <a16:creationId xmlns="" xmlns:a16="http://schemas.microsoft.com/office/drawing/2014/main" id="{00000000-0008-0000-0000-000011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74" name="Text Box 394359">
          <a:extLst>
            <a:ext uri="{FF2B5EF4-FFF2-40B4-BE49-F238E27FC236}">
              <a16:creationId xmlns="" xmlns:a16="http://schemas.microsoft.com/office/drawing/2014/main" id="{00000000-0008-0000-0000-000012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75" name="Text Box 394729">
          <a:extLst>
            <a:ext uri="{FF2B5EF4-FFF2-40B4-BE49-F238E27FC236}">
              <a16:creationId xmlns="" xmlns:a16="http://schemas.microsoft.com/office/drawing/2014/main" id="{00000000-0008-0000-0000-000013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76" name="Text Box 394730">
          <a:extLst>
            <a:ext uri="{FF2B5EF4-FFF2-40B4-BE49-F238E27FC236}">
              <a16:creationId xmlns="" xmlns:a16="http://schemas.microsoft.com/office/drawing/2014/main" id="{00000000-0008-0000-0000-000014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77" name="Text Box 394731">
          <a:extLst>
            <a:ext uri="{FF2B5EF4-FFF2-40B4-BE49-F238E27FC236}">
              <a16:creationId xmlns="" xmlns:a16="http://schemas.microsoft.com/office/drawing/2014/main" id="{00000000-0008-0000-0000-000015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78" name="Text Box 394732">
          <a:extLst>
            <a:ext uri="{FF2B5EF4-FFF2-40B4-BE49-F238E27FC236}">
              <a16:creationId xmlns="" xmlns:a16="http://schemas.microsoft.com/office/drawing/2014/main" id="{00000000-0008-0000-0000-000016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79" name="Text Box 394733">
          <a:extLst>
            <a:ext uri="{FF2B5EF4-FFF2-40B4-BE49-F238E27FC236}">
              <a16:creationId xmlns="" xmlns:a16="http://schemas.microsoft.com/office/drawing/2014/main" id="{00000000-0008-0000-0000-000017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80" name="Text Box 394734">
          <a:extLst>
            <a:ext uri="{FF2B5EF4-FFF2-40B4-BE49-F238E27FC236}">
              <a16:creationId xmlns="" xmlns:a16="http://schemas.microsoft.com/office/drawing/2014/main" id="{00000000-0008-0000-0000-000018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81" name="Text Box 394735">
          <a:extLst>
            <a:ext uri="{FF2B5EF4-FFF2-40B4-BE49-F238E27FC236}">
              <a16:creationId xmlns="" xmlns:a16="http://schemas.microsoft.com/office/drawing/2014/main" id="{00000000-0008-0000-0000-000019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82" name="Text Box 394736">
          <a:extLst>
            <a:ext uri="{FF2B5EF4-FFF2-40B4-BE49-F238E27FC236}">
              <a16:creationId xmlns="" xmlns:a16="http://schemas.microsoft.com/office/drawing/2014/main" id="{00000000-0008-0000-0000-00001A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83" name="Text Box 394737">
          <a:extLst>
            <a:ext uri="{FF2B5EF4-FFF2-40B4-BE49-F238E27FC236}">
              <a16:creationId xmlns="" xmlns:a16="http://schemas.microsoft.com/office/drawing/2014/main" id="{00000000-0008-0000-0000-00001B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84" name="Text Box 394738">
          <a:extLst>
            <a:ext uri="{FF2B5EF4-FFF2-40B4-BE49-F238E27FC236}">
              <a16:creationId xmlns="" xmlns:a16="http://schemas.microsoft.com/office/drawing/2014/main" id="{00000000-0008-0000-0000-00001C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85" name="Text Box 394739">
          <a:extLst>
            <a:ext uri="{FF2B5EF4-FFF2-40B4-BE49-F238E27FC236}">
              <a16:creationId xmlns="" xmlns:a16="http://schemas.microsoft.com/office/drawing/2014/main" id="{00000000-0008-0000-0000-00001D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86" name="Text Box 394740">
          <a:extLst>
            <a:ext uri="{FF2B5EF4-FFF2-40B4-BE49-F238E27FC236}">
              <a16:creationId xmlns="" xmlns:a16="http://schemas.microsoft.com/office/drawing/2014/main" id="{00000000-0008-0000-0000-00001E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87" name="Text Box 394741">
          <a:extLst>
            <a:ext uri="{FF2B5EF4-FFF2-40B4-BE49-F238E27FC236}">
              <a16:creationId xmlns="" xmlns:a16="http://schemas.microsoft.com/office/drawing/2014/main" id="{00000000-0008-0000-0000-00001F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88" name="Text Box 394742">
          <a:extLst>
            <a:ext uri="{FF2B5EF4-FFF2-40B4-BE49-F238E27FC236}">
              <a16:creationId xmlns="" xmlns:a16="http://schemas.microsoft.com/office/drawing/2014/main" id="{00000000-0008-0000-0000-000020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89" name="Text Box 394743">
          <a:extLst>
            <a:ext uri="{FF2B5EF4-FFF2-40B4-BE49-F238E27FC236}">
              <a16:creationId xmlns="" xmlns:a16="http://schemas.microsoft.com/office/drawing/2014/main" id="{00000000-0008-0000-0000-000021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90" name="Text Box 394345">
          <a:extLst>
            <a:ext uri="{FF2B5EF4-FFF2-40B4-BE49-F238E27FC236}">
              <a16:creationId xmlns="" xmlns:a16="http://schemas.microsoft.com/office/drawing/2014/main" id="{00000000-0008-0000-0000-000022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91" name="Text Box 394346">
          <a:extLst>
            <a:ext uri="{FF2B5EF4-FFF2-40B4-BE49-F238E27FC236}">
              <a16:creationId xmlns="" xmlns:a16="http://schemas.microsoft.com/office/drawing/2014/main" id="{00000000-0008-0000-0000-000023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92" name="Text Box 394347">
          <a:extLst>
            <a:ext uri="{FF2B5EF4-FFF2-40B4-BE49-F238E27FC236}">
              <a16:creationId xmlns="" xmlns:a16="http://schemas.microsoft.com/office/drawing/2014/main" id="{00000000-0008-0000-0000-000024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93" name="Text Box 394348">
          <a:extLst>
            <a:ext uri="{FF2B5EF4-FFF2-40B4-BE49-F238E27FC236}">
              <a16:creationId xmlns="" xmlns:a16="http://schemas.microsoft.com/office/drawing/2014/main" id="{00000000-0008-0000-0000-000025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94" name="Text Box 394349">
          <a:extLst>
            <a:ext uri="{FF2B5EF4-FFF2-40B4-BE49-F238E27FC236}">
              <a16:creationId xmlns="" xmlns:a16="http://schemas.microsoft.com/office/drawing/2014/main" id="{00000000-0008-0000-0000-000026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95" name="Text Box 394350">
          <a:extLst>
            <a:ext uri="{FF2B5EF4-FFF2-40B4-BE49-F238E27FC236}">
              <a16:creationId xmlns="" xmlns:a16="http://schemas.microsoft.com/office/drawing/2014/main" id="{00000000-0008-0000-0000-000027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96" name="Text Box 394351">
          <a:extLst>
            <a:ext uri="{FF2B5EF4-FFF2-40B4-BE49-F238E27FC236}">
              <a16:creationId xmlns="" xmlns:a16="http://schemas.microsoft.com/office/drawing/2014/main" id="{00000000-0008-0000-0000-000028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97" name="Text Box 394352">
          <a:extLst>
            <a:ext uri="{FF2B5EF4-FFF2-40B4-BE49-F238E27FC236}">
              <a16:creationId xmlns="" xmlns:a16="http://schemas.microsoft.com/office/drawing/2014/main" id="{00000000-0008-0000-0000-000029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98" name="Text Box 394353">
          <a:extLst>
            <a:ext uri="{FF2B5EF4-FFF2-40B4-BE49-F238E27FC236}">
              <a16:creationId xmlns="" xmlns:a16="http://schemas.microsoft.com/office/drawing/2014/main" id="{00000000-0008-0000-0000-00002A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299" name="Text Box 394354">
          <a:extLst>
            <a:ext uri="{FF2B5EF4-FFF2-40B4-BE49-F238E27FC236}">
              <a16:creationId xmlns="" xmlns:a16="http://schemas.microsoft.com/office/drawing/2014/main" id="{00000000-0008-0000-0000-00002B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00" name="Text Box 394355">
          <a:extLst>
            <a:ext uri="{FF2B5EF4-FFF2-40B4-BE49-F238E27FC236}">
              <a16:creationId xmlns="" xmlns:a16="http://schemas.microsoft.com/office/drawing/2014/main" id="{00000000-0008-0000-0000-00002C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01" name="Text Box 394356">
          <a:extLst>
            <a:ext uri="{FF2B5EF4-FFF2-40B4-BE49-F238E27FC236}">
              <a16:creationId xmlns="" xmlns:a16="http://schemas.microsoft.com/office/drawing/2014/main" id="{00000000-0008-0000-0000-00002D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02" name="Text Box 394357">
          <a:extLst>
            <a:ext uri="{FF2B5EF4-FFF2-40B4-BE49-F238E27FC236}">
              <a16:creationId xmlns="" xmlns:a16="http://schemas.microsoft.com/office/drawing/2014/main" id="{00000000-0008-0000-0000-00002E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03" name="Text Box 394358">
          <a:extLst>
            <a:ext uri="{FF2B5EF4-FFF2-40B4-BE49-F238E27FC236}">
              <a16:creationId xmlns="" xmlns:a16="http://schemas.microsoft.com/office/drawing/2014/main" id="{00000000-0008-0000-0000-00002F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04" name="Text Box 394359">
          <a:extLst>
            <a:ext uri="{FF2B5EF4-FFF2-40B4-BE49-F238E27FC236}">
              <a16:creationId xmlns="" xmlns:a16="http://schemas.microsoft.com/office/drawing/2014/main" id="{00000000-0008-0000-0000-000030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05" name="Text Box 394729">
          <a:extLst>
            <a:ext uri="{FF2B5EF4-FFF2-40B4-BE49-F238E27FC236}">
              <a16:creationId xmlns="" xmlns:a16="http://schemas.microsoft.com/office/drawing/2014/main" id="{00000000-0008-0000-0000-000031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06" name="Text Box 394730">
          <a:extLst>
            <a:ext uri="{FF2B5EF4-FFF2-40B4-BE49-F238E27FC236}">
              <a16:creationId xmlns="" xmlns:a16="http://schemas.microsoft.com/office/drawing/2014/main" id="{00000000-0008-0000-0000-000032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07" name="Text Box 394731">
          <a:extLst>
            <a:ext uri="{FF2B5EF4-FFF2-40B4-BE49-F238E27FC236}">
              <a16:creationId xmlns="" xmlns:a16="http://schemas.microsoft.com/office/drawing/2014/main" id="{00000000-0008-0000-0000-000033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08" name="Text Box 394732">
          <a:extLst>
            <a:ext uri="{FF2B5EF4-FFF2-40B4-BE49-F238E27FC236}">
              <a16:creationId xmlns="" xmlns:a16="http://schemas.microsoft.com/office/drawing/2014/main" id="{00000000-0008-0000-0000-000034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09" name="Text Box 394733">
          <a:extLst>
            <a:ext uri="{FF2B5EF4-FFF2-40B4-BE49-F238E27FC236}">
              <a16:creationId xmlns="" xmlns:a16="http://schemas.microsoft.com/office/drawing/2014/main" id="{00000000-0008-0000-0000-000035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10" name="Text Box 394734">
          <a:extLst>
            <a:ext uri="{FF2B5EF4-FFF2-40B4-BE49-F238E27FC236}">
              <a16:creationId xmlns="" xmlns:a16="http://schemas.microsoft.com/office/drawing/2014/main" id="{00000000-0008-0000-0000-000036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11" name="Text Box 394735">
          <a:extLst>
            <a:ext uri="{FF2B5EF4-FFF2-40B4-BE49-F238E27FC236}">
              <a16:creationId xmlns="" xmlns:a16="http://schemas.microsoft.com/office/drawing/2014/main" id="{00000000-0008-0000-0000-000037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12" name="Text Box 394736">
          <a:extLst>
            <a:ext uri="{FF2B5EF4-FFF2-40B4-BE49-F238E27FC236}">
              <a16:creationId xmlns="" xmlns:a16="http://schemas.microsoft.com/office/drawing/2014/main" id="{00000000-0008-0000-0000-000038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13" name="Text Box 394737">
          <a:extLst>
            <a:ext uri="{FF2B5EF4-FFF2-40B4-BE49-F238E27FC236}">
              <a16:creationId xmlns="" xmlns:a16="http://schemas.microsoft.com/office/drawing/2014/main" id="{00000000-0008-0000-0000-000039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14" name="Text Box 394738">
          <a:extLst>
            <a:ext uri="{FF2B5EF4-FFF2-40B4-BE49-F238E27FC236}">
              <a16:creationId xmlns="" xmlns:a16="http://schemas.microsoft.com/office/drawing/2014/main" id="{00000000-0008-0000-0000-00003A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15" name="Text Box 394739">
          <a:extLst>
            <a:ext uri="{FF2B5EF4-FFF2-40B4-BE49-F238E27FC236}">
              <a16:creationId xmlns="" xmlns:a16="http://schemas.microsoft.com/office/drawing/2014/main" id="{00000000-0008-0000-0000-00003B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16" name="Text Box 394740">
          <a:extLst>
            <a:ext uri="{FF2B5EF4-FFF2-40B4-BE49-F238E27FC236}">
              <a16:creationId xmlns="" xmlns:a16="http://schemas.microsoft.com/office/drawing/2014/main" id="{00000000-0008-0000-0000-00003C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17" name="Text Box 394741">
          <a:extLst>
            <a:ext uri="{FF2B5EF4-FFF2-40B4-BE49-F238E27FC236}">
              <a16:creationId xmlns="" xmlns:a16="http://schemas.microsoft.com/office/drawing/2014/main" id="{00000000-0008-0000-0000-00003D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18" name="Text Box 394742">
          <a:extLst>
            <a:ext uri="{FF2B5EF4-FFF2-40B4-BE49-F238E27FC236}">
              <a16:creationId xmlns="" xmlns:a16="http://schemas.microsoft.com/office/drawing/2014/main" id="{00000000-0008-0000-0000-00003E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19" name="Text Box 394743">
          <a:extLst>
            <a:ext uri="{FF2B5EF4-FFF2-40B4-BE49-F238E27FC236}">
              <a16:creationId xmlns="" xmlns:a16="http://schemas.microsoft.com/office/drawing/2014/main" id="{00000000-0008-0000-0000-00003F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57150</xdr:colOff>
      <xdr:row>76</xdr:row>
      <xdr:rowOff>76200</xdr:rowOff>
    </xdr:to>
    <xdr:sp macro="" textlink="">
      <xdr:nvSpPr>
        <xdr:cNvPr id="320" name="Text Box 394360">
          <a:extLst>
            <a:ext uri="{FF2B5EF4-FFF2-40B4-BE49-F238E27FC236}">
              <a16:creationId xmlns="" xmlns:a16="http://schemas.microsoft.com/office/drawing/2014/main" id="{00000000-0008-0000-0000-000040010000}"/>
            </a:ext>
          </a:extLst>
        </xdr:cNvPr>
        <xdr:cNvSpPr txBox="1">
          <a:spLocks noChangeArrowheads="1"/>
        </xdr:cNvSpPr>
      </xdr:nvSpPr>
      <xdr:spPr bwMode="auto">
        <a:xfrm>
          <a:off x="0" y="567404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57150</xdr:colOff>
      <xdr:row>76</xdr:row>
      <xdr:rowOff>76200</xdr:rowOff>
    </xdr:to>
    <xdr:sp macro="" textlink="">
      <xdr:nvSpPr>
        <xdr:cNvPr id="321" name="Text Box 394744">
          <a:extLst>
            <a:ext uri="{FF2B5EF4-FFF2-40B4-BE49-F238E27FC236}">
              <a16:creationId xmlns="" xmlns:a16="http://schemas.microsoft.com/office/drawing/2014/main" id="{00000000-0008-0000-0000-000041010000}"/>
            </a:ext>
          </a:extLst>
        </xdr:cNvPr>
        <xdr:cNvSpPr txBox="1">
          <a:spLocks noChangeArrowheads="1"/>
        </xdr:cNvSpPr>
      </xdr:nvSpPr>
      <xdr:spPr bwMode="auto">
        <a:xfrm>
          <a:off x="0" y="567404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22" name="Text Box 394345">
          <a:extLst>
            <a:ext uri="{FF2B5EF4-FFF2-40B4-BE49-F238E27FC236}">
              <a16:creationId xmlns="" xmlns:a16="http://schemas.microsoft.com/office/drawing/2014/main" id="{00000000-0008-0000-0000-000042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23" name="Text Box 394346">
          <a:extLst>
            <a:ext uri="{FF2B5EF4-FFF2-40B4-BE49-F238E27FC236}">
              <a16:creationId xmlns="" xmlns:a16="http://schemas.microsoft.com/office/drawing/2014/main" id="{00000000-0008-0000-0000-000043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24" name="Text Box 394347">
          <a:extLst>
            <a:ext uri="{FF2B5EF4-FFF2-40B4-BE49-F238E27FC236}">
              <a16:creationId xmlns="" xmlns:a16="http://schemas.microsoft.com/office/drawing/2014/main" id="{00000000-0008-0000-0000-000044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25" name="Text Box 394348">
          <a:extLst>
            <a:ext uri="{FF2B5EF4-FFF2-40B4-BE49-F238E27FC236}">
              <a16:creationId xmlns="" xmlns:a16="http://schemas.microsoft.com/office/drawing/2014/main" id="{00000000-0008-0000-0000-000045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26" name="Text Box 394349">
          <a:extLst>
            <a:ext uri="{FF2B5EF4-FFF2-40B4-BE49-F238E27FC236}">
              <a16:creationId xmlns="" xmlns:a16="http://schemas.microsoft.com/office/drawing/2014/main" id="{00000000-0008-0000-0000-000046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27" name="Text Box 394350">
          <a:extLst>
            <a:ext uri="{FF2B5EF4-FFF2-40B4-BE49-F238E27FC236}">
              <a16:creationId xmlns="" xmlns:a16="http://schemas.microsoft.com/office/drawing/2014/main" id="{00000000-0008-0000-0000-000047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28" name="Text Box 394351">
          <a:extLst>
            <a:ext uri="{FF2B5EF4-FFF2-40B4-BE49-F238E27FC236}">
              <a16:creationId xmlns="" xmlns:a16="http://schemas.microsoft.com/office/drawing/2014/main" id="{00000000-0008-0000-0000-000048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29" name="Text Box 394352">
          <a:extLst>
            <a:ext uri="{FF2B5EF4-FFF2-40B4-BE49-F238E27FC236}">
              <a16:creationId xmlns="" xmlns:a16="http://schemas.microsoft.com/office/drawing/2014/main" id="{00000000-0008-0000-0000-000049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30" name="Text Box 394353">
          <a:extLst>
            <a:ext uri="{FF2B5EF4-FFF2-40B4-BE49-F238E27FC236}">
              <a16:creationId xmlns="" xmlns:a16="http://schemas.microsoft.com/office/drawing/2014/main" id="{00000000-0008-0000-0000-00004A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31" name="Text Box 394354">
          <a:extLst>
            <a:ext uri="{FF2B5EF4-FFF2-40B4-BE49-F238E27FC236}">
              <a16:creationId xmlns="" xmlns:a16="http://schemas.microsoft.com/office/drawing/2014/main" id="{00000000-0008-0000-0000-00004B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32" name="Text Box 394355">
          <a:extLst>
            <a:ext uri="{FF2B5EF4-FFF2-40B4-BE49-F238E27FC236}">
              <a16:creationId xmlns="" xmlns:a16="http://schemas.microsoft.com/office/drawing/2014/main" id="{00000000-0008-0000-0000-00004C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33" name="Text Box 394356">
          <a:extLst>
            <a:ext uri="{FF2B5EF4-FFF2-40B4-BE49-F238E27FC236}">
              <a16:creationId xmlns="" xmlns:a16="http://schemas.microsoft.com/office/drawing/2014/main" id="{00000000-0008-0000-0000-00004D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34" name="Text Box 394357">
          <a:extLst>
            <a:ext uri="{FF2B5EF4-FFF2-40B4-BE49-F238E27FC236}">
              <a16:creationId xmlns="" xmlns:a16="http://schemas.microsoft.com/office/drawing/2014/main" id="{00000000-0008-0000-0000-00004E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35" name="Text Box 394358">
          <a:extLst>
            <a:ext uri="{FF2B5EF4-FFF2-40B4-BE49-F238E27FC236}">
              <a16:creationId xmlns="" xmlns:a16="http://schemas.microsoft.com/office/drawing/2014/main" id="{00000000-0008-0000-0000-00004F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36" name="Text Box 394359">
          <a:extLst>
            <a:ext uri="{FF2B5EF4-FFF2-40B4-BE49-F238E27FC236}">
              <a16:creationId xmlns="" xmlns:a16="http://schemas.microsoft.com/office/drawing/2014/main" id="{00000000-0008-0000-0000-000050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37" name="Text Box 394729">
          <a:extLst>
            <a:ext uri="{FF2B5EF4-FFF2-40B4-BE49-F238E27FC236}">
              <a16:creationId xmlns="" xmlns:a16="http://schemas.microsoft.com/office/drawing/2014/main" id="{00000000-0008-0000-0000-000051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38" name="Text Box 394730">
          <a:extLst>
            <a:ext uri="{FF2B5EF4-FFF2-40B4-BE49-F238E27FC236}">
              <a16:creationId xmlns="" xmlns:a16="http://schemas.microsoft.com/office/drawing/2014/main" id="{00000000-0008-0000-0000-000052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39" name="Text Box 394731">
          <a:extLst>
            <a:ext uri="{FF2B5EF4-FFF2-40B4-BE49-F238E27FC236}">
              <a16:creationId xmlns="" xmlns:a16="http://schemas.microsoft.com/office/drawing/2014/main" id="{00000000-0008-0000-0000-000053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40" name="Text Box 394732">
          <a:extLst>
            <a:ext uri="{FF2B5EF4-FFF2-40B4-BE49-F238E27FC236}">
              <a16:creationId xmlns="" xmlns:a16="http://schemas.microsoft.com/office/drawing/2014/main" id="{00000000-0008-0000-0000-000054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41" name="Text Box 394733">
          <a:extLst>
            <a:ext uri="{FF2B5EF4-FFF2-40B4-BE49-F238E27FC236}">
              <a16:creationId xmlns="" xmlns:a16="http://schemas.microsoft.com/office/drawing/2014/main" id="{00000000-0008-0000-0000-000055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42" name="Text Box 394734">
          <a:extLst>
            <a:ext uri="{FF2B5EF4-FFF2-40B4-BE49-F238E27FC236}">
              <a16:creationId xmlns="" xmlns:a16="http://schemas.microsoft.com/office/drawing/2014/main" id="{00000000-0008-0000-0000-000056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43" name="Text Box 394735">
          <a:extLst>
            <a:ext uri="{FF2B5EF4-FFF2-40B4-BE49-F238E27FC236}">
              <a16:creationId xmlns="" xmlns:a16="http://schemas.microsoft.com/office/drawing/2014/main" id="{00000000-0008-0000-0000-000057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44" name="Text Box 394736">
          <a:extLst>
            <a:ext uri="{FF2B5EF4-FFF2-40B4-BE49-F238E27FC236}">
              <a16:creationId xmlns="" xmlns:a16="http://schemas.microsoft.com/office/drawing/2014/main" id="{00000000-0008-0000-0000-000058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45" name="Text Box 394737">
          <a:extLst>
            <a:ext uri="{FF2B5EF4-FFF2-40B4-BE49-F238E27FC236}">
              <a16:creationId xmlns="" xmlns:a16="http://schemas.microsoft.com/office/drawing/2014/main" id="{00000000-0008-0000-0000-000059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46" name="Text Box 394738">
          <a:extLst>
            <a:ext uri="{FF2B5EF4-FFF2-40B4-BE49-F238E27FC236}">
              <a16:creationId xmlns="" xmlns:a16="http://schemas.microsoft.com/office/drawing/2014/main" id="{00000000-0008-0000-0000-00005A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47" name="Text Box 394739">
          <a:extLst>
            <a:ext uri="{FF2B5EF4-FFF2-40B4-BE49-F238E27FC236}">
              <a16:creationId xmlns="" xmlns:a16="http://schemas.microsoft.com/office/drawing/2014/main" id="{00000000-0008-0000-0000-00005B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48" name="Text Box 394740">
          <a:extLst>
            <a:ext uri="{FF2B5EF4-FFF2-40B4-BE49-F238E27FC236}">
              <a16:creationId xmlns="" xmlns:a16="http://schemas.microsoft.com/office/drawing/2014/main" id="{00000000-0008-0000-0000-00005C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49" name="Text Box 394741">
          <a:extLst>
            <a:ext uri="{FF2B5EF4-FFF2-40B4-BE49-F238E27FC236}">
              <a16:creationId xmlns="" xmlns:a16="http://schemas.microsoft.com/office/drawing/2014/main" id="{00000000-0008-0000-0000-00005D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50" name="Text Box 394742">
          <a:extLst>
            <a:ext uri="{FF2B5EF4-FFF2-40B4-BE49-F238E27FC236}">
              <a16:creationId xmlns="" xmlns:a16="http://schemas.microsoft.com/office/drawing/2014/main" id="{00000000-0008-0000-0000-00005E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51" name="Text Box 394743">
          <a:extLst>
            <a:ext uri="{FF2B5EF4-FFF2-40B4-BE49-F238E27FC236}">
              <a16:creationId xmlns="" xmlns:a16="http://schemas.microsoft.com/office/drawing/2014/main" id="{00000000-0008-0000-0000-00005F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57150</xdr:colOff>
      <xdr:row>76</xdr:row>
      <xdr:rowOff>76200</xdr:rowOff>
    </xdr:to>
    <xdr:sp macro="" textlink="">
      <xdr:nvSpPr>
        <xdr:cNvPr id="352" name="Text Box 394360">
          <a:extLst>
            <a:ext uri="{FF2B5EF4-FFF2-40B4-BE49-F238E27FC236}">
              <a16:creationId xmlns="" xmlns:a16="http://schemas.microsoft.com/office/drawing/2014/main" id="{00000000-0008-0000-0000-000060010000}"/>
            </a:ext>
          </a:extLst>
        </xdr:cNvPr>
        <xdr:cNvSpPr txBox="1">
          <a:spLocks noChangeArrowheads="1"/>
        </xdr:cNvSpPr>
      </xdr:nvSpPr>
      <xdr:spPr bwMode="auto">
        <a:xfrm>
          <a:off x="0" y="567404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57150</xdr:colOff>
      <xdr:row>76</xdr:row>
      <xdr:rowOff>76200</xdr:rowOff>
    </xdr:to>
    <xdr:sp macro="" textlink="">
      <xdr:nvSpPr>
        <xdr:cNvPr id="353" name="Text Box 394744">
          <a:extLst>
            <a:ext uri="{FF2B5EF4-FFF2-40B4-BE49-F238E27FC236}">
              <a16:creationId xmlns="" xmlns:a16="http://schemas.microsoft.com/office/drawing/2014/main" id="{00000000-0008-0000-0000-000061010000}"/>
            </a:ext>
          </a:extLst>
        </xdr:cNvPr>
        <xdr:cNvSpPr txBox="1">
          <a:spLocks noChangeArrowheads="1"/>
        </xdr:cNvSpPr>
      </xdr:nvSpPr>
      <xdr:spPr bwMode="auto">
        <a:xfrm>
          <a:off x="0" y="56740425"/>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54" name="Text Box 394345">
          <a:extLst>
            <a:ext uri="{FF2B5EF4-FFF2-40B4-BE49-F238E27FC236}">
              <a16:creationId xmlns="" xmlns:a16="http://schemas.microsoft.com/office/drawing/2014/main" id="{00000000-0008-0000-0000-000062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55" name="Text Box 394346">
          <a:extLst>
            <a:ext uri="{FF2B5EF4-FFF2-40B4-BE49-F238E27FC236}">
              <a16:creationId xmlns="" xmlns:a16="http://schemas.microsoft.com/office/drawing/2014/main" id="{00000000-0008-0000-0000-000063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56" name="Text Box 394347">
          <a:extLst>
            <a:ext uri="{FF2B5EF4-FFF2-40B4-BE49-F238E27FC236}">
              <a16:creationId xmlns="" xmlns:a16="http://schemas.microsoft.com/office/drawing/2014/main" id="{00000000-0008-0000-0000-000064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57" name="Text Box 394348">
          <a:extLst>
            <a:ext uri="{FF2B5EF4-FFF2-40B4-BE49-F238E27FC236}">
              <a16:creationId xmlns="" xmlns:a16="http://schemas.microsoft.com/office/drawing/2014/main" id="{00000000-0008-0000-0000-000065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58" name="Text Box 394349">
          <a:extLst>
            <a:ext uri="{FF2B5EF4-FFF2-40B4-BE49-F238E27FC236}">
              <a16:creationId xmlns="" xmlns:a16="http://schemas.microsoft.com/office/drawing/2014/main" id="{00000000-0008-0000-0000-000066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59" name="Text Box 394350">
          <a:extLst>
            <a:ext uri="{FF2B5EF4-FFF2-40B4-BE49-F238E27FC236}">
              <a16:creationId xmlns="" xmlns:a16="http://schemas.microsoft.com/office/drawing/2014/main" id="{00000000-0008-0000-0000-000067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60" name="Text Box 394351">
          <a:extLst>
            <a:ext uri="{FF2B5EF4-FFF2-40B4-BE49-F238E27FC236}">
              <a16:creationId xmlns="" xmlns:a16="http://schemas.microsoft.com/office/drawing/2014/main" id="{00000000-0008-0000-0000-000068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61" name="Text Box 394352">
          <a:extLst>
            <a:ext uri="{FF2B5EF4-FFF2-40B4-BE49-F238E27FC236}">
              <a16:creationId xmlns="" xmlns:a16="http://schemas.microsoft.com/office/drawing/2014/main" id="{00000000-0008-0000-0000-000069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62" name="Text Box 394353">
          <a:extLst>
            <a:ext uri="{FF2B5EF4-FFF2-40B4-BE49-F238E27FC236}">
              <a16:creationId xmlns="" xmlns:a16="http://schemas.microsoft.com/office/drawing/2014/main" id="{00000000-0008-0000-0000-00006A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63" name="Text Box 394354">
          <a:extLst>
            <a:ext uri="{FF2B5EF4-FFF2-40B4-BE49-F238E27FC236}">
              <a16:creationId xmlns="" xmlns:a16="http://schemas.microsoft.com/office/drawing/2014/main" id="{00000000-0008-0000-0000-00006B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64" name="Text Box 394355">
          <a:extLst>
            <a:ext uri="{FF2B5EF4-FFF2-40B4-BE49-F238E27FC236}">
              <a16:creationId xmlns="" xmlns:a16="http://schemas.microsoft.com/office/drawing/2014/main" id="{00000000-0008-0000-0000-00006C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65" name="Text Box 394356">
          <a:extLst>
            <a:ext uri="{FF2B5EF4-FFF2-40B4-BE49-F238E27FC236}">
              <a16:creationId xmlns="" xmlns:a16="http://schemas.microsoft.com/office/drawing/2014/main" id="{00000000-0008-0000-0000-00006D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66" name="Text Box 394357">
          <a:extLst>
            <a:ext uri="{FF2B5EF4-FFF2-40B4-BE49-F238E27FC236}">
              <a16:creationId xmlns="" xmlns:a16="http://schemas.microsoft.com/office/drawing/2014/main" id="{00000000-0008-0000-0000-00006E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67" name="Text Box 394358">
          <a:extLst>
            <a:ext uri="{FF2B5EF4-FFF2-40B4-BE49-F238E27FC236}">
              <a16:creationId xmlns="" xmlns:a16="http://schemas.microsoft.com/office/drawing/2014/main" id="{00000000-0008-0000-0000-00006F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68" name="Text Box 394359">
          <a:extLst>
            <a:ext uri="{FF2B5EF4-FFF2-40B4-BE49-F238E27FC236}">
              <a16:creationId xmlns="" xmlns:a16="http://schemas.microsoft.com/office/drawing/2014/main" id="{00000000-0008-0000-0000-000070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69" name="Text Box 394729">
          <a:extLst>
            <a:ext uri="{FF2B5EF4-FFF2-40B4-BE49-F238E27FC236}">
              <a16:creationId xmlns="" xmlns:a16="http://schemas.microsoft.com/office/drawing/2014/main" id="{00000000-0008-0000-0000-000071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70" name="Text Box 394730">
          <a:extLst>
            <a:ext uri="{FF2B5EF4-FFF2-40B4-BE49-F238E27FC236}">
              <a16:creationId xmlns="" xmlns:a16="http://schemas.microsoft.com/office/drawing/2014/main" id="{00000000-0008-0000-0000-000072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71" name="Text Box 394731">
          <a:extLst>
            <a:ext uri="{FF2B5EF4-FFF2-40B4-BE49-F238E27FC236}">
              <a16:creationId xmlns="" xmlns:a16="http://schemas.microsoft.com/office/drawing/2014/main" id="{00000000-0008-0000-0000-000073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72" name="Text Box 394732">
          <a:extLst>
            <a:ext uri="{FF2B5EF4-FFF2-40B4-BE49-F238E27FC236}">
              <a16:creationId xmlns="" xmlns:a16="http://schemas.microsoft.com/office/drawing/2014/main" id="{00000000-0008-0000-0000-000074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73" name="Text Box 394733">
          <a:extLst>
            <a:ext uri="{FF2B5EF4-FFF2-40B4-BE49-F238E27FC236}">
              <a16:creationId xmlns="" xmlns:a16="http://schemas.microsoft.com/office/drawing/2014/main" id="{00000000-0008-0000-0000-000075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74" name="Text Box 394734">
          <a:extLst>
            <a:ext uri="{FF2B5EF4-FFF2-40B4-BE49-F238E27FC236}">
              <a16:creationId xmlns="" xmlns:a16="http://schemas.microsoft.com/office/drawing/2014/main" id="{00000000-0008-0000-0000-000076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75" name="Text Box 394735">
          <a:extLst>
            <a:ext uri="{FF2B5EF4-FFF2-40B4-BE49-F238E27FC236}">
              <a16:creationId xmlns="" xmlns:a16="http://schemas.microsoft.com/office/drawing/2014/main" id="{00000000-0008-0000-0000-000077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76" name="Text Box 394736">
          <a:extLst>
            <a:ext uri="{FF2B5EF4-FFF2-40B4-BE49-F238E27FC236}">
              <a16:creationId xmlns="" xmlns:a16="http://schemas.microsoft.com/office/drawing/2014/main" id="{00000000-0008-0000-0000-000078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77" name="Text Box 394737">
          <a:extLst>
            <a:ext uri="{FF2B5EF4-FFF2-40B4-BE49-F238E27FC236}">
              <a16:creationId xmlns="" xmlns:a16="http://schemas.microsoft.com/office/drawing/2014/main" id="{00000000-0008-0000-0000-000079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78" name="Text Box 394738">
          <a:extLst>
            <a:ext uri="{FF2B5EF4-FFF2-40B4-BE49-F238E27FC236}">
              <a16:creationId xmlns="" xmlns:a16="http://schemas.microsoft.com/office/drawing/2014/main" id="{00000000-0008-0000-0000-00007A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79" name="Text Box 394739">
          <a:extLst>
            <a:ext uri="{FF2B5EF4-FFF2-40B4-BE49-F238E27FC236}">
              <a16:creationId xmlns="" xmlns:a16="http://schemas.microsoft.com/office/drawing/2014/main" id="{00000000-0008-0000-0000-00007B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80" name="Text Box 394740">
          <a:extLst>
            <a:ext uri="{FF2B5EF4-FFF2-40B4-BE49-F238E27FC236}">
              <a16:creationId xmlns="" xmlns:a16="http://schemas.microsoft.com/office/drawing/2014/main" id="{00000000-0008-0000-0000-00007C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81" name="Text Box 394741">
          <a:extLst>
            <a:ext uri="{FF2B5EF4-FFF2-40B4-BE49-F238E27FC236}">
              <a16:creationId xmlns="" xmlns:a16="http://schemas.microsoft.com/office/drawing/2014/main" id="{00000000-0008-0000-0000-00007D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82" name="Text Box 394742">
          <a:extLst>
            <a:ext uri="{FF2B5EF4-FFF2-40B4-BE49-F238E27FC236}">
              <a16:creationId xmlns="" xmlns:a16="http://schemas.microsoft.com/office/drawing/2014/main" id="{00000000-0008-0000-0000-00007E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76</xdr:row>
      <xdr:rowOff>0</xdr:rowOff>
    </xdr:from>
    <xdr:to>
      <xdr:col>0</xdr:col>
      <xdr:colOff>95250</xdr:colOff>
      <xdr:row>76</xdr:row>
      <xdr:rowOff>38100</xdr:rowOff>
    </xdr:to>
    <xdr:sp macro="" textlink="">
      <xdr:nvSpPr>
        <xdr:cNvPr id="383" name="Text Box 394743">
          <a:extLst>
            <a:ext uri="{FF2B5EF4-FFF2-40B4-BE49-F238E27FC236}">
              <a16:creationId xmlns="" xmlns:a16="http://schemas.microsoft.com/office/drawing/2014/main" id="{00000000-0008-0000-0000-00007F010000}"/>
            </a:ext>
          </a:extLst>
        </xdr:cNvPr>
        <xdr:cNvSpPr txBox="1">
          <a:spLocks noChangeArrowheads="1"/>
        </xdr:cNvSpPr>
      </xdr:nvSpPr>
      <xdr:spPr bwMode="auto">
        <a:xfrm>
          <a:off x="0" y="56740425"/>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384" name="Text Box 4">
          <a:extLst>
            <a:ext uri="{FF2B5EF4-FFF2-40B4-BE49-F238E27FC236}">
              <a16:creationId xmlns="" xmlns:a16="http://schemas.microsoft.com/office/drawing/2014/main" id="{00000000-0008-0000-0000-000080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385" name="Text Box 4">
          <a:extLst>
            <a:ext uri="{FF2B5EF4-FFF2-40B4-BE49-F238E27FC236}">
              <a16:creationId xmlns="" xmlns:a16="http://schemas.microsoft.com/office/drawing/2014/main" id="{00000000-0008-0000-0000-000081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386" name="Text Box 4">
          <a:extLst>
            <a:ext uri="{FF2B5EF4-FFF2-40B4-BE49-F238E27FC236}">
              <a16:creationId xmlns="" xmlns:a16="http://schemas.microsoft.com/office/drawing/2014/main" id="{00000000-0008-0000-0000-000082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387" name="Text Box 4">
          <a:extLst>
            <a:ext uri="{FF2B5EF4-FFF2-40B4-BE49-F238E27FC236}">
              <a16:creationId xmlns="" xmlns:a16="http://schemas.microsoft.com/office/drawing/2014/main" id="{00000000-0008-0000-0000-000083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388" name="Text Box 4">
          <a:extLst>
            <a:ext uri="{FF2B5EF4-FFF2-40B4-BE49-F238E27FC236}">
              <a16:creationId xmlns="" xmlns:a16="http://schemas.microsoft.com/office/drawing/2014/main" id="{00000000-0008-0000-0000-000084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389" name="Text Box 4">
          <a:extLst>
            <a:ext uri="{FF2B5EF4-FFF2-40B4-BE49-F238E27FC236}">
              <a16:creationId xmlns="" xmlns:a16="http://schemas.microsoft.com/office/drawing/2014/main" id="{00000000-0008-0000-0000-000085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390" name="Text Box 4">
          <a:extLst>
            <a:ext uri="{FF2B5EF4-FFF2-40B4-BE49-F238E27FC236}">
              <a16:creationId xmlns="" xmlns:a16="http://schemas.microsoft.com/office/drawing/2014/main" id="{00000000-0008-0000-0000-000086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391" name="Text Box 4">
          <a:extLst>
            <a:ext uri="{FF2B5EF4-FFF2-40B4-BE49-F238E27FC236}">
              <a16:creationId xmlns="" xmlns:a16="http://schemas.microsoft.com/office/drawing/2014/main" id="{00000000-0008-0000-0000-000087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392" name="Text Box 4">
          <a:extLst>
            <a:ext uri="{FF2B5EF4-FFF2-40B4-BE49-F238E27FC236}">
              <a16:creationId xmlns="" xmlns:a16="http://schemas.microsoft.com/office/drawing/2014/main" id="{00000000-0008-0000-0000-000088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393" name="Text Box 4">
          <a:extLst>
            <a:ext uri="{FF2B5EF4-FFF2-40B4-BE49-F238E27FC236}">
              <a16:creationId xmlns="" xmlns:a16="http://schemas.microsoft.com/office/drawing/2014/main" id="{00000000-0008-0000-0000-000089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394" name="Text Box 4">
          <a:extLst>
            <a:ext uri="{FF2B5EF4-FFF2-40B4-BE49-F238E27FC236}">
              <a16:creationId xmlns="" xmlns:a16="http://schemas.microsoft.com/office/drawing/2014/main" id="{00000000-0008-0000-0000-00008A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395" name="Text Box 4">
          <a:extLst>
            <a:ext uri="{FF2B5EF4-FFF2-40B4-BE49-F238E27FC236}">
              <a16:creationId xmlns="" xmlns:a16="http://schemas.microsoft.com/office/drawing/2014/main" id="{00000000-0008-0000-0000-00008B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396" name="Text Box 4">
          <a:extLst>
            <a:ext uri="{FF2B5EF4-FFF2-40B4-BE49-F238E27FC236}">
              <a16:creationId xmlns="" xmlns:a16="http://schemas.microsoft.com/office/drawing/2014/main" id="{00000000-0008-0000-0000-00008C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397" name="Text Box 4">
          <a:extLst>
            <a:ext uri="{FF2B5EF4-FFF2-40B4-BE49-F238E27FC236}">
              <a16:creationId xmlns="" xmlns:a16="http://schemas.microsoft.com/office/drawing/2014/main" id="{00000000-0008-0000-0000-00008D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398" name="Text Box 4">
          <a:extLst>
            <a:ext uri="{FF2B5EF4-FFF2-40B4-BE49-F238E27FC236}">
              <a16:creationId xmlns="" xmlns:a16="http://schemas.microsoft.com/office/drawing/2014/main" id="{00000000-0008-0000-0000-00008E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399" name="Text Box 4">
          <a:extLst>
            <a:ext uri="{FF2B5EF4-FFF2-40B4-BE49-F238E27FC236}">
              <a16:creationId xmlns="" xmlns:a16="http://schemas.microsoft.com/office/drawing/2014/main" id="{00000000-0008-0000-0000-00008F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00" name="Text Box 4">
          <a:extLst>
            <a:ext uri="{FF2B5EF4-FFF2-40B4-BE49-F238E27FC236}">
              <a16:creationId xmlns="" xmlns:a16="http://schemas.microsoft.com/office/drawing/2014/main" id="{00000000-0008-0000-0000-000090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01" name="Text Box 4">
          <a:extLst>
            <a:ext uri="{FF2B5EF4-FFF2-40B4-BE49-F238E27FC236}">
              <a16:creationId xmlns="" xmlns:a16="http://schemas.microsoft.com/office/drawing/2014/main" id="{00000000-0008-0000-0000-000091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02" name="Text Box 4">
          <a:extLst>
            <a:ext uri="{FF2B5EF4-FFF2-40B4-BE49-F238E27FC236}">
              <a16:creationId xmlns="" xmlns:a16="http://schemas.microsoft.com/office/drawing/2014/main" id="{00000000-0008-0000-0000-000092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03" name="Text Box 4">
          <a:extLst>
            <a:ext uri="{FF2B5EF4-FFF2-40B4-BE49-F238E27FC236}">
              <a16:creationId xmlns="" xmlns:a16="http://schemas.microsoft.com/office/drawing/2014/main" id="{00000000-0008-0000-0000-000093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04" name="Text Box 4">
          <a:extLst>
            <a:ext uri="{FF2B5EF4-FFF2-40B4-BE49-F238E27FC236}">
              <a16:creationId xmlns="" xmlns:a16="http://schemas.microsoft.com/office/drawing/2014/main" id="{00000000-0008-0000-0000-000094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05" name="Text Box 4">
          <a:extLst>
            <a:ext uri="{FF2B5EF4-FFF2-40B4-BE49-F238E27FC236}">
              <a16:creationId xmlns="" xmlns:a16="http://schemas.microsoft.com/office/drawing/2014/main" id="{00000000-0008-0000-0000-000095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06" name="Text Box 4">
          <a:extLst>
            <a:ext uri="{FF2B5EF4-FFF2-40B4-BE49-F238E27FC236}">
              <a16:creationId xmlns="" xmlns:a16="http://schemas.microsoft.com/office/drawing/2014/main" id="{00000000-0008-0000-0000-000096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07" name="Text Box 4">
          <a:extLst>
            <a:ext uri="{FF2B5EF4-FFF2-40B4-BE49-F238E27FC236}">
              <a16:creationId xmlns="" xmlns:a16="http://schemas.microsoft.com/office/drawing/2014/main" id="{00000000-0008-0000-0000-000097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08" name="Text Box 4">
          <a:extLst>
            <a:ext uri="{FF2B5EF4-FFF2-40B4-BE49-F238E27FC236}">
              <a16:creationId xmlns="" xmlns:a16="http://schemas.microsoft.com/office/drawing/2014/main" id="{00000000-0008-0000-0000-000098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09" name="Text Box 4">
          <a:extLst>
            <a:ext uri="{FF2B5EF4-FFF2-40B4-BE49-F238E27FC236}">
              <a16:creationId xmlns="" xmlns:a16="http://schemas.microsoft.com/office/drawing/2014/main" id="{00000000-0008-0000-0000-000099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10" name="Text Box 4">
          <a:extLst>
            <a:ext uri="{FF2B5EF4-FFF2-40B4-BE49-F238E27FC236}">
              <a16:creationId xmlns="" xmlns:a16="http://schemas.microsoft.com/office/drawing/2014/main" id="{00000000-0008-0000-0000-00009A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11" name="Text Box 4">
          <a:extLst>
            <a:ext uri="{FF2B5EF4-FFF2-40B4-BE49-F238E27FC236}">
              <a16:creationId xmlns="" xmlns:a16="http://schemas.microsoft.com/office/drawing/2014/main" id="{00000000-0008-0000-0000-00009B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12" name="Text Box 4">
          <a:extLst>
            <a:ext uri="{FF2B5EF4-FFF2-40B4-BE49-F238E27FC236}">
              <a16:creationId xmlns="" xmlns:a16="http://schemas.microsoft.com/office/drawing/2014/main" id="{00000000-0008-0000-0000-00009C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13" name="Text Box 4">
          <a:extLst>
            <a:ext uri="{FF2B5EF4-FFF2-40B4-BE49-F238E27FC236}">
              <a16:creationId xmlns="" xmlns:a16="http://schemas.microsoft.com/office/drawing/2014/main" id="{00000000-0008-0000-0000-00009D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14" name="Text Box 4">
          <a:extLst>
            <a:ext uri="{FF2B5EF4-FFF2-40B4-BE49-F238E27FC236}">
              <a16:creationId xmlns="" xmlns:a16="http://schemas.microsoft.com/office/drawing/2014/main" id="{00000000-0008-0000-0000-00009E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15" name="Text Box 4">
          <a:extLst>
            <a:ext uri="{FF2B5EF4-FFF2-40B4-BE49-F238E27FC236}">
              <a16:creationId xmlns="" xmlns:a16="http://schemas.microsoft.com/office/drawing/2014/main" id="{00000000-0008-0000-0000-00009F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16" name="Text Box 4">
          <a:extLst>
            <a:ext uri="{FF2B5EF4-FFF2-40B4-BE49-F238E27FC236}">
              <a16:creationId xmlns="" xmlns:a16="http://schemas.microsoft.com/office/drawing/2014/main" id="{00000000-0008-0000-0000-0000A0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17" name="Text Box 4">
          <a:extLst>
            <a:ext uri="{FF2B5EF4-FFF2-40B4-BE49-F238E27FC236}">
              <a16:creationId xmlns="" xmlns:a16="http://schemas.microsoft.com/office/drawing/2014/main" id="{00000000-0008-0000-0000-0000A1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18" name="Text Box 4">
          <a:extLst>
            <a:ext uri="{FF2B5EF4-FFF2-40B4-BE49-F238E27FC236}">
              <a16:creationId xmlns="" xmlns:a16="http://schemas.microsoft.com/office/drawing/2014/main" id="{00000000-0008-0000-0000-0000A2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19" name="Text Box 4">
          <a:extLst>
            <a:ext uri="{FF2B5EF4-FFF2-40B4-BE49-F238E27FC236}">
              <a16:creationId xmlns="" xmlns:a16="http://schemas.microsoft.com/office/drawing/2014/main" id="{00000000-0008-0000-0000-0000A3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47625</xdr:rowOff>
    </xdr:to>
    <xdr:sp macro="" textlink="">
      <xdr:nvSpPr>
        <xdr:cNvPr id="420" name="Text Box 4">
          <a:extLst>
            <a:ext uri="{FF2B5EF4-FFF2-40B4-BE49-F238E27FC236}">
              <a16:creationId xmlns="" xmlns:a16="http://schemas.microsoft.com/office/drawing/2014/main" id="{00000000-0008-0000-0000-0000A401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47625</xdr:rowOff>
    </xdr:to>
    <xdr:sp macro="" textlink="">
      <xdr:nvSpPr>
        <xdr:cNvPr id="421" name="Text Box 4">
          <a:extLst>
            <a:ext uri="{FF2B5EF4-FFF2-40B4-BE49-F238E27FC236}">
              <a16:creationId xmlns="" xmlns:a16="http://schemas.microsoft.com/office/drawing/2014/main" id="{00000000-0008-0000-0000-0000A501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22" name="Text Box 4">
          <a:extLst>
            <a:ext uri="{FF2B5EF4-FFF2-40B4-BE49-F238E27FC236}">
              <a16:creationId xmlns="" xmlns:a16="http://schemas.microsoft.com/office/drawing/2014/main" id="{00000000-0008-0000-0000-0000A6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23" name="Text Box 4">
          <a:extLst>
            <a:ext uri="{FF2B5EF4-FFF2-40B4-BE49-F238E27FC236}">
              <a16:creationId xmlns="" xmlns:a16="http://schemas.microsoft.com/office/drawing/2014/main" id="{00000000-0008-0000-0000-0000A7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47625</xdr:rowOff>
    </xdr:to>
    <xdr:sp macro="" textlink="">
      <xdr:nvSpPr>
        <xdr:cNvPr id="424" name="Text Box 4">
          <a:extLst>
            <a:ext uri="{FF2B5EF4-FFF2-40B4-BE49-F238E27FC236}">
              <a16:creationId xmlns="" xmlns:a16="http://schemas.microsoft.com/office/drawing/2014/main" id="{00000000-0008-0000-0000-0000A801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47625</xdr:rowOff>
    </xdr:to>
    <xdr:sp macro="" textlink="">
      <xdr:nvSpPr>
        <xdr:cNvPr id="425" name="Text Box 4">
          <a:extLst>
            <a:ext uri="{FF2B5EF4-FFF2-40B4-BE49-F238E27FC236}">
              <a16:creationId xmlns="" xmlns:a16="http://schemas.microsoft.com/office/drawing/2014/main" id="{00000000-0008-0000-0000-0000A901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26" name="Text Box 4">
          <a:extLst>
            <a:ext uri="{FF2B5EF4-FFF2-40B4-BE49-F238E27FC236}">
              <a16:creationId xmlns="" xmlns:a16="http://schemas.microsoft.com/office/drawing/2014/main" id="{00000000-0008-0000-0000-0000AA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27" name="Text Box 4">
          <a:extLst>
            <a:ext uri="{FF2B5EF4-FFF2-40B4-BE49-F238E27FC236}">
              <a16:creationId xmlns="" xmlns:a16="http://schemas.microsoft.com/office/drawing/2014/main" id="{00000000-0008-0000-0000-0000AB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28" name="Text Box 4">
          <a:extLst>
            <a:ext uri="{FF2B5EF4-FFF2-40B4-BE49-F238E27FC236}">
              <a16:creationId xmlns="" xmlns:a16="http://schemas.microsoft.com/office/drawing/2014/main" id="{00000000-0008-0000-0000-0000AC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29" name="Text Box 4">
          <a:extLst>
            <a:ext uri="{FF2B5EF4-FFF2-40B4-BE49-F238E27FC236}">
              <a16:creationId xmlns="" xmlns:a16="http://schemas.microsoft.com/office/drawing/2014/main" id="{00000000-0008-0000-0000-0000AD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30" name="Text Box 4">
          <a:extLst>
            <a:ext uri="{FF2B5EF4-FFF2-40B4-BE49-F238E27FC236}">
              <a16:creationId xmlns="" xmlns:a16="http://schemas.microsoft.com/office/drawing/2014/main" id="{00000000-0008-0000-0000-0000AE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31" name="Text Box 4">
          <a:extLst>
            <a:ext uri="{FF2B5EF4-FFF2-40B4-BE49-F238E27FC236}">
              <a16:creationId xmlns="" xmlns:a16="http://schemas.microsoft.com/office/drawing/2014/main" id="{00000000-0008-0000-0000-0000AF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32" name="Text Box 4">
          <a:extLst>
            <a:ext uri="{FF2B5EF4-FFF2-40B4-BE49-F238E27FC236}">
              <a16:creationId xmlns="" xmlns:a16="http://schemas.microsoft.com/office/drawing/2014/main" id="{00000000-0008-0000-0000-0000B0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33" name="Text Box 4">
          <a:extLst>
            <a:ext uri="{FF2B5EF4-FFF2-40B4-BE49-F238E27FC236}">
              <a16:creationId xmlns="" xmlns:a16="http://schemas.microsoft.com/office/drawing/2014/main" id="{00000000-0008-0000-0000-0000B1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34" name="Text Box 4">
          <a:extLst>
            <a:ext uri="{FF2B5EF4-FFF2-40B4-BE49-F238E27FC236}">
              <a16:creationId xmlns="" xmlns:a16="http://schemas.microsoft.com/office/drawing/2014/main" id="{00000000-0008-0000-0000-0000B2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35" name="Text Box 4">
          <a:extLst>
            <a:ext uri="{FF2B5EF4-FFF2-40B4-BE49-F238E27FC236}">
              <a16:creationId xmlns="" xmlns:a16="http://schemas.microsoft.com/office/drawing/2014/main" id="{00000000-0008-0000-0000-0000B3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36" name="Text Box 4">
          <a:extLst>
            <a:ext uri="{FF2B5EF4-FFF2-40B4-BE49-F238E27FC236}">
              <a16:creationId xmlns="" xmlns:a16="http://schemas.microsoft.com/office/drawing/2014/main" id="{00000000-0008-0000-0000-0000B4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37" name="Text Box 4">
          <a:extLst>
            <a:ext uri="{FF2B5EF4-FFF2-40B4-BE49-F238E27FC236}">
              <a16:creationId xmlns="" xmlns:a16="http://schemas.microsoft.com/office/drawing/2014/main" id="{00000000-0008-0000-0000-0000B5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38" name="Text Box 4">
          <a:extLst>
            <a:ext uri="{FF2B5EF4-FFF2-40B4-BE49-F238E27FC236}">
              <a16:creationId xmlns="" xmlns:a16="http://schemas.microsoft.com/office/drawing/2014/main" id="{00000000-0008-0000-0000-0000B6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39" name="Text Box 4">
          <a:extLst>
            <a:ext uri="{FF2B5EF4-FFF2-40B4-BE49-F238E27FC236}">
              <a16:creationId xmlns="" xmlns:a16="http://schemas.microsoft.com/office/drawing/2014/main" id="{00000000-0008-0000-0000-0000B7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40" name="Text Box 4">
          <a:extLst>
            <a:ext uri="{FF2B5EF4-FFF2-40B4-BE49-F238E27FC236}">
              <a16:creationId xmlns="" xmlns:a16="http://schemas.microsoft.com/office/drawing/2014/main" id="{00000000-0008-0000-0000-0000B8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41" name="Text Box 4">
          <a:extLst>
            <a:ext uri="{FF2B5EF4-FFF2-40B4-BE49-F238E27FC236}">
              <a16:creationId xmlns="" xmlns:a16="http://schemas.microsoft.com/office/drawing/2014/main" id="{00000000-0008-0000-0000-0000B9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42" name="Text Box 4">
          <a:extLst>
            <a:ext uri="{FF2B5EF4-FFF2-40B4-BE49-F238E27FC236}">
              <a16:creationId xmlns="" xmlns:a16="http://schemas.microsoft.com/office/drawing/2014/main" id="{00000000-0008-0000-0000-0000BA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43" name="Text Box 4">
          <a:extLst>
            <a:ext uri="{FF2B5EF4-FFF2-40B4-BE49-F238E27FC236}">
              <a16:creationId xmlns="" xmlns:a16="http://schemas.microsoft.com/office/drawing/2014/main" id="{00000000-0008-0000-0000-0000BB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44" name="Text Box 4">
          <a:extLst>
            <a:ext uri="{FF2B5EF4-FFF2-40B4-BE49-F238E27FC236}">
              <a16:creationId xmlns="" xmlns:a16="http://schemas.microsoft.com/office/drawing/2014/main" id="{00000000-0008-0000-0000-0000BC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45" name="Text Box 4">
          <a:extLst>
            <a:ext uri="{FF2B5EF4-FFF2-40B4-BE49-F238E27FC236}">
              <a16:creationId xmlns="" xmlns:a16="http://schemas.microsoft.com/office/drawing/2014/main" id="{00000000-0008-0000-0000-0000BD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46" name="Text Box 4">
          <a:extLst>
            <a:ext uri="{FF2B5EF4-FFF2-40B4-BE49-F238E27FC236}">
              <a16:creationId xmlns="" xmlns:a16="http://schemas.microsoft.com/office/drawing/2014/main" id="{00000000-0008-0000-0000-0000BE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47" name="Text Box 4">
          <a:extLst>
            <a:ext uri="{FF2B5EF4-FFF2-40B4-BE49-F238E27FC236}">
              <a16:creationId xmlns="" xmlns:a16="http://schemas.microsoft.com/office/drawing/2014/main" id="{00000000-0008-0000-0000-0000BF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47625</xdr:rowOff>
    </xdr:to>
    <xdr:sp macro="" textlink="">
      <xdr:nvSpPr>
        <xdr:cNvPr id="448" name="Text Box 4">
          <a:extLst>
            <a:ext uri="{FF2B5EF4-FFF2-40B4-BE49-F238E27FC236}">
              <a16:creationId xmlns="" xmlns:a16="http://schemas.microsoft.com/office/drawing/2014/main" id="{00000000-0008-0000-0000-0000C001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47625</xdr:rowOff>
    </xdr:to>
    <xdr:sp macro="" textlink="">
      <xdr:nvSpPr>
        <xdr:cNvPr id="449" name="Text Box 4">
          <a:extLst>
            <a:ext uri="{FF2B5EF4-FFF2-40B4-BE49-F238E27FC236}">
              <a16:creationId xmlns="" xmlns:a16="http://schemas.microsoft.com/office/drawing/2014/main" id="{00000000-0008-0000-0000-0000C101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50" name="Text Box 4">
          <a:extLst>
            <a:ext uri="{FF2B5EF4-FFF2-40B4-BE49-F238E27FC236}">
              <a16:creationId xmlns="" xmlns:a16="http://schemas.microsoft.com/office/drawing/2014/main" id="{00000000-0008-0000-0000-0000C2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51" name="Text Box 4">
          <a:extLst>
            <a:ext uri="{FF2B5EF4-FFF2-40B4-BE49-F238E27FC236}">
              <a16:creationId xmlns="" xmlns:a16="http://schemas.microsoft.com/office/drawing/2014/main" id="{00000000-0008-0000-0000-0000C3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47625</xdr:rowOff>
    </xdr:to>
    <xdr:sp macro="" textlink="">
      <xdr:nvSpPr>
        <xdr:cNvPr id="452" name="Text Box 4">
          <a:extLst>
            <a:ext uri="{FF2B5EF4-FFF2-40B4-BE49-F238E27FC236}">
              <a16:creationId xmlns="" xmlns:a16="http://schemas.microsoft.com/office/drawing/2014/main" id="{00000000-0008-0000-0000-0000C401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47625</xdr:rowOff>
    </xdr:to>
    <xdr:sp macro="" textlink="">
      <xdr:nvSpPr>
        <xdr:cNvPr id="453" name="Text Box 4">
          <a:extLst>
            <a:ext uri="{FF2B5EF4-FFF2-40B4-BE49-F238E27FC236}">
              <a16:creationId xmlns="" xmlns:a16="http://schemas.microsoft.com/office/drawing/2014/main" id="{00000000-0008-0000-0000-0000C501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54" name="Text Box 4">
          <a:extLst>
            <a:ext uri="{FF2B5EF4-FFF2-40B4-BE49-F238E27FC236}">
              <a16:creationId xmlns="" xmlns:a16="http://schemas.microsoft.com/office/drawing/2014/main" id="{00000000-0008-0000-0000-0000C6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55" name="Text Box 4">
          <a:extLst>
            <a:ext uri="{FF2B5EF4-FFF2-40B4-BE49-F238E27FC236}">
              <a16:creationId xmlns="" xmlns:a16="http://schemas.microsoft.com/office/drawing/2014/main" id="{00000000-0008-0000-0000-0000C7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56" name="Text Box 4">
          <a:extLst>
            <a:ext uri="{FF2B5EF4-FFF2-40B4-BE49-F238E27FC236}">
              <a16:creationId xmlns="" xmlns:a16="http://schemas.microsoft.com/office/drawing/2014/main" id="{00000000-0008-0000-0000-0000C8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57" name="Text Box 4">
          <a:extLst>
            <a:ext uri="{FF2B5EF4-FFF2-40B4-BE49-F238E27FC236}">
              <a16:creationId xmlns="" xmlns:a16="http://schemas.microsoft.com/office/drawing/2014/main" id="{00000000-0008-0000-0000-0000C9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58" name="Text Box 4">
          <a:extLst>
            <a:ext uri="{FF2B5EF4-FFF2-40B4-BE49-F238E27FC236}">
              <a16:creationId xmlns="" xmlns:a16="http://schemas.microsoft.com/office/drawing/2014/main" id="{00000000-0008-0000-0000-0000CA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59" name="Text Box 4">
          <a:extLst>
            <a:ext uri="{FF2B5EF4-FFF2-40B4-BE49-F238E27FC236}">
              <a16:creationId xmlns="" xmlns:a16="http://schemas.microsoft.com/office/drawing/2014/main" id="{00000000-0008-0000-0000-0000CB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60" name="Text Box 4">
          <a:extLst>
            <a:ext uri="{FF2B5EF4-FFF2-40B4-BE49-F238E27FC236}">
              <a16:creationId xmlns="" xmlns:a16="http://schemas.microsoft.com/office/drawing/2014/main" id="{00000000-0008-0000-0000-0000CC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61" name="Text Box 4">
          <a:extLst>
            <a:ext uri="{FF2B5EF4-FFF2-40B4-BE49-F238E27FC236}">
              <a16:creationId xmlns="" xmlns:a16="http://schemas.microsoft.com/office/drawing/2014/main" id="{00000000-0008-0000-0000-0000CD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62" name="Text Box 4">
          <a:extLst>
            <a:ext uri="{FF2B5EF4-FFF2-40B4-BE49-F238E27FC236}">
              <a16:creationId xmlns="" xmlns:a16="http://schemas.microsoft.com/office/drawing/2014/main" id="{00000000-0008-0000-0000-0000CE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63" name="Text Box 4">
          <a:extLst>
            <a:ext uri="{FF2B5EF4-FFF2-40B4-BE49-F238E27FC236}">
              <a16:creationId xmlns="" xmlns:a16="http://schemas.microsoft.com/office/drawing/2014/main" id="{00000000-0008-0000-0000-0000CF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64" name="Text Box 4">
          <a:extLst>
            <a:ext uri="{FF2B5EF4-FFF2-40B4-BE49-F238E27FC236}">
              <a16:creationId xmlns="" xmlns:a16="http://schemas.microsoft.com/office/drawing/2014/main" id="{00000000-0008-0000-0000-0000D0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65" name="Text Box 4">
          <a:extLst>
            <a:ext uri="{FF2B5EF4-FFF2-40B4-BE49-F238E27FC236}">
              <a16:creationId xmlns="" xmlns:a16="http://schemas.microsoft.com/office/drawing/2014/main" id="{00000000-0008-0000-0000-0000D1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66" name="Text Box 4">
          <a:extLst>
            <a:ext uri="{FF2B5EF4-FFF2-40B4-BE49-F238E27FC236}">
              <a16:creationId xmlns="" xmlns:a16="http://schemas.microsoft.com/office/drawing/2014/main" id="{00000000-0008-0000-0000-0000D2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67" name="Text Box 4">
          <a:extLst>
            <a:ext uri="{FF2B5EF4-FFF2-40B4-BE49-F238E27FC236}">
              <a16:creationId xmlns="" xmlns:a16="http://schemas.microsoft.com/office/drawing/2014/main" id="{00000000-0008-0000-0000-0000D3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68" name="Text Box 4">
          <a:extLst>
            <a:ext uri="{FF2B5EF4-FFF2-40B4-BE49-F238E27FC236}">
              <a16:creationId xmlns="" xmlns:a16="http://schemas.microsoft.com/office/drawing/2014/main" id="{00000000-0008-0000-0000-0000D4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69" name="Text Box 4">
          <a:extLst>
            <a:ext uri="{FF2B5EF4-FFF2-40B4-BE49-F238E27FC236}">
              <a16:creationId xmlns="" xmlns:a16="http://schemas.microsoft.com/office/drawing/2014/main" id="{00000000-0008-0000-0000-0000D5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70" name="Text Box 4">
          <a:extLst>
            <a:ext uri="{FF2B5EF4-FFF2-40B4-BE49-F238E27FC236}">
              <a16:creationId xmlns="" xmlns:a16="http://schemas.microsoft.com/office/drawing/2014/main" id="{00000000-0008-0000-0000-0000D6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71" name="Text Box 4">
          <a:extLst>
            <a:ext uri="{FF2B5EF4-FFF2-40B4-BE49-F238E27FC236}">
              <a16:creationId xmlns="" xmlns:a16="http://schemas.microsoft.com/office/drawing/2014/main" id="{00000000-0008-0000-0000-0000D7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72" name="Text Box 4">
          <a:extLst>
            <a:ext uri="{FF2B5EF4-FFF2-40B4-BE49-F238E27FC236}">
              <a16:creationId xmlns="" xmlns:a16="http://schemas.microsoft.com/office/drawing/2014/main" id="{00000000-0008-0000-0000-0000D8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73" name="Text Box 4">
          <a:extLst>
            <a:ext uri="{FF2B5EF4-FFF2-40B4-BE49-F238E27FC236}">
              <a16:creationId xmlns="" xmlns:a16="http://schemas.microsoft.com/office/drawing/2014/main" id="{00000000-0008-0000-0000-0000D9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74" name="Text Box 4">
          <a:extLst>
            <a:ext uri="{FF2B5EF4-FFF2-40B4-BE49-F238E27FC236}">
              <a16:creationId xmlns="" xmlns:a16="http://schemas.microsoft.com/office/drawing/2014/main" id="{00000000-0008-0000-0000-0000DA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75" name="Text Box 4">
          <a:extLst>
            <a:ext uri="{FF2B5EF4-FFF2-40B4-BE49-F238E27FC236}">
              <a16:creationId xmlns="" xmlns:a16="http://schemas.microsoft.com/office/drawing/2014/main" id="{00000000-0008-0000-0000-0000DB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76" name="Text Box 4">
          <a:extLst>
            <a:ext uri="{FF2B5EF4-FFF2-40B4-BE49-F238E27FC236}">
              <a16:creationId xmlns="" xmlns:a16="http://schemas.microsoft.com/office/drawing/2014/main" id="{00000000-0008-0000-0000-0000DC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77" name="Text Box 4">
          <a:extLst>
            <a:ext uri="{FF2B5EF4-FFF2-40B4-BE49-F238E27FC236}">
              <a16:creationId xmlns="" xmlns:a16="http://schemas.microsoft.com/office/drawing/2014/main" id="{00000000-0008-0000-0000-0000DD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78" name="Text Box 4">
          <a:extLst>
            <a:ext uri="{FF2B5EF4-FFF2-40B4-BE49-F238E27FC236}">
              <a16:creationId xmlns="" xmlns:a16="http://schemas.microsoft.com/office/drawing/2014/main" id="{00000000-0008-0000-0000-0000DE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79" name="Text Box 4">
          <a:extLst>
            <a:ext uri="{FF2B5EF4-FFF2-40B4-BE49-F238E27FC236}">
              <a16:creationId xmlns="" xmlns:a16="http://schemas.microsoft.com/office/drawing/2014/main" id="{00000000-0008-0000-0000-0000DF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80" name="Text Box 4">
          <a:extLst>
            <a:ext uri="{FF2B5EF4-FFF2-40B4-BE49-F238E27FC236}">
              <a16:creationId xmlns="" xmlns:a16="http://schemas.microsoft.com/office/drawing/2014/main" id="{00000000-0008-0000-0000-0000E0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81" name="Text Box 4">
          <a:extLst>
            <a:ext uri="{FF2B5EF4-FFF2-40B4-BE49-F238E27FC236}">
              <a16:creationId xmlns="" xmlns:a16="http://schemas.microsoft.com/office/drawing/2014/main" id="{00000000-0008-0000-0000-0000E1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82" name="Text Box 4">
          <a:extLst>
            <a:ext uri="{FF2B5EF4-FFF2-40B4-BE49-F238E27FC236}">
              <a16:creationId xmlns="" xmlns:a16="http://schemas.microsoft.com/office/drawing/2014/main" id="{00000000-0008-0000-0000-0000E2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66675</xdr:colOff>
      <xdr:row>135</xdr:row>
      <xdr:rowOff>57150</xdr:rowOff>
    </xdr:to>
    <xdr:sp macro="" textlink="">
      <xdr:nvSpPr>
        <xdr:cNvPr id="483" name="Text Box 4">
          <a:extLst>
            <a:ext uri="{FF2B5EF4-FFF2-40B4-BE49-F238E27FC236}">
              <a16:creationId xmlns="" xmlns:a16="http://schemas.microsoft.com/office/drawing/2014/main" id="{00000000-0008-0000-0000-0000E301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84" name="Text Box 4">
          <a:extLst>
            <a:ext uri="{FF2B5EF4-FFF2-40B4-BE49-F238E27FC236}">
              <a16:creationId xmlns="" xmlns:a16="http://schemas.microsoft.com/office/drawing/2014/main" id="{00000000-0008-0000-0000-0000E4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85" name="Text Box 4">
          <a:extLst>
            <a:ext uri="{FF2B5EF4-FFF2-40B4-BE49-F238E27FC236}">
              <a16:creationId xmlns="" xmlns:a16="http://schemas.microsoft.com/office/drawing/2014/main" id="{00000000-0008-0000-0000-0000E5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86" name="Text Box 4">
          <a:extLst>
            <a:ext uri="{FF2B5EF4-FFF2-40B4-BE49-F238E27FC236}">
              <a16:creationId xmlns="" xmlns:a16="http://schemas.microsoft.com/office/drawing/2014/main" id="{00000000-0008-0000-0000-0000E6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135</xdr:row>
      <xdr:rowOff>0</xdr:rowOff>
    </xdr:from>
    <xdr:to>
      <xdr:col>0</xdr:col>
      <xdr:colOff>266700</xdr:colOff>
      <xdr:row>135</xdr:row>
      <xdr:rowOff>38100</xdr:rowOff>
    </xdr:to>
    <xdr:sp macro="" textlink="">
      <xdr:nvSpPr>
        <xdr:cNvPr id="487" name="Text Box 4">
          <a:extLst>
            <a:ext uri="{FF2B5EF4-FFF2-40B4-BE49-F238E27FC236}">
              <a16:creationId xmlns="" xmlns:a16="http://schemas.microsoft.com/office/drawing/2014/main" id="{00000000-0008-0000-0000-0000E701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313</xdr:row>
      <xdr:rowOff>0</xdr:rowOff>
    </xdr:from>
    <xdr:to>
      <xdr:col>0</xdr:col>
      <xdr:colOff>66675</xdr:colOff>
      <xdr:row>313</xdr:row>
      <xdr:rowOff>57150</xdr:rowOff>
    </xdr:to>
    <xdr:sp macro="" textlink="">
      <xdr:nvSpPr>
        <xdr:cNvPr id="488" name="Text Box 4">
          <a:extLst>
            <a:ext uri="{FF2B5EF4-FFF2-40B4-BE49-F238E27FC236}">
              <a16:creationId xmlns="" xmlns:a16="http://schemas.microsoft.com/office/drawing/2014/main" id="{00000000-0008-0000-0000-0000E8010000}"/>
            </a:ext>
          </a:extLst>
        </xdr:cNvPr>
        <xdr:cNvSpPr txBox="1">
          <a:spLocks noChangeArrowheads="1"/>
        </xdr:cNvSpPr>
      </xdr:nvSpPr>
      <xdr:spPr bwMode="auto">
        <a:xfrm>
          <a:off x="0" y="150990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313</xdr:row>
      <xdr:rowOff>0</xdr:rowOff>
    </xdr:from>
    <xdr:to>
      <xdr:col>0</xdr:col>
      <xdr:colOff>66675</xdr:colOff>
      <xdr:row>313</xdr:row>
      <xdr:rowOff>57150</xdr:rowOff>
    </xdr:to>
    <xdr:sp macro="" textlink="">
      <xdr:nvSpPr>
        <xdr:cNvPr id="489" name="Text Box 4">
          <a:extLst>
            <a:ext uri="{FF2B5EF4-FFF2-40B4-BE49-F238E27FC236}">
              <a16:creationId xmlns="" xmlns:a16="http://schemas.microsoft.com/office/drawing/2014/main" id="{00000000-0008-0000-0000-0000E9010000}"/>
            </a:ext>
          </a:extLst>
        </xdr:cNvPr>
        <xdr:cNvSpPr txBox="1">
          <a:spLocks noChangeArrowheads="1"/>
        </xdr:cNvSpPr>
      </xdr:nvSpPr>
      <xdr:spPr bwMode="auto">
        <a:xfrm>
          <a:off x="0" y="150990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313</xdr:row>
      <xdr:rowOff>0</xdr:rowOff>
    </xdr:from>
    <xdr:to>
      <xdr:col>0</xdr:col>
      <xdr:colOff>66675</xdr:colOff>
      <xdr:row>313</xdr:row>
      <xdr:rowOff>57150</xdr:rowOff>
    </xdr:to>
    <xdr:sp macro="" textlink="">
      <xdr:nvSpPr>
        <xdr:cNvPr id="490" name="Text Box 4">
          <a:extLst>
            <a:ext uri="{FF2B5EF4-FFF2-40B4-BE49-F238E27FC236}">
              <a16:creationId xmlns="" xmlns:a16="http://schemas.microsoft.com/office/drawing/2014/main" id="{00000000-0008-0000-0000-0000EA010000}"/>
            </a:ext>
          </a:extLst>
        </xdr:cNvPr>
        <xdr:cNvSpPr txBox="1">
          <a:spLocks noChangeArrowheads="1"/>
        </xdr:cNvSpPr>
      </xdr:nvSpPr>
      <xdr:spPr bwMode="auto">
        <a:xfrm>
          <a:off x="0" y="150990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313</xdr:row>
      <xdr:rowOff>0</xdr:rowOff>
    </xdr:from>
    <xdr:to>
      <xdr:col>0</xdr:col>
      <xdr:colOff>66675</xdr:colOff>
      <xdr:row>313</xdr:row>
      <xdr:rowOff>57150</xdr:rowOff>
    </xdr:to>
    <xdr:sp macro="" textlink="">
      <xdr:nvSpPr>
        <xdr:cNvPr id="491" name="Text Box 4">
          <a:extLst>
            <a:ext uri="{FF2B5EF4-FFF2-40B4-BE49-F238E27FC236}">
              <a16:creationId xmlns="" xmlns:a16="http://schemas.microsoft.com/office/drawing/2014/main" id="{00000000-0008-0000-0000-0000EB010000}"/>
            </a:ext>
          </a:extLst>
        </xdr:cNvPr>
        <xdr:cNvSpPr txBox="1">
          <a:spLocks noChangeArrowheads="1"/>
        </xdr:cNvSpPr>
      </xdr:nvSpPr>
      <xdr:spPr bwMode="auto">
        <a:xfrm>
          <a:off x="0" y="150990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313</xdr:row>
      <xdr:rowOff>0</xdr:rowOff>
    </xdr:from>
    <xdr:to>
      <xdr:col>0</xdr:col>
      <xdr:colOff>66675</xdr:colOff>
      <xdr:row>313</xdr:row>
      <xdr:rowOff>57150</xdr:rowOff>
    </xdr:to>
    <xdr:sp macro="" textlink="">
      <xdr:nvSpPr>
        <xdr:cNvPr id="492" name="Text Box 4">
          <a:extLst>
            <a:ext uri="{FF2B5EF4-FFF2-40B4-BE49-F238E27FC236}">
              <a16:creationId xmlns="" xmlns:a16="http://schemas.microsoft.com/office/drawing/2014/main" id="{00000000-0008-0000-0000-0000EC010000}"/>
            </a:ext>
          </a:extLst>
        </xdr:cNvPr>
        <xdr:cNvSpPr txBox="1">
          <a:spLocks noChangeArrowheads="1"/>
        </xdr:cNvSpPr>
      </xdr:nvSpPr>
      <xdr:spPr bwMode="auto">
        <a:xfrm>
          <a:off x="0" y="150990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313</xdr:row>
      <xdr:rowOff>0</xdr:rowOff>
    </xdr:from>
    <xdr:to>
      <xdr:col>0</xdr:col>
      <xdr:colOff>66675</xdr:colOff>
      <xdr:row>313</xdr:row>
      <xdr:rowOff>57150</xdr:rowOff>
    </xdr:to>
    <xdr:sp macro="" textlink="">
      <xdr:nvSpPr>
        <xdr:cNvPr id="493" name="Text Box 4">
          <a:extLst>
            <a:ext uri="{FF2B5EF4-FFF2-40B4-BE49-F238E27FC236}">
              <a16:creationId xmlns="" xmlns:a16="http://schemas.microsoft.com/office/drawing/2014/main" id="{00000000-0008-0000-0000-0000ED010000}"/>
            </a:ext>
          </a:extLst>
        </xdr:cNvPr>
        <xdr:cNvSpPr txBox="1">
          <a:spLocks noChangeArrowheads="1"/>
        </xdr:cNvSpPr>
      </xdr:nvSpPr>
      <xdr:spPr bwMode="auto">
        <a:xfrm>
          <a:off x="0" y="150990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313</xdr:row>
      <xdr:rowOff>0</xdr:rowOff>
    </xdr:from>
    <xdr:to>
      <xdr:col>0</xdr:col>
      <xdr:colOff>66675</xdr:colOff>
      <xdr:row>313</xdr:row>
      <xdr:rowOff>57150</xdr:rowOff>
    </xdr:to>
    <xdr:sp macro="" textlink="">
      <xdr:nvSpPr>
        <xdr:cNvPr id="494" name="Text Box 4">
          <a:extLst>
            <a:ext uri="{FF2B5EF4-FFF2-40B4-BE49-F238E27FC236}">
              <a16:creationId xmlns="" xmlns:a16="http://schemas.microsoft.com/office/drawing/2014/main" id="{00000000-0008-0000-0000-0000EE010000}"/>
            </a:ext>
          </a:extLst>
        </xdr:cNvPr>
        <xdr:cNvSpPr txBox="1">
          <a:spLocks noChangeArrowheads="1"/>
        </xdr:cNvSpPr>
      </xdr:nvSpPr>
      <xdr:spPr bwMode="auto">
        <a:xfrm>
          <a:off x="0" y="150990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313</xdr:row>
      <xdr:rowOff>0</xdr:rowOff>
    </xdr:from>
    <xdr:to>
      <xdr:col>0</xdr:col>
      <xdr:colOff>66675</xdr:colOff>
      <xdr:row>313</xdr:row>
      <xdr:rowOff>57150</xdr:rowOff>
    </xdr:to>
    <xdr:sp macro="" textlink="">
      <xdr:nvSpPr>
        <xdr:cNvPr id="495" name="Text Box 4">
          <a:extLst>
            <a:ext uri="{FF2B5EF4-FFF2-40B4-BE49-F238E27FC236}">
              <a16:creationId xmlns="" xmlns:a16="http://schemas.microsoft.com/office/drawing/2014/main" id="{00000000-0008-0000-0000-0000EF010000}"/>
            </a:ext>
          </a:extLst>
        </xdr:cNvPr>
        <xdr:cNvSpPr txBox="1">
          <a:spLocks noChangeArrowheads="1"/>
        </xdr:cNvSpPr>
      </xdr:nvSpPr>
      <xdr:spPr bwMode="auto">
        <a:xfrm>
          <a:off x="0" y="150990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313</xdr:row>
      <xdr:rowOff>0</xdr:rowOff>
    </xdr:from>
    <xdr:to>
      <xdr:col>0</xdr:col>
      <xdr:colOff>66675</xdr:colOff>
      <xdr:row>313</xdr:row>
      <xdr:rowOff>57150</xdr:rowOff>
    </xdr:to>
    <xdr:sp macro="" textlink="">
      <xdr:nvSpPr>
        <xdr:cNvPr id="496" name="Text Box 4">
          <a:extLst>
            <a:ext uri="{FF2B5EF4-FFF2-40B4-BE49-F238E27FC236}">
              <a16:creationId xmlns="" xmlns:a16="http://schemas.microsoft.com/office/drawing/2014/main" id="{00000000-0008-0000-0000-0000F0010000}"/>
            </a:ext>
          </a:extLst>
        </xdr:cNvPr>
        <xdr:cNvSpPr txBox="1">
          <a:spLocks noChangeArrowheads="1"/>
        </xdr:cNvSpPr>
      </xdr:nvSpPr>
      <xdr:spPr bwMode="auto">
        <a:xfrm>
          <a:off x="0" y="150990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313</xdr:row>
      <xdr:rowOff>0</xdr:rowOff>
    </xdr:from>
    <xdr:to>
      <xdr:col>0</xdr:col>
      <xdr:colOff>66675</xdr:colOff>
      <xdr:row>313</xdr:row>
      <xdr:rowOff>57150</xdr:rowOff>
    </xdr:to>
    <xdr:sp macro="" textlink="">
      <xdr:nvSpPr>
        <xdr:cNvPr id="497" name="Text Box 4">
          <a:extLst>
            <a:ext uri="{FF2B5EF4-FFF2-40B4-BE49-F238E27FC236}">
              <a16:creationId xmlns="" xmlns:a16="http://schemas.microsoft.com/office/drawing/2014/main" id="{00000000-0008-0000-0000-0000F1010000}"/>
            </a:ext>
          </a:extLst>
        </xdr:cNvPr>
        <xdr:cNvSpPr txBox="1">
          <a:spLocks noChangeArrowheads="1"/>
        </xdr:cNvSpPr>
      </xdr:nvSpPr>
      <xdr:spPr bwMode="auto">
        <a:xfrm>
          <a:off x="0" y="150990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313</xdr:row>
      <xdr:rowOff>0</xdr:rowOff>
    </xdr:from>
    <xdr:to>
      <xdr:col>0</xdr:col>
      <xdr:colOff>66675</xdr:colOff>
      <xdr:row>313</xdr:row>
      <xdr:rowOff>57150</xdr:rowOff>
    </xdr:to>
    <xdr:sp macro="" textlink="">
      <xdr:nvSpPr>
        <xdr:cNvPr id="498" name="Text Box 4">
          <a:extLst>
            <a:ext uri="{FF2B5EF4-FFF2-40B4-BE49-F238E27FC236}">
              <a16:creationId xmlns="" xmlns:a16="http://schemas.microsoft.com/office/drawing/2014/main" id="{00000000-0008-0000-0000-0000F2010000}"/>
            </a:ext>
          </a:extLst>
        </xdr:cNvPr>
        <xdr:cNvSpPr txBox="1">
          <a:spLocks noChangeArrowheads="1"/>
        </xdr:cNvSpPr>
      </xdr:nvSpPr>
      <xdr:spPr bwMode="auto">
        <a:xfrm>
          <a:off x="0" y="150990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313</xdr:row>
      <xdr:rowOff>0</xdr:rowOff>
    </xdr:from>
    <xdr:to>
      <xdr:col>0</xdr:col>
      <xdr:colOff>66675</xdr:colOff>
      <xdr:row>313</xdr:row>
      <xdr:rowOff>57150</xdr:rowOff>
    </xdr:to>
    <xdr:sp macro="" textlink="">
      <xdr:nvSpPr>
        <xdr:cNvPr id="499" name="Text Box 4">
          <a:extLst>
            <a:ext uri="{FF2B5EF4-FFF2-40B4-BE49-F238E27FC236}">
              <a16:creationId xmlns="" xmlns:a16="http://schemas.microsoft.com/office/drawing/2014/main" id="{00000000-0008-0000-0000-0000F3010000}"/>
            </a:ext>
          </a:extLst>
        </xdr:cNvPr>
        <xdr:cNvSpPr txBox="1">
          <a:spLocks noChangeArrowheads="1"/>
        </xdr:cNvSpPr>
      </xdr:nvSpPr>
      <xdr:spPr bwMode="auto">
        <a:xfrm>
          <a:off x="0" y="1509903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313</xdr:row>
      <xdr:rowOff>0</xdr:rowOff>
    </xdr:from>
    <xdr:to>
      <xdr:col>0</xdr:col>
      <xdr:colOff>266700</xdr:colOff>
      <xdr:row>313</xdr:row>
      <xdr:rowOff>38100</xdr:rowOff>
    </xdr:to>
    <xdr:sp macro="" textlink="">
      <xdr:nvSpPr>
        <xdr:cNvPr id="500" name="Text Box 4">
          <a:extLst>
            <a:ext uri="{FF2B5EF4-FFF2-40B4-BE49-F238E27FC236}">
              <a16:creationId xmlns="" xmlns:a16="http://schemas.microsoft.com/office/drawing/2014/main" id="{00000000-0008-0000-0000-0000F4010000}"/>
            </a:ext>
          </a:extLst>
        </xdr:cNvPr>
        <xdr:cNvSpPr txBox="1">
          <a:spLocks noChangeArrowheads="1"/>
        </xdr:cNvSpPr>
      </xdr:nvSpPr>
      <xdr:spPr bwMode="auto">
        <a:xfrm>
          <a:off x="0" y="150990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313</xdr:row>
      <xdr:rowOff>0</xdr:rowOff>
    </xdr:from>
    <xdr:to>
      <xdr:col>0</xdr:col>
      <xdr:colOff>266700</xdr:colOff>
      <xdr:row>313</xdr:row>
      <xdr:rowOff>38100</xdr:rowOff>
    </xdr:to>
    <xdr:sp macro="" textlink="">
      <xdr:nvSpPr>
        <xdr:cNvPr id="501" name="Text Box 4">
          <a:extLst>
            <a:ext uri="{FF2B5EF4-FFF2-40B4-BE49-F238E27FC236}">
              <a16:creationId xmlns="" xmlns:a16="http://schemas.microsoft.com/office/drawing/2014/main" id="{00000000-0008-0000-0000-0000F5010000}"/>
            </a:ext>
          </a:extLst>
        </xdr:cNvPr>
        <xdr:cNvSpPr txBox="1">
          <a:spLocks noChangeArrowheads="1"/>
        </xdr:cNvSpPr>
      </xdr:nvSpPr>
      <xdr:spPr bwMode="auto">
        <a:xfrm>
          <a:off x="0" y="150990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313</xdr:row>
      <xdr:rowOff>0</xdr:rowOff>
    </xdr:from>
    <xdr:to>
      <xdr:col>0</xdr:col>
      <xdr:colOff>266700</xdr:colOff>
      <xdr:row>313</xdr:row>
      <xdr:rowOff>38100</xdr:rowOff>
    </xdr:to>
    <xdr:sp macro="" textlink="">
      <xdr:nvSpPr>
        <xdr:cNvPr id="502" name="Text Box 4">
          <a:extLst>
            <a:ext uri="{FF2B5EF4-FFF2-40B4-BE49-F238E27FC236}">
              <a16:creationId xmlns="" xmlns:a16="http://schemas.microsoft.com/office/drawing/2014/main" id="{00000000-0008-0000-0000-0000F6010000}"/>
            </a:ext>
          </a:extLst>
        </xdr:cNvPr>
        <xdr:cNvSpPr txBox="1">
          <a:spLocks noChangeArrowheads="1"/>
        </xdr:cNvSpPr>
      </xdr:nvSpPr>
      <xdr:spPr bwMode="auto">
        <a:xfrm>
          <a:off x="0" y="150990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313</xdr:row>
      <xdr:rowOff>0</xdr:rowOff>
    </xdr:from>
    <xdr:to>
      <xdr:col>0</xdr:col>
      <xdr:colOff>266700</xdr:colOff>
      <xdr:row>313</xdr:row>
      <xdr:rowOff>38100</xdr:rowOff>
    </xdr:to>
    <xdr:sp macro="" textlink="">
      <xdr:nvSpPr>
        <xdr:cNvPr id="503" name="Text Box 4">
          <a:extLst>
            <a:ext uri="{FF2B5EF4-FFF2-40B4-BE49-F238E27FC236}">
              <a16:creationId xmlns="" xmlns:a16="http://schemas.microsoft.com/office/drawing/2014/main" id="{00000000-0008-0000-0000-0000F7010000}"/>
            </a:ext>
          </a:extLst>
        </xdr:cNvPr>
        <xdr:cNvSpPr txBox="1">
          <a:spLocks noChangeArrowheads="1"/>
        </xdr:cNvSpPr>
      </xdr:nvSpPr>
      <xdr:spPr bwMode="auto">
        <a:xfrm>
          <a:off x="0" y="1509903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314</xdr:row>
      <xdr:rowOff>0</xdr:rowOff>
    </xdr:from>
    <xdr:ext cx="66675" cy="57150"/>
    <xdr:sp macro="" textlink="">
      <xdr:nvSpPr>
        <xdr:cNvPr id="504" name="Text Box 4">
          <a:extLst>
            <a:ext uri="{FF2B5EF4-FFF2-40B4-BE49-F238E27FC236}">
              <a16:creationId xmlns="" xmlns:a16="http://schemas.microsoft.com/office/drawing/2014/main" id="{00000000-0008-0000-0000-0000F8010000}"/>
            </a:ext>
          </a:extLst>
        </xdr:cNvPr>
        <xdr:cNvSpPr txBox="1">
          <a:spLocks noChangeArrowheads="1"/>
        </xdr:cNvSpPr>
      </xdr:nvSpPr>
      <xdr:spPr bwMode="auto">
        <a:xfrm>
          <a:off x="0" y="1511808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314</xdr:row>
      <xdr:rowOff>0</xdr:rowOff>
    </xdr:from>
    <xdr:ext cx="66675" cy="57150"/>
    <xdr:sp macro="" textlink="">
      <xdr:nvSpPr>
        <xdr:cNvPr id="505" name="Text Box 4">
          <a:extLst>
            <a:ext uri="{FF2B5EF4-FFF2-40B4-BE49-F238E27FC236}">
              <a16:creationId xmlns="" xmlns:a16="http://schemas.microsoft.com/office/drawing/2014/main" id="{00000000-0008-0000-0000-0000F9010000}"/>
            </a:ext>
          </a:extLst>
        </xdr:cNvPr>
        <xdr:cNvSpPr txBox="1">
          <a:spLocks noChangeArrowheads="1"/>
        </xdr:cNvSpPr>
      </xdr:nvSpPr>
      <xdr:spPr bwMode="auto">
        <a:xfrm>
          <a:off x="0" y="1511808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314</xdr:row>
      <xdr:rowOff>0</xdr:rowOff>
    </xdr:from>
    <xdr:ext cx="66675" cy="57150"/>
    <xdr:sp macro="" textlink="">
      <xdr:nvSpPr>
        <xdr:cNvPr id="506" name="Text Box 4">
          <a:extLst>
            <a:ext uri="{FF2B5EF4-FFF2-40B4-BE49-F238E27FC236}">
              <a16:creationId xmlns="" xmlns:a16="http://schemas.microsoft.com/office/drawing/2014/main" id="{00000000-0008-0000-0000-0000FA010000}"/>
            </a:ext>
          </a:extLst>
        </xdr:cNvPr>
        <xdr:cNvSpPr txBox="1">
          <a:spLocks noChangeArrowheads="1"/>
        </xdr:cNvSpPr>
      </xdr:nvSpPr>
      <xdr:spPr bwMode="auto">
        <a:xfrm>
          <a:off x="0" y="1511808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314</xdr:row>
      <xdr:rowOff>0</xdr:rowOff>
    </xdr:from>
    <xdr:ext cx="66675" cy="57150"/>
    <xdr:sp macro="" textlink="">
      <xdr:nvSpPr>
        <xdr:cNvPr id="507" name="Text Box 4">
          <a:extLst>
            <a:ext uri="{FF2B5EF4-FFF2-40B4-BE49-F238E27FC236}">
              <a16:creationId xmlns="" xmlns:a16="http://schemas.microsoft.com/office/drawing/2014/main" id="{00000000-0008-0000-0000-0000FB010000}"/>
            </a:ext>
          </a:extLst>
        </xdr:cNvPr>
        <xdr:cNvSpPr txBox="1">
          <a:spLocks noChangeArrowheads="1"/>
        </xdr:cNvSpPr>
      </xdr:nvSpPr>
      <xdr:spPr bwMode="auto">
        <a:xfrm>
          <a:off x="0" y="1511808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314</xdr:row>
      <xdr:rowOff>0</xdr:rowOff>
    </xdr:from>
    <xdr:ext cx="66675" cy="57150"/>
    <xdr:sp macro="" textlink="">
      <xdr:nvSpPr>
        <xdr:cNvPr id="508" name="Text Box 4">
          <a:extLst>
            <a:ext uri="{FF2B5EF4-FFF2-40B4-BE49-F238E27FC236}">
              <a16:creationId xmlns="" xmlns:a16="http://schemas.microsoft.com/office/drawing/2014/main" id="{00000000-0008-0000-0000-0000FC010000}"/>
            </a:ext>
          </a:extLst>
        </xdr:cNvPr>
        <xdr:cNvSpPr txBox="1">
          <a:spLocks noChangeArrowheads="1"/>
        </xdr:cNvSpPr>
      </xdr:nvSpPr>
      <xdr:spPr bwMode="auto">
        <a:xfrm>
          <a:off x="0" y="1511808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314</xdr:row>
      <xdr:rowOff>0</xdr:rowOff>
    </xdr:from>
    <xdr:ext cx="66675" cy="57150"/>
    <xdr:sp macro="" textlink="">
      <xdr:nvSpPr>
        <xdr:cNvPr id="509" name="Text Box 4">
          <a:extLst>
            <a:ext uri="{FF2B5EF4-FFF2-40B4-BE49-F238E27FC236}">
              <a16:creationId xmlns="" xmlns:a16="http://schemas.microsoft.com/office/drawing/2014/main" id="{00000000-0008-0000-0000-0000FD010000}"/>
            </a:ext>
          </a:extLst>
        </xdr:cNvPr>
        <xdr:cNvSpPr txBox="1">
          <a:spLocks noChangeArrowheads="1"/>
        </xdr:cNvSpPr>
      </xdr:nvSpPr>
      <xdr:spPr bwMode="auto">
        <a:xfrm>
          <a:off x="0" y="1511808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314</xdr:row>
      <xdr:rowOff>0</xdr:rowOff>
    </xdr:from>
    <xdr:ext cx="66675" cy="57150"/>
    <xdr:sp macro="" textlink="">
      <xdr:nvSpPr>
        <xdr:cNvPr id="510" name="Text Box 4">
          <a:extLst>
            <a:ext uri="{FF2B5EF4-FFF2-40B4-BE49-F238E27FC236}">
              <a16:creationId xmlns="" xmlns:a16="http://schemas.microsoft.com/office/drawing/2014/main" id="{00000000-0008-0000-0000-0000FE010000}"/>
            </a:ext>
          </a:extLst>
        </xdr:cNvPr>
        <xdr:cNvSpPr txBox="1">
          <a:spLocks noChangeArrowheads="1"/>
        </xdr:cNvSpPr>
      </xdr:nvSpPr>
      <xdr:spPr bwMode="auto">
        <a:xfrm>
          <a:off x="0" y="1511808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314</xdr:row>
      <xdr:rowOff>0</xdr:rowOff>
    </xdr:from>
    <xdr:ext cx="66675" cy="57150"/>
    <xdr:sp macro="" textlink="">
      <xdr:nvSpPr>
        <xdr:cNvPr id="511" name="Text Box 4">
          <a:extLst>
            <a:ext uri="{FF2B5EF4-FFF2-40B4-BE49-F238E27FC236}">
              <a16:creationId xmlns="" xmlns:a16="http://schemas.microsoft.com/office/drawing/2014/main" id="{00000000-0008-0000-0000-0000FF010000}"/>
            </a:ext>
          </a:extLst>
        </xdr:cNvPr>
        <xdr:cNvSpPr txBox="1">
          <a:spLocks noChangeArrowheads="1"/>
        </xdr:cNvSpPr>
      </xdr:nvSpPr>
      <xdr:spPr bwMode="auto">
        <a:xfrm>
          <a:off x="0" y="1511808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314</xdr:row>
      <xdr:rowOff>0</xdr:rowOff>
    </xdr:from>
    <xdr:ext cx="66675" cy="57150"/>
    <xdr:sp macro="" textlink="">
      <xdr:nvSpPr>
        <xdr:cNvPr id="512" name="Text Box 4">
          <a:extLst>
            <a:ext uri="{FF2B5EF4-FFF2-40B4-BE49-F238E27FC236}">
              <a16:creationId xmlns="" xmlns:a16="http://schemas.microsoft.com/office/drawing/2014/main" id="{00000000-0008-0000-0000-000000020000}"/>
            </a:ext>
          </a:extLst>
        </xdr:cNvPr>
        <xdr:cNvSpPr txBox="1">
          <a:spLocks noChangeArrowheads="1"/>
        </xdr:cNvSpPr>
      </xdr:nvSpPr>
      <xdr:spPr bwMode="auto">
        <a:xfrm>
          <a:off x="0" y="1511808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314</xdr:row>
      <xdr:rowOff>0</xdr:rowOff>
    </xdr:from>
    <xdr:ext cx="66675" cy="57150"/>
    <xdr:sp macro="" textlink="">
      <xdr:nvSpPr>
        <xdr:cNvPr id="513" name="Text Box 4">
          <a:extLst>
            <a:ext uri="{FF2B5EF4-FFF2-40B4-BE49-F238E27FC236}">
              <a16:creationId xmlns="" xmlns:a16="http://schemas.microsoft.com/office/drawing/2014/main" id="{00000000-0008-0000-0000-000001020000}"/>
            </a:ext>
          </a:extLst>
        </xdr:cNvPr>
        <xdr:cNvSpPr txBox="1">
          <a:spLocks noChangeArrowheads="1"/>
        </xdr:cNvSpPr>
      </xdr:nvSpPr>
      <xdr:spPr bwMode="auto">
        <a:xfrm>
          <a:off x="0" y="1511808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314</xdr:row>
      <xdr:rowOff>0</xdr:rowOff>
    </xdr:from>
    <xdr:ext cx="66675" cy="57150"/>
    <xdr:sp macro="" textlink="">
      <xdr:nvSpPr>
        <xdr:cNvPr id="514" name="Text Box 4">
          <a:extLst>
            <a:ext uri="{FF2B5EF4-FFF2-40B4-BE49-F238E27FC236}">
              <a16:creationId xmlns="" xmlns:a16="http://schemas.microsoft.com/office/drawing/2014/main" id="{00000000-0008-0000-0000-000002020000}"/>
            </a:ext>
          </a:extLst>
        </xdr:cNvPr>
        <xdr:cNvSpPr txBox="1">
          <a:spLocks noChangeArrowheads="1"/>
        </xdr:cNvSpPr>
      </xdr:nvSpPr>
      <xdr:spPr bwMode="auto">
        <a:xfrm>
          <a:off x="0" y="1511808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314</xdr:row>
      <xdr:rowOff>0</xdr:rowOff>
    </xdr:from>
    <xdr:ext cx="66675" cy="57150"/>
    <xdr:sp macro="" textlink="">
      <xdr:nvSpPr>
        <xdr:cNvPr id="515" name="Text Box 4">
          <a:extLst>
            <a:ext uri="{FF2B5EF4-FFF2-40B4-BE49-F238E27FC236}">
              <a16:creationId xmlns="" xmlns:a16="http://schemas.microsoft.com/office/drawing/2014/main" id="{00000000-0008-0000-0000-000003020000}"/>
            </a:ext>
          </a:extLst>
        </xdr:cNvPr>
        <xdr:cNvSpPr txBox="1">
          <a:spLocks noChangeArrowheads="1"/>
        </xdr:cNvSpPr>
      </xdr:nvSpPr>
      <xdr:spPr bwMode="auto">
        <a:xfrm>
          <a:off x="0" y="1511808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314</xdr:row>
      <xdr:rowOff>0</xdr:rowOff>
    </xdr:from>
    <xdr:ext cx="266700" cy="38100"/>
    <xdr:sp macro="" textlink="">
      <xdr:nvSpPr>
        <xdr:cNvPr id="516" name="Text Box 4">
          <a:extLst>
            <a:ext uri="{FF2B5EF4-FFF2-40B4-BE49-F238E27FC236}">
              <a16:creationId xmlns="" xmlns:a16="http://schemas.microsoft.com/office/drawing/2014/main" id="{00000000-0008-0000-0000-000004020000}"/>
            </a:ext>
          </a:extLst>
        </xdr:cNvPr>
        <xdr:cNvSpPr txBox="1">
          <a:spLocks noChangeArrowheads="1"/>
        </xdr:cNvSpPr>
      </xdr:nvSpPr>
      <xdr:spPr bwMode="auto">
        <a:xfrm>
          <a:off x="0" y="1511808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314</xdr:row>
      <xdr:rowOff>0</xdr:rowOff>
    </xdr:from>
    <xdr:ext cx="266700" cy="38100"/>
    <xdr:sp macro="" textlink="">
      <xdr:nvSpPr>
        <xdr:cNvPr id="517" name="Text Box 4">
          <a:extLst>
            <a:ext uri="{FF2B5EF4-FFF2-40B4-BE49-F238E27FC236}">
              <a16:creationId xmlns="" xmlns:a16="http://schemas.microsoft.com/office/drawing/2014/main" id="{00000000-0008-0000-0000-000005020000}"/>
            </a:ext>
          </a:extLst>
        </xdr:cNvPr>
        <xdr:cNvSpPr txBox="1">
          <a:spLocks noChangeArrowheads="1"/>
        </xdr:cNvSpPr>
      </xdr:nvSpPr>
      <xdr:spPr bwMode="auto">
        <a:xfrm>
          <a:off x="0" y="1511808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314</xdr:row>
      <xdr:rowOff>0</xdr:rowOff>
    </xdr:from>
    <xdr:ext cx="266700" cy="38100"/>
    <xdr:sp macro="" textlink="">
      <xdr:nvSpPr>
        <xdr:cNvPr id="518" name="Text Box 4">
          <a:extLst>
            <a:ext uri="{FF2B5EF4-FFF2-40B4-BE49-F238E27FC236}">
              <a16:creationId xmlns="" xmlns:a16="http://schemas.microsoft.com/office/drawing/2014/main" id="{00000000-0008-0000-0000-000006020000}"/>
            </a:ext>
          </a:extLst>
        </xdr:cNvPr>
        <xdr:cNvSpPr txBox="1">
          <a:spLocks noChangeArrowheads="1"/>
        </xdr:cNvSpPr>
      </xdr:nvSpPr>
      <xdr:spPr bwMode="auto">
        <a:xfrm>
          <a:off x="0" y="1511808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314</xdr:row>
      <xdr:rowOff>0</xdr:rowOff>
    </xdr:from>
    <xdr:ext cx="266700" cy="38100"/>
    <xdr:sp macro="" textlink="">
      <xdr:nvSpPr>
        <xdr:cNvPr id="519" name="Text Box 4">
          <a:extLst>
            <a:ext uri="{FF2B5EF4-FFF2-40B4-BE49-F238E27FC236}">
              <a16:creationId xmlns="" xmlns:a16="http://schemas.microsoft.com/office/drawing/2014/main" id="{00000000-0008-0000-0000-000007020000}"/>
            </a:ext>
          </a:extLst>
        </xdr:cNvPr>
        <xdr:cNvSpPr txBox="1">
          <a:spLocks noChangeArrowheads="1"/>
        </xdr:cNvSpPr>
      </xdr:nvSpPr>
      <xdr:spPr bwMode="auto">
        <a:xfrm>
          <a:off x="0" y="1511808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2</xdr:row>
      <xdr:rowOff>0</xdr:rowOff>
    </xdr:from>
    <xdr:to>
      <xdr:col>0</xdr:col>
      <xdr:colOff>266700</xdr:colOff>
      <xdr:row>2</xdr:row>
      <xdr:rowOff>38100</xdr:rowOff>
    </xdr:to>
    <xdr:sp macro="" textlink="">
      <xdr:nvSpPr>
        <xdr:cNvPr id="520" name="Text Box 4">
          <a:extLst>
            <a:ext uri="{FF2B5EF4-FFF2-40B4-BE49-F238E27FC236}">
              <a16:creationId xmlns="" xmlns:a16="http://schemas.microsoft.com/office/drawing/2014/main" id="{00000000-0008-0000-0000-000008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21" name="Text Box 4">
          <a:extLst>
            <a:ext uri="{FF2B5EF4-FFF2-40B4-BE49-F238E27FC236}">
              <a16:creationId xmlns="" xmlns:a16="http://schemas.microsoft.com/office/drawing/2014/main" id="{00000000-0008-0000-0000-000009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22" name="Text Box 4">
          <a:extLst>
            <a:ext uri="{FF2B5EF4-FFF2-40B4-BE49-F238E27FC236}">
              <a16:creationId xmlns="" xmlns:a16="http://schemas.microsoft.com/office/drawing/2014/main" id="{00000000-0008-0000-0000-00000A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23" name="Text Box 4">
          <a:extLst>
            <a:ext uri="{FF2B5EF4-FFF2-40B4-BE49-F238E27FC236}">
              <a16:creationId xmlns="" xmlns:a16="http://schemas.microsoft.com/office/drawing/2014/main" id="{00000000-0008-0000-0000-00000B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24" name="Text Box 4">
          <a:extLst>
            <a:ext uri="{FF2B5EF4-FFF2-40B4-BE49-F238E27FC236}">
              <a16:creationId xmlns="" xmlns:a16="http://schemas.microsoft.com/office/drawing/2014/main" id="{00000000-0008-0000-0000-00000C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25" name="Text Box 4">
          <a:extLst>
            <a:ext uri="{FF2B5EF4-FFF2-40B4-BE49-F238E27FC236}">
              <a16:creationId xmlns="" xmlns:a16="http://schemas.microsoft.com/office/drawing/2014/main" id="{00000000-0008-0000-0000-00000D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26" name="Text Box 4">
          <a:extLst>
            <a:ext uri="{FF2B5EF4-FFF2-40B4-BE49-F238E27FC236}">
              <a16:creationId xmlns="" xmlns:a16="http://schemas.microsoft.com/office/drawing/2014/main" id="{00000000-0008-0000-0000-00000E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27" name="Text Box 4">
          <a:extLst>
            <a:ext uri="{FF2B5EF4-FFF2-40B4-BE49-F238E27FC236}">
              <a16:creationId xmlns="" xmlns:a16="http://schemas.microsoft.com/office/drawing/2014/main" id="{00000000-0008-0000-0000-00000F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28" name="Text Box 4">
          <a:extLst>
            <a:ext uri="{FF2B5EF4-FFF2-40B4-BE49-F238E27FC236}">
              <a16:creationId xmlns="" xmlns:a16="http://schemas.microsoft.com/office/drawing/2014/main" id="{00000000-0008-0000-0000-000010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29" name="Text Box 4">
          <a:extLst>
            <a:ext uri="{FF2B5EF4-FFF2-40B4-BE49-F238E27FC236}">
              <a16:creationId xmlns="" xmlns:a16="http://schemas.microsoft.com/office/drawing/2014/main" id="{00000000-0008-0000-0000-000011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30" name="Text Box 4">
          <a:extLst>
            <a:ext uri="{FF2B5EF4-FFF2-40B4-BE49-F238E27FC236}">
              <a16:creationId xmlns="" xmlns:a16="http://schemas.microsoft.com/office/drawing/2014/main" id="{00000000-0008-0000-0000-000012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31" name="Text Box 4">
          <a:extLst>
            <a:ext uri="{FF2B5EF4-FFF2-40B4-BE49-F238E27FC236}">
              <a16:creationId xmlns="" xmlns:a16="http://schemas.microsoft.com/office/drawing/2014/main" id="{00000000-0008-0000-0000-000013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32" name="Text Box 4">
          <a:extLst>
            <a:ext uri="{FF2B5EF4-FFF2-40B4-BE49-F238E27FC236}">
              <a16:creationId xmlns="" xmlns:a16="http://schemas.microsoft.com/office/drawing/2014/main" id="{00000000-0008-0000-0000-000014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33" name="Text Box 4">
          <a:extLst>
            <a:ext uri="{FF2B5EF4-FFF2-40B4-BE49-F238E27FC236}">
              <a16:creationId xmlns="" xmlns:a16="http://schemas.microsoft.com/office/drawing/2014/main" id="{00000000-0008-0000-0000-000015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34" name="Text Box 4">
          <a:extLst>
            <a:ext uri="{FF2B5EF4-FFF2-40B4-BE49-F238E27FC236}">
              <a16:creationId xmlns="" xmlns:a16="http://schemas.microsoft.com/office/drawing/2014/main" id="{00000000-0008-0000-0000-000016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35" name="Text Box 4">
          <a:extLst>
            <a:ext uri="{FF2B5EF4-FFF2-40B4-BE49-F238E27FC236}">
              <a16:creationId xmlns="" xmlns:a16="http://schemas.microsoft.com/office/drawing/2014/main" id="{00000000-0008-0000-0000-000017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36" name="Text Box 4">
          <a:extLst>
            <a:ext uri="{FF2B5EF4-FFF2-40B4-BE49-F238E27FC236}">
              <a16:creationId xmlns="" xmlns:a16="http://schemas.microsoft.com/office/drawing/2014/main" id="{00000000-0008-0000-0000-000018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37" name="Text Box 4">
          <a:extLst>
            <a:ext uri="{FF2B5EF4-FFF2-40B4-BE49-F238E27FC236}">
              <a16:creationId xmlns="" xmlns:a16="http://schemas.microsoft.com/office/drawing/2014/main" id="{00000000-0008-0000-0000-000019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38" name="Text Box 4">
          <a:extLst>
            <a:ext uri="{FF2B5EF4-FFF2-40B4-BE49-F238E27FC236}">
              <a16:creationId xmlns="" xmlns:a16="http://schemas.microsoft.com/office/drawing/2014/main" id="{00000000-0008-0000-0000-00001A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266700</xdr:colOff>
      <xdr:row>2</xdr:row>
      <xdr:rowOff>38100</xdr:rowOff>
    </xdr:to>
    <xdr:sp macro="" textlink="">
      <xdr:nvSpPr>
        <xdr:cNvPr id="539" name="Text Box 4">
          <a:extLst>
            <a:ext uri="{FF2B5EF4-FFF2-40B4-BE49-F238E27FC236}">
              <a16:creationId xmlns="" xmlns:a16="http://schemas.microsoft.com/office/drawing/2014/main" id="{00000000-0008-0000-0000-00001B020000}"/>
            </a:ext>
          </a:extLst>
        </xdr:cNvPr>
        <xdr:cNvSpPr txBox="1">
          <a:spLocks noChangeArrowheads="1"/>
        </xdr:cNvSpPr>
      </xdr:nvSpPr>
      <xdr:spPr bwMode="auto">
        <a:xfrm>
          <a:off x="0" y="3810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119</xdr:row>
      <xdr:rowOff>0</xdr:rowOff>
    </xdr:from>
    <xdr:ext cx="66675" cy="57150"/>
    <xdr:sp macro="" textlink="">
      <xdr:nvSpPr>
        <xdr:cNvPr id="540" name="Text Box 4">
          <a:extLst>
            <a:ext uri="{FF2B5EF4-FFF2-40B4-BE49-F238E27FC236}">
              <a16:creationId xmlns="" xmlns:a16="http://schemas.microsoft.com/office/drawing/2014/main" id="{00000000-0008-0000-0000-00001C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57150"/>
    <xdr:sp macro="" textlink="">
      <xdr:nvSpPr>
        <xdr:cNvPr id="541" name="Text Box 4">
          <a:extLst>
            <a:ext uri="{FF2B5EF4-FFF2-40B4-BE49-F238E27FC236}">
              <a16:creationId xmlns="" xmlns:a16="http://schemas.microsoft.com/office/drawing/2014/main" id="{00000000-0008-0000-0000-00001D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57150"/>
    <xdr:sp macro="" textlink="">
      <xdr:nvSpPr>
        <xdr:cNvPr id="542" name="Text Box 4">
          <a:extLst>
            <a:ext uri="{FF2B5EF4-FFF2-40B4-BE49-F238E27FC236}">
              <a16:creationId xmlns="" xmlns:a16="http://schemas.microsoft.com/office/drawing/2014/main" id="{00000000-0008-0000-0000-00001E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57150"/>
    <xdr:sp macro="" textlink="">
      <xdr:nvSpPr>
        <xdr:cNvPr id="543" name="Text Box 4">
          <a:extLst>
            <a:ext uri="{FF2B5EF4-FFF2-40B4-BE49-F238E27FC236}">
              <a16:creationId xmlns="" xmlns:a16="http://schemas.microsoft.com/office/drawing/2014/main" id="{00000000-0008-0000-0000-00001F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57150"/>
    <xdr:sp macro="" textlink="">
      <xdr:nvSpPr>
        <xdr:cNvPr id="544" name="Text Box 4">
          <a:extLst>
            <a:ext uri="{FF2B5EF4-FFF2-40B4-BE49-F238E27FC236}">
              <a16:creationId xmlns="" xmlns:a16="http://schemas.microsoft.com/office/drawing/2014/main" id="{00000000-0008-0000-0000-000020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57150"/>
    <xdr:sp macro="" textlink="">
      <xdr:nvSpPr>
        <xdr:cNvPr id="545" name="Text Box 4">
          <a:extLst>
            <a:ext uri="{FF2B5EF4-FFF2-40B4-BE49-F238E27FC236}">
              <a16:creationId xmlns="" xmlns:a16="http://schemas.microsoft.com/office/drawing/2014/main" id="{00000000-0008-0000-0000-000021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57150"/>
    <xdr:sp macro="" textlink="">
      <xdr:nvSpPr>
        <xdr:cNvPr id="546" name="Text Box 4">
          <a:extLst>
            <a:ext uri="{FF2B5EF4-FFF2-40B4-BE49-F238E27FC236}">
              <a16:creationId xmlns="" xmlns:a16="http://schemas.microsoft.com/office/drawing/2014/main" id="{00000000-0008-0000-0000-000022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57150"/>
    <xdr:sp macro="" textlink="">
      <xdr:nvSpPr>
        <xdr:cNvPr id="547" name="Text Box 4">
          <a:extLst>
            <a:ext uri="{FF2B5EF4-FFF2-40B4-BE49-F238E27FC236}">
              <a16:creationId xmlns="" xmlns:a16="http://schemas.microsoft.com/office/drawing/2014/main" id="{00000000-0008-0000-0000-000023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57150"/>
    <xdr:sp macro="" textlink="">
      <xdr:nvSpPr>
        <xdr:cNvPr id="548" name="Text Box 4">
          <a:extLst>
            <a:ext uri="{FF2B5EF4-FFF2-40B4-BE49-F238E27FC236}">
              <a16:creationId xmlns="" xmlns:a16="http://schemas.microsoft.com/office/drawing/2014/main" id="{00000000-0008-0000-0000-000024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57150"/>
    <xdr:sp macro="" textlink="">
      <xdr:nvSpPr>
        <xdr:cNvPr id="549" name="Text Box 4">
          <a:extLst>
            <a:ext uri="{FF2B5EF4-FFF2-40B4-BE49-F238E27FC236}">
              <a16:creationId xmlns="" xmlns:a16="http://schemas.microsoft.com/office/drawing/2014/main" id="{00000000-0008-0000-0000-000025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57150"/>
    <xdr:sp macro="" textlink="">
      <xdr:nvSpPr>
        <xdr:cNvPr id="550" name="Text Box 4">
          <a:extLst>
            <a:ext uri="{FF2B5EF4-FFF2-40B4-BE49-F238E27FC236}">
              <a16:creationId xmlns="" xmlns:a16="http://schemas.microsoft.com/office/drawing/2014/main" id="{00000000-0008-0000-0000-000026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57150"/>
    <xdr:sp macro="" textlink="">
      <xdr:nvSpPr>
        <xdr:cNvPr id="551" name="Text Box 4">
          <a:extLst>
            <a:ext uri="{FF2B5EF4-FFF2-40B4-BE49-F238E27FC236}">
              <a16:creationId xmlns="" xmlns:a16="http://schemas.microsoft.com/office/drawing/2014/main" id="{00000000-0008-0000-0000-000027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266700" cy="38100"/>
    <xdr:sp macro="" textlink="">
      <xdr:nvSpPr>
        <xdr:cNvPr id="552" name="Text Box 4">
          <a:extLst>
            <a:ext uri="{FF2B5EF4-FFF2-40B4-BE49-F238E27FC236}">
              <a16:creationId xmlns="" xmlns:a16="http://schemas.microsoft.com/office/drawing/2014/main" id="{00000000-0008-0000-0000-000028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266700" cy="38100"/>
    <xdr:sp macro="" textlink="">
      <xdr:nvSpPr>
        <xdr:cNvPr id="553" name="Text Box 4">
          <a:extLst>
            <a:ext uri="{FF2B5EF4-FFF2-40B4-BE49-F238E27FC236}">
              <a16:creationId xmlns="" xmlns:a16="http://schemas.microsoft.com/office/drawing/2014/main" id="{00000000-0008-0000-0000-000029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266700" cy="38100"/>
    <xdr:sp macro="" textlink="">
      <xdr:nvSpPr>
        <xdr:cNvPr id="554" name="Text Box 4">
          <a:extLst>
            <a:ext uri="{FF2B5EF4-FFF2-40B4-BE49-F238E27FC236}">
              <a16:creationId xmlns="" xmlns:a16="http://schemas.microsoft.com/office/drawing/2014/main" id="{00000000-0008-0000-0000-00002A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266700" cy="38100"/>
    <xdr:sp macro="" textlink="">
      <xdr:nvSpPr>
        <xdr:cNvPr id="555" name="Text Box 4">
          <a:extLst>
            <a:ext uri="{FF2B5EF4-FFF2-40B4-BE49-F238E27FC236}">
              <a16:creationId xmlns="" xmlns:a16="http://schemas.microsoft.com/office/drawing/2014/main" id="{00000000-0008-0000-0000-00002B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266700" cy="38100"/>
    <xdr:sp macro="" textlink="">
      <xdr:nvSpPr>
        <xdr:cNvPr id="556" name="Text Box 4">
          <a:extLst>
            <a:ext uri="{FF2B5EF4-FFF2-40B4-BE49-F238E27FC236}">
              <a16:creationId xmlns="" xmlns:a16="http://schemas.microsoft.com/office/drawing/2014/main" id="{00000000-0008-0000-0000-00002C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266700" cy="38100"/>
    <xdr:sp macro="" textlink="">
      <xdr:nvSpPr>
        <xdr:cNvPr id="557" name="Text Box 4">
          <a:extLst>
            <a:ext uri="{FF2B5EF4-FFF2-40B4-BE49-F238E27FC236}">
              <a16:creationId xmlns="" xmlns:a16="http://schemas.microsoft.com/office/drawing/2014/main" id="{00000000-0008-0000-0000-00002D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266700" cy="38100"/>
    <xdr:sp macro="" textlink="">
      <xdr:nvSpPr>
        <xdr:cNvPr id="558" name="Text Box 4">
          <a:extLst>
            <a:ext uri="{FF2B5EF4-FFF2-40B4-BE49-F238E27FC236}">
              <a16:creationId xmlns="" xmlns:a16="http://schemas.microsoft.com/office/drawing/2014/main" id="{00000000-0008-0000-0000-00002E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266700" cy="38100"/>
    <xdr:sp macro="" textlink="">
      <xdr:nvSpPr>
        <xdr:cNvPr id="559" name="Text Box 4">
          <a:extLst>
            <a:ext uri="{FF2B5EF4-FFF2-40B4-BE49-F238E27FC236}">
              <a16:creationId xmlns="" xmlns:a16="http://schemas.microsoft.com/office/drawing/2014/main" id="{00000000-0008-0000-0000-00002F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47625"/>
    <xdr:sp macro="" textlink="">
      <xdr:nvSpPr>
        <xdr:cNvPr id="560" name="Text Box 4">
          <a:extLst>
            <a:ext uri="{FF2B5EF4-FFF2-40B4-BE49-F238E27FC236}">
              <a16:creationId xmlns="" xmlns:a16="http://schemas.microsoft.com/office/drawing/2014/main" id="{00000000-0008-0000-0000-000030020000}"/>
            </a:ext>
          </a:extLst>
        </xdr:cNvPr>
        <xdr:cNvSpPr txBox="1">
          <a:spLocks noChangeArrowheads="1"/>
        </xdr:cNvSpPr>
      </xdr:nvSpPr>
      <xdr:spPr bwMode="auto">
        <a:xfrm>
          <a:off x="0" y="7208520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47625"/>
    <xdr:sp macro="" textlink="">
      <xdr:nvSpPr>
        <xdr:cNvPr id="561" name="Text Box 4">
          <a:extLst>
            <a:ext uri="{FF2B5EF4-FFF2-40B4-BE49-F238E27FC236}">
              <a16:creationId xmlns="" xmlns:a16="http://schemas.microsoft.com/office/drawing/2014/main" id="{00000000-0008-0000-0000-000031020000}"/>
            </a:ext>
          </a:extLst>
        </xdr:cNvPr>
        <xdr:cNvSpPr txBox="1">
          <a:spLocks noChangeArrowheads="1"/>
        </xdr:cNvSpPr>
      </xdr:nvSpPr>
      <xdr:spPr bwMode="auto">
        <a:xfrm>
          <a:off x="0" y="7208520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266700" cy="38100"/>
    <xdr:sp macro="" textlink="">
      <xdr:nvSpPr>
        <xdr:cNvPr id="562" name="Text Box 4">
          <a:extLst>
            <a:ext uri="{FF2B5EF4-FFF2-40B4-BE49-F238E27FC236}">
              <a16:creationId xmlns="" xmlns:a16="http://schemas.microsoft.com/office/drawing/2014/main" id="{00000000-0008-0000-0000-000032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266700" cy="38100"/>
    <xdr:sp macro="" textlink="">
      <xdr:nvSpPr>
        <xdr:cNvPr id="563" name="Text Box 4">
          <a:extLst>
            <a:ext uri="{FF2B5EF4-FFF2-40B4-BE49-F238E27FC236}">
              <a16:creationId xmlns="" xmlns:a16="http://schemas.microsoft.com/office/drawing/2014/main" id="{00000000-0008-0000-0000-000033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47625"/>
    <xdr:sp macro="" textlink="">
      <xdr:nvSpPr>
        <xdr:cNvPr id="564" name="Text Box 4">
          <a:extLst>
            <a:ext uri="{FF2B5EF4-FFF2-40B4-BE49-F238E27FC236}">
              <a16:creationId xmlns="" xmlns:a16="http://schemas.microsoft.com/office/drawing/2014/main" id="{00000000-0008-0000-0000-000034020000}"/>
            </a:ext>
          </a:extLst>
        </xdr:cNvPr>
        <xdr:cNvSpPr txBox="1">
          <a:spLocks noChangeArrowheads="1"/>
        </xdr:cNvSpPr>
      </xdr:nvSpPr>
      <xdr:spPr bwMode="auto">
        <a:xfrm>
          <a:off x="0" y="7208520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47625"/>
    <xdr:sp macro="" textlink="">
      <xdr:nvSpPr>
        <xdr:cNvPr id="565" name="Text Box 4">
          <a:extLst>
            <a:ext uri="{FF2B5EF4-FFF2-40B4-BE49-F238E27FC236}">
              <a16:creationId xmlns="" xmlns:a16="http://schemas.microsoft.com/office/drawing/2014/main" id="{00000000-0008-0000-0000-000035020000}"/>
            </a:ext>
          </a:extLst>
        </xdr:cNvPr>
        <xdr:cNvSpPr txBox="1">
          <a:spLocks noChangeArrowheads="1"/>
        </xdr:cNvSpPr>
      </xdr:nvSpPr>
      <xdr:spPr bwMode="auto">
        <a:xfrm>
          <a:off x="0" y="7208520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266700" cy="38100"/>
    <xdr:sp macro="" textlink="">
      <xdr:nvSpPr>
        <xdr:cNvPr id="566" name="Text Box 4">
          <a:extLst>
            <a:ext uri="{FF2B5EF4-FFF2-40B4-BE49-F238E27FC236}">
              <a16:creationId xmlns="" xmlns:a16="http://schemas.microsoft.com/office/drawing/2014/main" id="{00000000-0008-0000-0000-000036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266700" cy="38100"/>
    <xdr:sp macro="" textlink="">
      <xdr:nvSpPr>
        <xdr:cNvPr id="567" name="Text Box 4">
          <a:extLst>
            <a:ext uri="{FF2B5EF4-FFF2-40B4-BE49-F238E27FC236}">
              <a16:creationId xmlns="" xmlns:a16="http://schemas.microsoft.com/office/drawing/2014/main" id="{00000000-0008-0000-0000-000037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57150"/>
    <xdr:sp macro="" textlink="">
      <xdr:nvSpPr>
        <xdr:cNvPr id="568" name="Text Box 4">
          <a:extLst>
            <a:ext uri="{FF2B5EF4-FFF2-40B4-BE49-F238E27FC236}">
              <a16:creationId xmlns="" xmlns:a16="http://schemas.microsoft.com/office/drawing/2014/main" id="{00000000-0008-0000-0000-000038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57150"/>
    <xdr:sp macro="" textlink="">
      <xdr:nvSpPr>
        <xdr:cNvPr id="569" name="Text Box 4">
          <a:extLst>
            <a:ext uri="{FF2B5EF4-FFF2-40B4-BE49-F238E27FC236}">
              <a16:creationId xmlns="" xmlns:a16="http://schemas.microsoft.com/office/drawing/2014/main" id="{00000000-0008-0000-0000-000039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57150"/>
    <xdr:sp macro="" textlink="">
      <xdr:nvSpPr>
        <xdr:cNvPr id="570" name="Text Box 4">
          <a:extLst>
            <a:ext uri="{FF2B5EF4-FFF2-40B4-BE49-F238E27FC236}">
              <a16:creationId xmlns="" xmlns:a16="http://schemas.microsoft.com/office/drawing/2014/main" id="{00000000-0008-0000-0000-00003A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57150"/>
    <xdr:sp macro="" textlink="">
      <xdr:nvSpPr>
        <xdr:cNvPr id="571" name="Text Box 4">
          <a:extLst>
            <a:ext uri="{FF2B5EF4-FFF2-40B4-BE49-F238E27FC236}">
              <a16:creationId xmlns="" xmlns:a16="http://schemas.microsoft.com/office/drawing/2014/main" id="{00000000-0008-0000-0000-00003B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57150"/>
    <xdr:sp macro="" textlink="">
      <xdr:nvSpPr>
        <xdr:cNvPr id="572" name="Text Box 4">
          <a:extLst>
            <a:ext uri="{FF2B5EF4-FFF2-40B4-BE49-F238E27FC236}">
              <a16:creationId xmlns="" xmlns:a16="http://schemas.microsoft.com/office/drawing/2014/main" id="{00000000-0008-0000-0000-00003C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57150"/>
    <xdr:sp macro="" textlink="">
      <xdr:nvSpPr>
        <xdr:cNvPr id="573" name="Text Box 4">
          <a:extLst>
            <a:ext uri="{FF2B5EF4-FFF2-40B4-BE49-F238E27FC236}">
              <a16:creationId xmlns="" xmlns:a16="http://schemas.microsoft.com/office/drawing/2014/main" id="{00000000-0008-0000-0000-00003D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57150"/>
    <xdr:sp macro="" textlink="">
      <xdr:nvSpPr>
        <xdr:cNvPr id="574" name="Text Box 4">
          <a:extLst>
            <a:ext uri="{FF2B5EF4-FFF2-40B4-BE49-F238E27FC236}">
              <a16:creationId xmlns="" xmlns:a16="http://schemas.microsoft.com/office/drawing/2014/main" id="{00000000-0008-0000-0000-00003E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57150"/>
    <xdr:sp macro="" textlink="">
      <xdr:nvSpPr>
        <xdr:cNvPr id="575" name="Text Box 4">
          <a:extLst>
            <a:ext uri="{FF2B5EF4-FFF2-40B4-BE49-F238E27FC236}">
              <a16:creationId xmlns="" xmlns:a16="http://schemas.microsoft.com/office/drawing/2014/main" id="{00000000-0008-0000-0000-00003F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57150"/>
    <xdr:sp macro="" textlink="">
      <xdr:nvSpPr>
        <xdr:cNvPr id="576" name="Text Box 4">
          <a:extLst>
            <a:ext uri="{FF2B5EF4-FFF2-40B4-BE49-F238E27FC236}">
              <a16:creationId xmlns="" xmlns:a16="http://schemas.microsoft.com/office/drawing/2014/main" id="{00000000-0008-0000-0000-000040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57150"/>
    <xdr:sp macro="" textlink="">
      <xdr:nvSpPr>
        <xdr:cNvPr id="577" name="Text Box 4">
          <a:extLst>
            <a:ext uri="{FF2B5EF4-FFF2-40B4-BE49-F238E27FC236}">
              <a16:creationId xmlns="" xmlns:a16="http://schemas.microsoft.com/office/drawing/2014/main" id="{00000000-0008-0000-0000-000041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57150"/>
    <xdr:sp macro="" textlink="">
      <xdr:nvSpPr>
        <xdr:cNvPr id="578" name="Text Box 4">
          <a:extLst>
            <a:ext uri="{FF2B5EF4-FFF2-40B4-BE49-F238E27FC236}">
              <a16:creationId xmlns="" xmlns:a16="http://schemas.microsoft.com/office/drawing/2014/main" id="{00000000-0008-0000-0000-000042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66675" cy="57150"/>
    <xdr:sp macro="" textlink="">
      <xdr:nvSpPr>
        <xdr:cNvPr id="579" name="Text Box 4">
          <a:extLst>
            <a:ext uri="{FF2B5EF4-FFF2-40B4-BE49-F238E27FC236}">
              <a16:creationId xmlns="" xmlns:a16="http://schemas.microsoft.com/office/drawing/2014/main" id="{00000000-0008-0000-0000-000043020000}"/>
            </a:ext>
          </a:extLst>
        </xdr:cNvPr>
        <xdr:cNvSpPr txBox="1">
          <a:spLocks noChangeArrowheads="1"/>
        </xdr:cNvSpPr>
      </xdr:nvSpPr>
      <xdr:spPr bwMode="auto">
        <a:xfrm>
          <a:off x="0" y="720852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266700" cy="38100"/>
    <xdr:sp macro="" textlink="">
      <xdr:nvSpPr>
        <xdr:cNvPr id="580" name="Text Box 4">
          <a:extLst>
            <a:ext uri="{FF2B5EF4-FFF2-40B4-BE49-F238E27FC236}">
              <a16:creationId xmlns="" xmlns:a16="http://schemas.microsoft.com/office/drawing/2014/main" id="{00000000-0008-0000-0000-000044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266700" cy="38100"/>
    <xdr:sp macro="" textlink="">
      <xdr:nvSpPr>
        <xdr:cNvPr id="581" name="Text Box 4">
          <a:extLst>
            <a:ext uri="{FF2B5EF4-FFF2-40B4-BE49-F238E27FC236}">
              <a16:creationId xmlns="" xmlns:a16="http://schemas.microsoft.com/office/drawing/2014/main" id="{00000000-0008-0000-0000-000045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266700" cy="38100"/>
    <xdr:sp macro="" textlink="">
      <xdr:nvSpPr>
        <xdr:cNvPr id="582" name="Text Box 4">
          <a:extLst>
            <a:ext uri="{FF2B5EF4-FFF2-40B4-BE49-F238E27FC236}">
              <a16:creationId xmlns="" xmlns:a16="http://schemas.microsoft.com/office/drawing/2014/main" id="{00000000-0008-0000-0000-000046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119</xdr:row>
      <xdr:rowOff>0</xdr:rowOff>
    </xdr:from>
    <xdr:ext cx="266700" cy="38100"/>
    <xdr:sp macro="" textlink="">
      <xdr:nvSpPr>
        <xdr:cNvPr id="583" name="Text Box 4">
          <a:extLst>
            <a:ext uri="{FF2B5EF4-FFF2-40B4-BE49-F238E27FC236}">
              <a16:creationId xmlns="" xmlns:a16="http://schemas.microsoft.com/office/drawing/2014/main" id="{00000000-0008-0000-0000-000047020000}"/>
            </a:ext>
          </a:extLst>
        </xdr:cNvPr>
        <xdr:cNvSpPr txBox="1">
          <a:spLocks noChangeArrowheads="1"/>
        </xdr:cNvSpPr>
      </xdr:nvSpPr>
      <xdr:spPr bwMode="auto">
        <a:xfrm>
          <a:off x="0" y="720852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84" name="Text Box 4">
          <a:extLst>
            <a:ext uri="{FF2B5EF4-FFF2-40B4-BE49-F238E27FC236}">
              <a16:creationId xmlns="" xmlns:a16="http://schemas.microsoft.com/office/drawing/2014/main" id="{00000000-0008-0000-0000-000048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85" name="Text Box 4">
          <a:extLst>
            <a:ext uri="{FF2B5EF4-FFF2-40B4-BE49-F238E27FC236}">
              <a16:creationId xmlns="" xmlns:a16="http://schemas.microsoft.com/office/drawing/2014/main" id="{00000000-0008-0000-0000-000049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86" name="Text Box 4">
          <a:extLst>
            <a:ext uri="{FF2B5EF4-FFF2-40B4-BE49-F238E27FC236}">
              <a16:creationId xmlns="" xmlns:a16="http://schemas.microsoft.com/office/drawing/2014/main" id="{00000000-0008-0000-0000-00004A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87" name="Text Box 4">
          <a:extLst>
            <a:ext uri="{FF2B5EF4-FFF2-40B4-BE49-F238E27FC236}">
              <a16:creationId xmlns="" xmlns:a16="http://schemas.microsoft.com/office/drawing/2014/main" id="{00000000-0008-0000-0000-00004B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88" name="Text Box 4">
          <a:extLst>
            <a:ext uri="{FF2B5EF4-FFF2-40B4-BE49-F238E27FC236}">
              <a16:creationId xmlns="" xmlns:a16="http://schemas.microsoft.com/office/drawing/2014/main" id="{00000000-0008-0000-0000-00004C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89" name="Text Box 4">
          <a:extLst>
            <a:ext uri="{FF2B5EF4-FFF2-40B4-BE49-F238E27FC236}">
              <a16:creationId xmlns="" xmlns:a16="http://schemas.microsoft.com/office/drawing/2014/main" id="{00000000-0008-0000-0000-00004D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90" name="Text Box 4">
          <a:extLst>
            <a:ext uri="{FF2B5EF4-FFF2-40B4-BE49-F238E27FC236}">
              <a16:creationId xmlns="" xmlns:a16="http://schemas.microsoft.com/office/drawing/2014/main" id="{00000000-0008-0000-0000-00004E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91" name="Text Box 4">
          <a:extLst>
            <a:ext uri="{FF2B5EF4-FFF2-40B4-BE49-F238E27FC236}">
              <a16:creationId xmlns="" xmlns:a16="http://schemas.microsoft.com/office/drawing/2014/main" id="{00000000-0008-0000-0000-00004F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92" name="Text Box 4">
          <a:extLst>
            <a:ext uri="{FF2B5EF4-FFF2-40B4-BE49-F238E27FC236}">
              <a16:creationId xmlns="" xmlns:a16="http://schemas.microsoft.com/office/drawing/2014/main" id="{00000000-0008-0000-0000-000050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93" name="Text Box 4">
          <a:extLst>
            <a:ext uri="{FF2B5EF4-FFF2-40B4-BE49-F238E27FC236}">
              <a16:creationId xmlns="" xmlns:a16="http://schemas.microsoft.com/office/drawing/2014/main" id="{00000000-0008-0000-0000-000051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94" name="Text Box 4">
          <a:extLst>
            <a:ext uri="{FF2B5EF4-FFF2-40B4-BE49-F238E27FC236}">
              <a16:creationId xmlns="" xmlns:a16="http://schemas.microsoft.com/office/drawing/2014/main" id="{00000000-0008-0000-0000-000052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595" name="Text Box 4">
          <a:extLst>
            <a:ext uri="{FF2B5EF4-FFF2-40B4-BE49-F238E27FC236}">
              <a16:creationId xmlns="" xmlns:a16="http://schemas.microsoft.com/office/drawing/2014/main" id="{00000000-0008-0000-0000-000053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596" name="Text Box 4">
          <a:extLst>
            <a:ext uri="{FF2B5EF4-FFF2-40B4-BE49-F238E27FC236}">
              <a16:creationId xmlns="" xmlns:a16="http://schemas.microsoft.com/office/drawing/2014/main" id="{00000000-0008-0000-0000-000054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597" name="Text Box 4">
          <a:extLst>
            <a:ext uri="{FF2B5EF4-FFF2-40B4-BE49-F238E27FC236}">
              <a16:creationId xmlns="" xmlns:a16="http://schemas.microsoft.com/office/drawing/2014/main" id="{00000000-0008-0000-0000-000055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598" name="Text Box 4">
          <a:extLst>
            <a:ext uri="{FF2B5EF4-FFF2-40B4-BE49-F238E27FC236}">
              <a16:creationId xmlns="" xmlns:a16="http://schemas.microsoft.com/office/drawing/2014/main" id="{00000000-0008-0000-0000-000056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599" name="Text Box 4">
          <a:extLst>
            <a:ext uri="{FF2B5EF4-FFF2-40B4-BE49-F238E27FC236}">
              <a16:creationId xmlns="" xmlns:a16="http://schemas.microsoft.com/office/drawing/2014/main" id="{00000000-0008-0000-0000-000057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00" name="Text Box 4">
          <a:extLst>
            <a:ext uri="{FF2B5EF4-FFF2-40B4-BE49-F238E27FC236}">
              <a16:creationId xmlns="" xmlns:a16="http://schemas.microsoft.com/office/drawing/2014/main" id="{00000000-0008-0000-0000-000058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01" name="Text Box 4">
          <a:extLst>
            <a:ext uri="{FF2B5EF4-FFF2-40B4-BE49-F238E27FC236}">
              <a16:creationId xmlns="" xmlns:a16="http://schemas.microsoft.com/office/drawing/2014/main" id="{00000000-0008-0000-0000-000059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02" name="Text Box 4">
          <a:extLst>
            <a:ext uri="{FF2B5EF4-FFF2-40B4-BE49-F238E27FC236}">
              <a16:creationId xmlns="" xmlns:a16="http://schemas.microsoft.com/office/drawing/2014/main" id="{00000000-0008-0000-0000-00005A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03" name="Text Box 4">
          <a:extLst>
            <a:ext uri="{FF2B5EF4-FFF2-40B4-BE49-F238E27FC236}">
              <a16:creationId xmlns="" xmlns:a16="http://schemas.microsoft.com/office/drawing/2014/main" id="{00000000-0008-0000-0000-00005B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47625"/>
    <xdr:sp macro="" textlink="">
      <xdr:nvSpPr>
        <xdr:cNvPr id="604" name="Text Box 4">
          <a:extLst>
            <a:ext uri="{FF2B5EF4-FFF2-40B4-BE49-F238E27FC236}">
              <a16:creationId xmlns="" xmlns:a16="http://schemas.microsoft.com/office/drawing/2014/main" id="{00000000-0008-0000-0000-00005C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47625"/>
    <xdr:sp macro="" textlink="">
      <xdr:nvSpPr>
        <xdr:cNvPr id="605" name="Text Box 4">
          <a:extLst>
            <a:ext uri="{FF2B5EF4-FFF2-40B4-BE49-F238E27FC236}">
              <a16:creationId xmlns="" xmlns:a16="http://schemas.microsoft.com/office/drawing/2014/main" id="{00000000-0008-0000-0000-00005D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06" name="Text Box 4">
          <a:extLst>
            <a:ext uri="{FF2B5EF4-FFF2-40B4-BE49-F238E27FC236}">
              <a16:creationId xmlns="" xmlns:a16="http://schemas.microsoft.com/office/drawing/2014/main" id="{00000000-0008-0000-0000-00005E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07" name="Text Box 4">
          <a:extLst>
            <a:ext uri="{FF2B5EF4-FFF2-40B4-BE49-F238E27FC236}">
              <a16:creationId xmlns="" xmlns:a16="http://schemas.microsoft.com/office/drawing/2014/main" id="{00000000-0008-0000-0000-00005F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47625"/>
    <xdr:sp macro="" textlink="">
      <xdr:nvSpPr>
        <xdr:cNvPr id="608" name="Text Box 4">
          <a:extLst>
            <a:ext uri="{FF2B5EF4-FFF2-40B4-BE49-F238E27FC236}">
              <a16:creationId xmlns="" xmlns:a16="http://schemas.microsoft.com/office/drawing/2014/main" id="{00000000-0008-0000-0000-000060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47625"/>
    <xdr:sp macro="" textlink="">
      <xdr:nvSpPr>
        <xdr:cNvPr id="609" name="Text Box 4">
          <a:extLst>
            <a:ext uri="{FF2B5EF4-FFF2-40B4-BE49-F238E27FC236}">
              <a16:creationId xmlns="" xmlns:a16="http://schemas.microsoft.com/office/drawing/2014/main" id="{00000000-0008-0000-0000-000061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10" name="Text Box 4">
          <a:extLst>
            <a:ext uri="{FF2B5EF4-FFF2-40B4-BE49-F238E27FC236}">
              <a16:creationId xmlns="" xmlns:a16="http://schemas.microsoft.com/office/drawing/2014/main" id="{00000000-0008-0000-0000-000062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11" name="Text Box 4">
          <a:extLst>
            <a:ext uri="{FF2B5EF4-FFF2-40B4-BE49-F238E27FC236}">
              <a16:creationId xmlns="" xmlns:a16="http://schemas.microsoft.com/office/drawing/2014/main" id="{00000000-0008-0000-0000-000063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12" name="Text Box 4">
          <a:extLst>
            <a:ext uri="{FF2B5EF4-FFF2-40B4-BE49-F238E27FC236}">
              <a16:creationId xmlns="" xmlns:a16="http://schemas.microsoft.com/office/drawing/2014/main" id="{00000000-0008-0000-0000-000064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13" name="Text Box 4">
          <a:extLst>
            <a:ext uri="{FF2B5EF4-FFF2-40B4-BE49-F238E27FC236}">
              <a16:creationId xmlns="" xmlns:a16="http://schemas.microsoft.com/office/drawing/2014/main" id="{00000000-0008-0000-0000-000065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14" name="Text Box 4">
          <a:extLst>
            <a:ext uri="{FF2B5EF4-FFF2-40B4-BE49-F238E27FC236}">
              <a16:creationId xmlns="" xmlns:a16="http://schemas.microsoft.com/office/drawing/2014/main" id="{00000000-0008-0000-0000-000066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15" name="Text Box 4">
          <a:extLst>
            <a:ext uri="{FF2B5EF4-FFF2-40B4-BE49-F238E27FC236}">
              <a16:creationId xmlns="" xmlns:a16="http://schemas.microsoft.com/office/drawing/2014/main" id="{00000000-0008-0000-0000-000067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16" name="Text Box 4">
          <a:extLst>
            <a:ext uri="{FF2B5EF4-FFF2-40B4-BE49-F238E27FC236}">
              <a16:creationId xmlns="" xmlns:a16="http://schemas.microsoft.com/office/drawing/2014/main" id="{00000000-0008-0000-0000-000068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17" name="Text Box 4">
          <a:extLst>
            <a:ext uri="{FF2B5EF4-FFF2-40B4-BE49-F238E27FC236}">
              <a16:creationId xmlns="" xmlns:a16="http://schemas.microsoft.com/office/drawing/2014/main" id="{00000000-0008-0000-0000-000069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18" name="Text Box 4">
          <a:extLst>
            <a:ext uri="{FF2B5EF4-FFF2-40B4-BE49-F238E27FC236}">
              <a16:creationId xmlns="" xmlns:a16="http://schemas.microsoft.com/office/drawing/2014/main" id="{00000000-0008-0000-0000-00006A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19" name="Text Box 4">
          <a:extLst>
            <a:ext uri="{FF2B5EF4-FFF2-40B4-BE49-F238E27FC236}">
              <a16:creationId xmlns="" xmlns:a16="http://schemas.microsoft.com/office/drawing/2014/main" id="{00000000-0008-0000-0000-00006B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20" name="Text Box 4">
          <a:extLst>
            <a:ext uri="{FF2B5EF4-FFF2-40B4-BE49-F238E27FC236}">
              <a16:creationId xmlns="" xmlns:a16="http://schemas.microsoft.com/office/drawing/2014/main" id="{00000000-0008-0000-0000-00006C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21" name="Text Box 4">
          <a:extLst>
            <a:ext uri="{FF2B5EF4-FFF2-40B4-BE49-F238E27FC236}">
              <a16:creationId xmlns="" xmlns:a16="http://schemas.microsoft.com/office/drawing/2014/main" id="{00000000-0008-0000-0000-00006D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22" name="Text Box 4">
          <a:extLst>
            <a:ext uri="{FF2B5EF4-FFF2-40B4-BE49-F238E27FC236}">
              <a16:creationId xmlns="" xmlns:a16="http://schemas.microsoft.com/office/drawing/2014/main" id="{00000000-0008-0000-0000-00006E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23" name="Text Box 4">
          <a:extLst>
            <a:ext uri="{FF2B5EF4-FFF2-40B4-BE49-F238E27FC236}">
              <a16:creationId xmlns="" xmlns:a16="http://schemas.microsoft.com/office/drawing/2014/main" id="{00000000-0008-0000-0000-00006F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24" name="Text Box 4">
          <a:extLst>
            <a:ext uri="{FF2B5EF4-FFF2-40B4-BE49-F238E27FC236}">
              <a16:creationId xmlns="" xmlns:a16="http://schemas.microsoft.com/office/drawing/2014/main" id="{00000000-0008-0000-0000-000070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25" name="Text Box 4">
          <a:extLst>
            <a:ext uri="{FF2B5EF4-FFF2-40B4-BE49-F238E27FC236}">
              <a16:creationId xmlns="" xmlns:a16="http://schemas.microsoft.com/office/drawing/2014/main" id="{00000000-0008-0000-0000-000071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26" name="Text Box 4">
          <a:extLst>
            <a:ext uri="{FF2B5EF4-FFF2-40B4-BE49-F238E27FC236}">
              <a16:creationId xmlns="" xmlns:a16="http://schemas.microsoft.com/office/drawing/2014/main" id="{00000000-0008-0000-0000-000072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27" name="Text Box 4">
          <a:extLst>
            <a:ext uri="{FF2B5EF4-FFF2-40B4-BE49-F238E27FC236}">
              <a16:creationId xmlns="" xmlns:a16="http://schemas.microsoft.com/office/drawing/2014/main" id="{00000000-0008-0000-0000-000073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28" name="Text Box 4">
          <a:extLst>
            <a:ext uri="{FF2B5EF4-FFF2-40B4-BE49-F238E27FC236}">
              <a16:creationId xmlns="" xmlns:a16="http://schemas.microsoft.com/office/drawing/2014/main" id="{00000000-0008-0000-0000-000074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29" name="Text Box 4">
          <a:extLst>
            <a:ext uri="{FF2B5EF4-FFF2-40B4-BE49-F238E27FC236}">
              <a16:creationId xmlns="" xmlns:a16="http://schemas.microsoft.com/office/drawing/2014/main" id="{00000000-0008-0000-0000-000075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30" name="Text Box 4">
          <a:extLst>
            <a:ext uri="{FF2B5EF4-FFF2-40B4-BE49-F238E27FC236}">
              <a16:creationId xmlns="" xmlns:a16="http://schemas.microsoft.com/office/drawing/2014/main" id="{00000000-0008-0000-0000-000076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31" name="Text Box 4">
          <a:extLst>
            <a:ext uri="{FF2B5EF4-FFF2-40B4-BE49-F238E27FC236}">
              <a16:creationId xmlns="" xmlns:a16="http://schemas.microsoft.com/office/drawing/2014/main" id="{00000000-0008-0000-0000-000077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32" name="Text Box 4">
          <a:extLst>
            <a:ext uri="{FF2B5EF4-FFF2-40B4-BE49-F238E27FC236}">
              <a16:creationId xmlns="" xmlns:a16="http://schemas.microsoft.com/office/drawing/2014/main" id="{00000000-0008-0000-0000-000078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33" name="Text Box 4">
          <a:extLst>
            <a:ext uri="{FF2B5EF4-FFF2-40B4-BE49-F238E27FC236}">
              <a16:creationId xmlns="" xmlns:a16="http://schemas.microsoft.com/office/drawing/2014/main" id="{00000000-0008-0000-0000-000079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34" name="Text Box 4">
          <a:extLst>
            <a:ext uri="{FF2B5EF4-FFF2-40B4-BE49-F238E27FC236}">
              <a16:creationId xmlns="" xmlns:a16="http://schemas.microsoft.com/office/drawing/2014/main" id="{00000000-0008-0000-0000-00007A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35" name="Text Box 4">
          <a:extLst>
            <a:ext uri="{FF2B5EF4-FFF2-40B4-BE49-F238E27FC236}">
              <a16:creationId xmlns="" xmlns:a16="http://schemas.microsoft.com/office/drawing/2014/main" id="{00000000-0008-0000-0000-00007B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36" name="Text Box 4">
          <a:extLst>
            <a:ext uri="{FF2B5EF4-FFF2-40B4-BE49-F238E27FC236}">
              <a16:creationId xmlns="" xmlns:a16="http://schemas.microsoft.com/office/drawing/2014/main" id="{00000000-0008-0000-0000-00007C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37" name="Text Box 4">
          <a:extLst>
            <a:ext uri="{FF2B5EF4-FFF2-40B4-BE49-F238E27FC236}">
              <a16:creationId xmlns="" xmlns:a16="http://schemas.microsoft.com/office/drawing/2014/main" id="{00000000-0008-0000-0000-00007D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38" name="Text Box 4">
          <a:extLst>
            <a:ext uri="{FF2B5EF4-FFF2-40B4-BE49-F238E27FC236}">
              <a16:creationId xmlns="" xmlns:a16="http://schemas.microsoft.com/office/drawing/2014/main" id="{00000000-0008-0000-0000-00007E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39" name="Text Box 4">
          <a:extLst>
            <a:ext uri="{FF2B5EF4-FFF2-40B4-BE49-F238E27FC236}">
              <a16:creationId xmlns="" xmlns:a16="http://schemas.microsoft.com/office/drawing/2014/main" id="{00000000-0008-0000-0000-00007F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40" name="Text Box 4">
          <a:extLst>
            <a:ext uri="{FF2B5EF4-FFF2-40B4-BE49-F238E27FC236}">
              <a16:creationId xmlns="" xmlns:a16="http://schemas.microsoft.com/office/drawing/2014/main" id="{00000000-0008-0000-0000-000080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41" name="Text Box 4">
          <a:extLst>
            <a:ext uri="{FF2B5EF4-FFF2-40B4-BE49-F238E27FC236}">
              <a16:creationId xmlns="" xmlns:a16="http://schemas.microsoft.com/office/drawing/2014/main" id="{00000000-0008-0000-0000-000081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42" name="Text Box 4">
          <a:extLst>
            <a:ext uri="{FF2B5EF4-FFF2-40B4-BE49-F238E27FC236}">
              <a16:creationId xmlns="" xmlns:a16="http://schemas.microsoft.com/office/drawing/2014/main" id="{00000000-0008-0000-0000-000082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43" name="Text Box 4">
          <a:extLst>
            <a:ext uri="{FF2B5EF4-FFF2-40B4-BE49-F238E27FC236}">
              <a16:creationId xmlns="" xmlns:a16="http://schemas.microsoft.com/office/drawing/2014/main" id="{00000000-0008-0000-0000-000083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44" name="Text Box 4">
          <a:extLst>
            <a:ext uri="{FF2B5EF4-FFF2-40B4-BE49-F238E27FC236}">
              <a16:creationId xmlns="" xmlns:a16="http://schemas.microsoft.com/office/drawing/2014/main" id="{00000000-0008-0000-0000-000084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45" name="Text Box 4">
          <a:extLst>
            <a:ext uri="{FF2B5EF4-FFF2-40B4-BE49-F238E27FC236}">
              <a16:creationId xmlns="" xmlns:a16="http://schemas.microsoft.com/office/drawing/2014/main" id="{00000000-0008-0000-0000-000085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46" name="Text Box 4">
          <a:extLst>
            <a:ext uri="{FF2B5EF4-FFF2-40B4-BE49-F238E27FC236}">
              <a16:creationId xmlns="" xmlns:a16="http://schemas.microsoft.com/office/drawing/2014/main" id="{00000000-0008-0000-0000-000086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47" name="Text Box 4">
          <a:extLst>
            <a:ext uri="{FF2B5EF4-FFF2-40B4-BE49-F238E27FC236}">
              <a16:creationId xmlns="" xmlns:a16="http://schemas.microsoft.com/office/drawing/2014/main" id="{00000000-0008-0000-0000-000087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47625"/>
    <xdr:sp macro="" textlink="">
      <xdr:nvSpPr>
        <xdr:cNvPr id="648" name="Text Box 4">
          <a:extLst>
            <a:ext uri="{FF2B5EF4-FFF2-40B4-BE49-F238E27FC236}">
              <a16:creationId xmlns="" xmlns:a16="http://schemas.microsoft.com/office/drawing/2014/main" id="{00000000-0008-0000-0000-000088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47625"/>
    <xdr:sp macro="" textlink="">
      <xdr:nvSpPr>
        <xdr:cNvPr id="649" name="Text Box 4">
          <a:extLst>
            <a:ext uri="{FF2B5EF4-FFF2-40B4-BE49-F238E27FC236}">
              <a16:creationId xmlns="" xmlns:a16="http://schemas.microsoft.com/office/drawing/2014/main" id="{00000000-0008-0000-0000-000089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50" name="Text Box 4">
          <a:extLst>
            <a:ext uri="{FF2B5EF4-FFF2-40B4-BE49-F238E27FC236}">
              <a16:creationId xmlns="" xmlns:a16="http://schemas.microsoft.com/office/drawing/2014/main" id="{00000000-0008-0000-0000-00008A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51" name="Text Box 4">
          <a:extLst>
            <a:ext uri="{FF2B5EF4-FFF2-40B4-BE49-F238E27FC236}">
              <a16:creationId xmlns="" xmlns:a16="http://schemas.microsoft.com/office/drawing/2014/main" id="{00000000-0008-0000-0000-00008B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47625"/>
    <xdr:sp macro="" textlink="">
      <xdr:nvSpPr>
        <xdr:cNvPr id="652" name="Text Box 4">
          <a:extLst>
            <a:ext uri="{FF2B5EF4-FFF2-40B4-BE49-F238E27FC236}">
              <a16:creationId xmlns="" xmlns:a16="http://schemas.microsoft.com/office/drawing/2014/main" id="{00000000-0008-0000-0000-00008C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47625"/>
    <xdr:sp macro="" textlink="">
      <xdr:nvSpPr>
        <xdr:cNvPr id="653" name="Text Box 4">
          <a:extLst>
            <a:ext uri="{FF2B5EF4-FFF2-40B4-BE49-F238E27FC236}">
              <a16:creationId xmlns="" xmlns:a16="http://schemas.microsoft.com/office/drawing/2014/main" id="{00000000-0008-0000-0000-00008D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54" name="Text Box 4">
          <a:extLst>
            <a:ext uri="{FF2B5EF4-FFF2-40B4-BE49-F238E27FC236}">
              <a16:creationId xmlns="" xmlns:a16="http://schemas.microsoft.com/office/drawing/2014/main" id="{00000000-0008-0000-0000-00008E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55" name="Text Box 4">
          <a:extLst>
            <a:ext uri="{FF2B5EF4-FFF2-40B4-BE49-F238E27FC236}">
              <a16:creationId xmlns="" xmlns:a16="http://schemas.microsoft.com/office/drawing/2014/main" id="{00000000-0008-0000-0000-00008F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56" name="Text Box 4">
          <a:extLst>
            <a:ext uri="{FF2B5EF4-FFF2-40B4-BE49-F238E27FC236}">
              <a16:creationId xmlns="" xmlns:a16="http://schemas.microsoft.com/office/drawing/2014/main" id="{00000000-0008-0000-0000-000090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57" name="Text Box 4">
          <a:extLst>
            <a:ext uri="{FF2B5EF4-FFF2-40B4-BE49-F238E27FC236}">
              <a16:creationId xmlns="" xmlns:a16="http://schemas.microsoft.com/office/drawing/2014/main" id="{00000000-0008-0000-0000-000091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58" name="Text Box 4">
          <a:extLst>
            <a:ext uri="{FF2B5EF4-FFF2-40B4-BE49-F238E27FC236}">
              <a16:creationId xmlns="" xmlns:a16="http://schemas.microsoft.com/office/drawing/2014/main" id="{00000000-0008-0000-0000-000092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59" name="Text Box 4">
          <a:extLst>
            <a:ext uri="{FF2B5EF4-FFF2-40B4-BE49-F238E27FC236}">
              <a16:creationId xmlns="" xmlns:a16="http://schemas.microsoft.com/office/drawing/2014/main" id="{00000000-0008-0000-0000-000093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60" name="Text Box 4">
          <a:extLst>
            <a:ext uri="{FF2B5EF4-FFF2-40B4-BE49-F238E27FC236}">
              <a16:creationId xmlns="" xmlns:a16="http://schemas.microsoft.com/office/drawing/2014/main" id="{00000000-0008-0000-0000-000094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61" name="Text Box 4">
          <a:extLst>
            <a:ext uri="{FF2B5EF4-FFF2-40B4-BE49-F238E27FC236}">
              <a16:creationId xmlns="" xmlns:a16="http://schemas.microsoft.com/office/drawing/2014/main" id="{00000000-0008-0000-0000-000095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62" name="Text Box 4">
          <a:extLst>
            <a:ext uri="{FF2B5EF4-FFF2-40B4-BE49-F238E27FC236}">
              <a16:creationId xmlns="" xmlns:a16="http://schemas.microsoft.com/office/drawing/2014/main" id="{00000000-0008-0000-0000-000096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63" name="Text Box 4">
          <a:extLst>
            <a:ext uri="{FF2B5EF4-FFF2-40B4-BE49-F238E27FC236}">
              <a16:creationId xmlns="" xmlns:a16="http://schemas.microsoft.com/office/drawing/2014/main" id="{00000000-0008-0000-0000-000097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64" name="Text Box 4">
          <a:extLst>
            <a:ext uri="{FF2B5EF4-FFF2-40B4-BE49-F238E27FC236}">
              <a16:creationId xmlns="" xmlns:a16="http://schemas.microsoft.com/office/drawing/2014/main" id="{00000000-0008-0000-0000-000098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65" name="Text Box 4">
          <a:extLst>
            <a:ext uri="{FF2B5EF4-FFF2-40B4-BE49-F238E27FC236}">
              <a16:creationId xmlns="" xmlns:a16="http://schemas.microsoft.com/office/drawing/2014/main" id="{00000000-0008-0000-0000-000099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66" name="Text Box 4">
          <a:extLst>
            <a:ext uri="{FF2B5EF4-FFF2-40B4-BE49-F238E27FC236}">
              <a16:creationId xmlns="" xmlns:a16="http://schemas.microsoft.com/office/drawing/2014/main" id="{00000000-0008-0000-0000-00009A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67" name="Text Box 4">
          <a:extLst>
            <a:ext uri="{FF2B5EF4-FFF2-40B4-BE49-F238E27FC236}">
              <a16:creationId xmlns="" xmlns:a16="http://schemas.microsoft.com/office/drawing/2014/main" id="{00000000-0008-0000-0000-00009B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68" name="Text Box 4">
          <a:extLst>
            <a:ext uri="{FF2B5EF4-FFF2-40B4-BE49-F238E27FC236}">
              <a16:creationId xmlns="" xmlns:a16="http://schemas.microsoft.com/office/drawing/2014/main" id="{00000000-0008-0000-0000-00009C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69" name="Text Box 4">
          <a:extLst>
            <a:ext uri="{FF2B5EF4-FFF2-40B4-BE49-F238E27FC236}">
              <a16:creationId xmlns="" xmlns:a16="http://schemas.microsoft.com/office/drawing/2014/main" id="{00000000-0008-0000-0000-00009D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70" name="Text Box 4">
          <a:extLst>
            <a:ext uri="{FF2B5EF4-FFF2-40B4-BE49-F238E27FC236}">
              <a16:creationId xmlns="" xmlns:a16="http://schemas.microsoft.com/office/drawing/2014/main" id="{00000000-0008-0000-0000-00009E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71" name="Text Box 4">
          <a:extLst>
            <a:ext uri="{FF2B5EF4-FFF2-40B4-BE49-F238E27FC236}">
              <a16:creationId xmlns="" xmlns:a16="http://schemas.microsoft.com/office/drawing/2014/main" id="{00000000-0008-0000-0000-00009F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72" name="Text Box 4">
          <a:extLst>
            <a:ext uri="{FF2B5EF4-FFF2-40B4-BE49-F238E27FC236}">
              <a16:creationId xmlns="" xmlns:a16="http://schemas.microsoft.com/office/drawing/2014/main" id="{00000000-0008-0000-0000-0000A0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73" name="Text Box 4">
          <a:extLst>
            <a:ext uri="{FF2B5EF4-FFF2-40B4-BE49-F238E27FC236}">
              <a16:creationId xmlns="" xmlns:a16="http://schemas.microsoft.com/office/drawing/2014/main" id="{00000000-0008-0000-0000-0000A1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74" name="Text Box 4">
          <a:extLst>
            <a:ext uri="{FF2B5EF4-FFF2-40B4-BE49-F238E27FC236}">
              <a16:creationId xmlns="" xmlns:a16="http://schemas.microsoft.com/office/drawing/2014/main" id="{00000000-0008-0000-0000-0000A2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75" name="Text Box 4">
          <a:extLst>
            <a:ext uri="{FF2B5EF4-FFF2-40B4-BE49-F238E27FC236}">
              <a16:creationId xmlns="" xmlns:a16="http://schemas.microsoft.com/office/drawing/2014/main" id="{00000000-0008-0000-0000-0000A3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76" name="Text Box 4">
          <a:extLst>
            <a:ext uri="{FF2B5EF4-FFF2-40B4-BE49-F238E27FC236}">
              <a16:creationId xmlns="" xmlns:a16="http://schemas.microsoft.com/office/drawing/2014/main" id="{00000000-0008-0000-0000-0000A4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77" name="Text Box 4">
          <a:extLst>
            <a:ext uri="{FF2B5EF4-FFF2-40B4-BE49-F238E27FC236}">
              <a16:creationId xmlns="" xmlns:a16="http://schemas.microsoft.com/office/drawing/2014/main" id="{00000000-0008-0000-0000-0000A5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78" name="Text Box 4">
          <a:extLst>
            <a:ext uri="{FF2B5EF4-FFF2-40B4-BE49-F238E27FC236}">
              <a16:creationId xmlns="" xmlns:a16="http://schemas.microsoft.com/office/drawing/2014/main" id="{00000000-0008-0000-0000-0000A6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79" name="Text Box 4">
          <a:extLst>
            <a:ext uri="{FF2B5EF4-FFF2-40B4-BE49-F238E27FC236}">
              <a16:creationId xmlns="" xmlns:a16="http://schemas.microsoft.com/office/drawing/2014/main" id="{00000000-0008-0000-0000-0000A7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80" name="Text Box 4">
          <a:extLst>
            <a:ext uri="{FF2B5EF4-FFF2-40B4-BE49-F238E27FC236}">
              <a16:creationId xmlns="" xmlns:a16="http://schemas.microsoft.com/office/drawing/2014/main" id="{00000000-0008-0000-0000-0000A8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81" name="Text Box 4">
          <a:extLst>
            <a:ext uri="{FF2B5EF4-FFF2-40B4-BE49-F238E27FC236}">
              <a16:creationId xmlns="" xmlns:a16="http://schemas.microsoft.com/office/drawing/2014/main" id="{00000000-0008-0000-0000-0000A9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82" name="Text Box 4">
          <a:extLst>
            <a:ext uri="{FF2B5EF4-FFF2-40B4-BE49-F238E27FC236}">
              <a16:creationId xmlns="" xmlns:a16="http://schemas.microsoft.com/office/drawing/2014/main" id="{00000000-0008-0000-0000-0000AA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683" name="Text Box 4">
          <a:extLst>
            <a:ext uri="{FF2B5EF4-FFF2-40B4-BE49-F238E27FC236}">
              <a16:creationId xmlns="" xmlns:a16="http://schemas.microsoft.com/office/drawing/2014/main" id="{00000000-0008-0000-0000-0000AB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84" name="Text Box 4">
          <a:extLst>
            <a:ext uri="{FF2B5EF4-FFF2-40B4-BE49-F238E27FC236}">
              <a16:creationId xmlns="" xmlns:a16="http://schemas.microsoft.com/office/drawing/2014/main" id="{00000000-0008-0000-0000-0000AC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85" name="Text Box 4">
          <a:extLst>
            <a:ext uri="{FF2B5EF4-FFF2-40B4-BE49-F238E27FC236}">
              <a16:creationId xmlns="" xmlns:a16="http://schemas.microsoft.com/office/drawing/2014/main" id="{00000000-0008-0000-0000-0000AD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86" name="Text Box 4">
          <a:extLst>
            <a:ext uri="{FF2B5EF4-FFF2-40B4-BE49-F238E27FC236}">
              <a16:creationId xmlns="" xmlns:a16="http://schemas.microsoft.com/office/drawing/2014/main" id="{00000000-0008-0000-0000-0000AE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87" name="Text Box 4">
          <a:extLst>
            <a:ext uri="{FF2B5EF4-FFF2-40B4-BE49-F238E27FC236}">
              <a16:creationId xmlns="" xmlns:a16="http://schemas.microsoft.com/office/drawing/2014/main" id="{00000000-0008-0000-0000-0000AF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88" name="Text Box 4">
          <a:extLst>
            <a:ext uri="{FF2B5EF4-FFF2-40B4-BE49-F238E27FC236}">
              <a16:creationId xmlns="" xmlns:a16="http://schemas.microsoft.com/office/drawing/2014/main" id="{00000000-0008-0000-0000-0000B0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89" name="Text Box 4">
          <a:extLst>
            <a:ext uri="{FF2B5EF4-FFF2-40B4-BE49-F238E27FC236}">
              <a16:creationId xmlns="" xmlns:a16="http://schemas.microsoft.com/office/drawing/2014/main" id="{00000000-0008-0000-0000-0000B1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90" name="Text Box 4">
          <a:extLst>
            <a:ext uri="{FF2B5EF4-FFF2-40B4-BE49-F238E27FC236}">
              <a16:creationId xmlns="" xmlns:a16="http://schemas.microsoft.com/office/drawing/2014/main" id="{00000000-0008-0000-0000-0000B2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91" name="Text Box 4">
          <a:extLst>
            <a:ext uri="{FF2B5EF4-FFF2-40B4-BE49-F238E27FC236}">
              <a16:creationId xmlns="" xmlns:a16="http://schemas.microsoft.com/office/drawing/2014/main" id="{00000000-0008-0000-0000-0000B3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47625"/>
    <xdr:sp macro="" textlink="">
      <xdr:nvSpPr>
        <xdr:cNvPr id="692" name="Text Box 4">
          <a:extLst>
            <a:ext uri="{FF2B5EF4-FFF2-40B4-BE49-F238E27FC236}">
              <a16:creationId xmlns="" xmlns:a16="http://schemas.microsoft.com/office/drawing/2014/main" id="{00000000-0008-0000-0000-0000B4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47625"/>
    <xdr:sp macro="" textlink="">
      <xdr:nvSpPr>
        <xdr:cNvPr id="693" name="Text Box 4">
          <a:extLst>
            <a:ext uri="{FF2B5EF4-FFF2-40B4-BE49-F238E27FC236}">
              <a16:creationId xmlns="" xmlns:a16="http://schemas.microsoft.com/office/drawing/2014/main" id="{00000000-0008-0000-0000-0000B5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94" name="Text Box 4">
          <a:extLst>
            <a:ext uri="{FF2B5EF4-FFF2-40B4-BE49-F238E27FC236}">
              <a16:creationId xmlns="" xmlns:a16="http://schemas.microsoft.com/office/drawing/2014/main" id="{00000000-0008-0000-0000-0000B6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95" name="Text Box 4">
          <a:extLst>
            <a:ext uri="{FF2B5EF4-FFF2-40B4-BE49-F238E27FC236}">
              <a16:creationId xmlns="" xmlns:a16="http://schemas.microsoft.com/office/drawing/2014/main" id="{00000000-0008-0000-0000-0000B7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47625"/>
    <xdr:sp macro="" textlink="">
      <xdr:nvSpPr>
        <xdr:cNvPr id="696" name="Text Box 4">
          <a:extLst>
            <a:ext uri="{FF2B5EF4-FFF2-40B4-BE49-F238E27FC236}">
              <a16:creationId xmlns="" xmlns:a16="http://schemas.microsoft.com/office/drawing/2014/main" id="{00000000-0008-0000-0000-0000B8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47625"/>
    <xdr:sp macro="" textlink="">
      <xdr:nvSpPr>
        <xdr:cNvPr id="697" name="Text Box 4">
          <a:extLst>
            <a:ext uri="{FF2B5EF4-FFF2-40B4-BE49-F238E27FC236}">
              <a16:creationId xmlns="" xmlns:a16="http://schemas.microsoft.com/office/drawing/2014/main" id="{00000000-0008-0000-0000-0000B9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98" name="Text Box 4">
          <a:extLst>
            <a:ext uri="{FF2B5EF4-FFF2-40B4-BE49-F238E27FC236}">
              <a16:creationId xmlns="" xmlns:a16="http://schemas.microsoft.com/office/drawing/2014/main" id="{00000000-0008-0000-0000-0000BA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699" name="Text Box 4">
          <a:extLst>
            <a:ext uri="{FF2B5EF4-FFF2-40B4-BE49-F238E27FC236}">
              <a16:creationId xmlns="" xmlns:a16="http://schemas.microsoft.com/office/drawing/2014/main" id="{00000000-0008-0000-0000-0000BB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00" name="Text Box 4">
          <a:extLst>
            <a:ext uri="{FF2B5EF4-FFF2-40B4-BE49-F238E27FC236}">
              <a16:creationId xmlns="" xmlns:a16="http://schemas.microsoft.com/office/drawing/2014/main" id="{00000000-0008-0000-0000-0000BC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01" name="Text Box 4">
          <a:extLst>
            <a:ext uri="{FF2B5EF4-FFF2-40B4-BE49-F238E27FC236}">
              <a16:creationId xmlns="" xmlns:a16="http://schemas.microsoft.com/office/drawing/2014/main" id="{00000000-0008-0000-0000-0000BD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02" name="Text Box 4">
          <a:extLst>
            <a:ext uri="{FF2B5EF4-FFF2-40B4-BE49-F238E27FC236}">
              <a16:creationId xmlns="" xmlns:a16="http://schemas.microsoft.com/office/drawing/2014/main" id="{00000000-0008-0000-0000-0000BE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03" name="Text Box 4">
          <a:extLst>
            <a:ext uri="{FF2B5EF4-FFF2-40B4-BE49-F238E27FC236}">
              <a16:creationId xmlns="" xmlns:a16="http://schemas.microsoft.com/office/drawing/2014/main" id="{00000000-0008-0000-0000-0000BF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04" name="Text Box 4">
          <a:extLst>
            <a:ext uri="{FF2B5EF4-FFF2-40B4-BE49-F238E27FC236}">
              <a16:creationId xmlns="" xmlns:a16="http://schemas.microsoft.com/office/drawing/2014/main" id="{00000000-0008-0000-0000-0000C0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05" name="Text Box 4">
          <a:extLst>
            <a:ext uri="{FF2B5EF4-FFF2-40B4-BE49-F238E27FC236}">
              <a16:creationId xmlns="" xmlns:a16="http://schemas.microsoft.com/office/drawing/2014/main" id="{00000000-0008-0000-0000-0000C1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06" name="Text Box 4">
          <a:extLst>
            <a:ext uri="{FF2B5EF4-FFF2-40B4-BE49-F238E27FC236}">
              <a16:creationId xmlns="" xmlns:a16="http://schemas.microsoft.com/office/drawing/2014/main" id="{00000000-0008-0000-0000-0000C2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07" name="Text Box 4">
          <a:extLst>
            <a:ext uri="{FF2B5EF4-FFF2-40B4-BE49-F238E27FC236}">
              <a16:creationId xmlns="" xmlns:a16="http://schemas.microsoft.com/office/drawing/2014/main" id="{00000000-0008-0000-0000-0000C3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08" name="Text Box 4">
          <a:extLst>
            <a:ext uri="{FF2B5EF4-FFF2-40B4-BE49-F238E27FC236}">
              <a16:creationId xmlns="" xmlns:a16="http://schemas.microsoft.com/office/drawing/2014/main" id="{00000000-0008-0000-0000-0000C4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09" name="Text Box 4">
          <a:extLst>
            <a:ext uri="{FF2B5EF4-FFF2-40B4-BE49-F238E27FC236}">
              <a16:creationId xmlns="" xmlns:a16="http://schemas.microsoft.com/office/drawing/2014/main" id="{00000000-0008-0000-0000-0000C5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10" name="Text Box 4">
          <a:extLst>
            <a:ext uri="{FF2B5EF4-FFF2-40B4-BE49-F238E27FC236}">
              <a16:creationId xmlns="" xmlns:a16="http://schemas.microsoft.com/office/drawing/2014/main" id="{00000000-0008-0000-0000-0000C6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11" name="Text Box 4">
          <a:extLst>
            <a:ext uri="{FF2B5EF4-FFF2-40B4-BE49-F238E27FC236}">
              <a16:creationId xmlns="" xmlns:a16="http://schemas.microsoft.com/office/drawing/2014/main" id="{00000000-0008-0000-0000-0000C7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712" name="Text Box 4">
          <a:extLst>
            <a:ext uri="{FF2B5EF4-FFF2-40B4-BE49-F238E27FC236}">
              <a16:creationId xmlns="" xmlns:a16="http://schemas.microsoft.com/office/drawing/2014/main" id="{00000000-0008-0000-0000-0000C8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713" name="Text Box 4">
          <a:extLst>
            <a:ext uri="{FF2B5EF4-FFF2-40B4-BE49-F238E27FC236}">
              <a16:creationId xmlns="" xmlns:a16="http://schemas.microsoft.com/office/drawing/2014/main" id="{00000000-0008-0000-0000-0000C9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714" name="Text Box 4">
          <a:extLst>
            <a:ext uri="{FF2B5EF4-FFF2-40B4-BE49-F238E27FC236}">
              <a16:creationId xmlns="" xmlns:a16="http://schemas.microsoft.com/office/drawing/2014/main" id="{00000000-0008-0000-0000-0000CA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715" name="Text Box 4">
          <a:extLst>
            <a:ext uri="{FF2B5EF4-FFF2-40B4-BE49-F238E27FC236}">
              <a16:creationId xmlns="" xmlns:a16="http://schemas.microsoft.com/office/drawing/2014/main" id="{00000000-0008-0000-0000-0000CB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16" name="Text Box 4">
          <a:extLst>
            <a:ext uri="{FF2B5EF4-FFF2-40B4-BE49-F238E27FC236}">
              <a16:creationId xmlns="" xmlns:a16="http://schemas.microsoft.com/office/drawing/2014/main" id="{00000000-0008-0000-0000-0000CC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17" name="Text Box 4">
          <a:extLst>
            <a:ext uri="{FF2B5EF4-FFF2-40B4-BE49-F238E27FC236}">
              <a16:creationId xmlns="" xmlns:a16="http://schemas.microsoft.com/office/drawing/2014/main" id="{00000000-0008-0000-0000-0000CD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18" name="Text Box 4">
          <a:extLst>
            <a:ext uri="{FF2B5EF4-FFF2-40B4-BE49-F238E27FC236}">
              <a16:creationId xmlns="" xmlns:a16="http://schemas.microsoft.com/office/drawing/2014/main" id="{00000000-0008-0000-0000-0000CE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19" name="Text Box 4">
          <a:extLst>
            <a:ext uri="{FF2B5EF4-FFF2-40B4-BE49-F238E27FC236}">
              <a16:creationId xmlns="" xmlns:a16="http://schemas.microsoft.com/office/drawing/2014/main" id="{00000000-0008-0000-0000-0000CF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20" name="Text Box 4">
          <a:extLst>
            <a:ext uri="{FF2B5EF4-FFF2-40B4-BE49-F238E27FC236}">
              <a16:creationId xmlns="" xmlns:a16="http://schemas.microsoft.com/office/drawing/2014/main" id="{00000000-0008-0000-0000-0000D0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21" name="Text Box 4">
          <a:extLst>
            <a:ext uri="{FF2B5EF4-FFF2-40B4-BE49-F238E27FC236}">
              <a16:creationId xmlns="" xmlns:a16="http://schemas.microsoft.com/office/drawing/2014/main" id="{00000000-0008-0000-0000-0000D1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22" name="Text Box 4">
          <a:extLst>
            <a:ext uri="{FF2B5EF4-FFF2-40B4-BE49-F238E27FC236}">
              <a16:creationId xmlns="" xmlns:a16="http://schemas.microsoft.com/office/drawing/2014/main" id="{00000000-0008-0000-0000-0000D2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23" name="Text Box 4">
          <a:extLst>
            <a:ext uri="{FF2B5EF4-FFF2-40B4-BE49-F238E27FC236}">
              <a16:creationId xmlns="" xmlns:a16="http://schemas.microsoft.com/office/drawing/2014/main" id="{00000000-0008-0000-0000-0000D3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24" name="Text Box 4">
          <a:extLst>
            <a:ext uri="{FF2B5EF4-FFF2-40B4-BE49-F238E27FC236}">
              <a16:creationId xmlns="" xmlns:a16="http://schemas.microsoft.com/office/drawing/2014/main" id="{00000000-0008-0000-0000-0000D4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25" name="Text Box 4">
          <a:extLst>
            <a:ext uri="{FF2B5EF4-FFF2-40B4-BE49-F238E27FC236}">
              <a16:creationId xmlns="" xmlns:a16="http://schemas.microsoft.com/office/drawing/2014/main" id="{00000000-0008-0000-0000-0000D5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26" name="Text Box 4">
          <a:extLst>
            <a:ext uri="{FF2B5EF4-FFF2-40B4-BE49-F238E27FC236}">
              <a16:creationId xmlns="" xmlns:a16="http://schemas.microsoft.com/office/drawing/2014/main" id="{00000000-0008-0000-0000-0000D6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27" name="Text Box 4">
          <a:extLst>
            <a:ext uri="{FF2B5EF4-FFF2-40B4-BE49-F238E27FC236}">
              <a16:creationId xmlns="" xmlns:a16="http://schemas.microsoft.com/office/drawing/2014/main" id="{00000000-0008-0000-0000-0000D7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728" name="Text Box 4">
          <a:extLst>
            <a:ext uri="{FF2B5EF4-FFF2-40B4-BE49-F238E27FC236}">
              <a16:creationId xmlns="" xmlns:a16="http://schemas.microsoft.com/office/drawing/2014/main" id="{00000000-0008-0000-0000-0000D8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729" name="Text Box 4">
          <a:extLst>
            <a:ext uri="{FF2B5EF4-FFF2-40B4-BE49-F238E27FC236}">
              <a16:creationId xmlns="" xmlns:a16="http://schemas.microsoft.com/office/drawing/2014/main" id="{00000000-0008-0000-0000-0000D9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730" name="Text Box 4">
          <a:extLst>
            <a:ext uri="{FF2B5EF4-FFF2-40B4-BE49-F238E27FC236}">
              <a16:creationId xmlns="" xmlns:a16="http://schemas.microsoft.com/office/drawing/2014/main" id="{00000000-0008-0000-0000-0000DA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731" name="Text Box 4">
          <a:extLst>
            <a:ext uri="{FF2B5EF4-FFF2-40B4-BE49-F238E27FC236}">
              <a16:creationId xmlns="" xmlns:a16="http://schemas.microsoft.com/office/drawing/2014/main" id="{00000000-0008-0000-0000-0000DB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732" name="Text Box 4">
          <a:extLst>
            <a:ext uri="{FF2B5EF4-FFF2-40B4-BE49-F238E27FC236}">
              <a16:creationId xmlns="" xmlns:a16="http://schemas.microsoft.com/office/drawing/2014/main" id="{00000000-0008-0000-0000-0000DC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733" name="Text Box 4">
          <a:extLst>
            <a:ext uri="{FF2B5EF4-FFF2-40B4-BE49-F238E27FC236}">
              <a16:creationId xmlns="" xmlns:a16="http://schemas.microsoft.com/office/drawing/2014/main" id="{00000000-0008-0000-0000-0000DD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734" name="Text Box 4">
          <a:extLst>
            <a:ext uri="{FF2B5EF4-FFF2-40B4-BE49-F238E27FC236}">
              <a16:creationId xmlns="" xmlns:a16="http://schemas.microsoft.com/office/drawing/2014/main" id="{00000000-0008-0000-0000-0000DE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735" name="Text Box 4">
          <a:extLst>
            <a:ext uri="{FF2B5EF4-FFF2-40B4-BE49-F238E27FC236}">
              <a16:creationId xmlns="" xmlns:a16="http://schemas.microsoft.com/office/drawing/2014/main" id="{00000000-0008-0000-0000-0000DF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47625"/>
    <xdr:sp macro="" textlink="">
      <xdr:nvSpPr>
        <xdr:cNvPr id="736" name="Text Box 4">
          <a:extLst>
            <a:ext uri="{FF2B5EF4-FFF2-40B4-BE49-F238E27FC236}">
              <a16:creationId xmlns="" xmlns:a16="http://schemas.microsoft.com/office/drawing/2014/main" id="{00000000-0008-0000-0000-0000E0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47625"/>
    <xdr:sp macro="" textlink="">
      <xdr:nvSpPr>
        <xdr:cNvPr id="737" name="Text Box 4">
          <a:extLst>
            <a:ext uri="{FF2B5EF4-FFF2-40B4-BE49-F238E27FC236}">
              <a16:creationId xmlns="" xmlns:a16="http://schemas.microsoft.com/office/drawing/2014/main" id="{00000000-0008-0000-0000-0000E1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738" name="Text Box 4">
          <a:extLst>
            <a:ext uri="{FF2B5EF4-FFF2-40B4-BE49-F238E27FC236}">
              <a16:creationId xmlns="" xmlns:a16="http://schemas.microsoft.com/office/drawing/2014/main" id="{00000000-0008-0000-0000-0000E2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739" name="Text Box 4">
          <a:extLst>
            <a:ext uri="{FF2B5EF4-FFF2-40B4-BE49-F238E27FC236}">
              <a16:creationId xmlns="" xmlns:a16="http://schemas.microsoft.com/office/drawing/2014/main" id="{00000000-0008-0000-0000-0000E3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47625"/>
    <xdr:sp macro="" textlink="">
      <xdr:nvSpPr>
        <xdr:cNvPr id="740" name="Text Box 4">
          <a:extLst>
            <a:ext uri="{FF2B5EF4-FFF2-40B4-BE49-F238E27FC236}">
              <a16:creationId xmlns="" xmlns:a16="http://schemas.microsoft.com/office/drawing/2014/main" id="{00000000-0008-0000-0000-0000E4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47625"/>
    <xdr:sp macro="" textlink="">
      <xdr:nvSpPr>
        <xdr:cNvPr id="741" name="Text Box 4">
          <a:extLst>
            <a:ext uri="{FF2B5EF4-FFF2-40B4-BE49-F238E27FC236}">
              <a16:creationId xmlns="" xmlns:a16="http://schemas.microsoft.com/office/drawing/2014/main" id="{00000000-0008-0000-0000-0000E5020000}"/>
            </a:ext>
          </a:extLst>
        </xdr:cNvPr>
        <xdr:cNvSpPr txBox="1">
          <a:spLocks noChangeArrowheads="1"/>
        </xdr:cNvSpPr>
      </xdr:nvSpPr>
      <xdr:spPr bwMode="auto">
        <a:xfrm>
          <a:off x="0" y="816006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742" name="Text Box 4">
          <a:extLst>
            <a:ext uri="{FF2B5EF4-FFF2-40B4-BE49-F238E27FC236}">
              <a16:creationId xmlns="" xmlns:a16="http://schemas.microsoft.com/office/drawing/2014/main" id="{00000000-0008-0000-0000-0000E6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743" name="Text Box 4">
          <a:extLst>
            <a:ext uri="{FF2B5EF4-FFF2-40B4-BE49-F238E27FC236}">
              <a16:creationId xmlns="" xmlns:a16="http://schemas.microsoft.com/office/drawing/2014/main" id="{00000000-0008-0000-0000-0000E7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44" name="Text Box 4">
          <a:extLst>
            <a:ext uri="{FF2B5EF4-FFF2-40B4-BE49-F238E27FC236}">
              <a16:creationId xmlns="" xmlns:a16="http://schemas.microsoft.com/office/drawing/2014/main" id="{00000000-0008-0000-0000-0000E8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45" name="Text Box 4">
          <a:extLst>
            <a:ext uri="{FF2B5EF4-FFF2-40B4-BE49-F238E27FC236}">
              <a16:creationId xmlns="" xmlns:a16="http://schemas.microsoft.com/office/drawing/2014/main" id="{00000000-0008-0000-0000-0000E9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46" name="Text Box 4">
          <a:extLst>
            <a:ext uri="{FF2B5EF4-FFF2-40B4-BE49-F238E27FC236}">
              <a16:creationId xmlns="" xmlns:a16="http://schemas.microsoft.com/office/drawing/2014/main" id="{00000000-0008-0000-0000-0000EA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47" name="Text Box 4">
          <a:extLst>
            <a:ext uri="{FF2B5EF4-FFF2-40B4-BE49-F238E27FC236}">
              <a16:creationId xmlns="" xmlns:a16="http://schemas.microsoft.com/office/drawing/2014/main" id="{00000000-0008-0000-0000-0000EB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48" name="Text Box 4">
          <a:extLst>
            <a:ext uri="{FF2B5EF4-FFF2-40B4-BE49-F238E27FC236}">
              <a16:creationId xmlns="" xmlns:a16="http://schemas.microsoft.com/office/drawing/2014/main" id="{00000000-0008-0000-0000-0000EC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49" name="Text Box 4">
          <a:extLst>
            <a:ext uri="{FF2B5EF4-FFF2-40B4-BE49-F238E27FC236}">
              <a16:creationId xmlns="" xmlns:a16="http://schemas.microsoft.com/office/drawing/2014/main" id="{00000000-0008-0000-0000-0000ED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50" name="Text Box 4">
          <a:extLst>
            <a:ext uri="{FF2B5EF4-FFF2-40B4-BE49-F238E27FC236}">
              <a16:creationId xmlns="" xmlns:a16="http://schemas.microsoft.com/office/drawing/2014/main" id="{00000000-0008-0000-0000-0000EE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51" name="Text Box 4">
          <a:extLst>
            <a:ext uri="{FF2B5EF4-FFF2-40B4-BE49-F238E27FC236}">
              <a16:creationId xmlns="" xmlns:a16="http://schemas.microsoft.com/office/drawing/2014/main" id="{00000000-0008-0000-0000-0000EF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52" name="Text Box 4">
          <a:extLst>
            <a:ext uri="{FF2B5EF4-FFF2-40B4-BE49-F238E27FC236}">
              <a16:creationId xmlns="" xmlns:a16="http://schemas.microsoft.com/office/drawing/2014/main" id="{00000000-0008-0000-0000-0000F0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53" name="Text Box 4">
          <a:extLst>
            <a:ext uri="{FF2B5EF4-FFF2-40B4-BE49-F238E27FC236}">
              <a16:creationId xmlns="" xmlns:a16="http://schemas.microsoft.com/office/drawing/2014/main" id="{00000000-0008-0000-0000-0000F1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54" name="Text Box 4">
          <a:extLst>
            <a:ext uri="{FF2B5EF4-FFF2-40B4-BE49-F238E27FC236}">
              <a16:creationId xmlns="" xmlns:a16="http://schemas.microsoft.com/office/drawing/2014/main" id="{00000000-0008-0000-0000-0000F2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66675" cy="57150"/>
    <xdr:sp macro="" textlink="">
      <xdr:nvSpPr>
        <xdr:cNvPr id="755" name="Text Box 4">
          <a:extLst>
            <a:ext uri="{FF2B5EF4-FFF2-40B4-BE49-F238E27FC236}">
              <a16:creationId xmlns="" xmlns:a16="http://schemas.microsoft.com/office/drawing/2014/main" id="{00000000-0008-0000-0000-0000F3020000}"/>
            </a:ext>
          </a:extLst>
        </xdr:cNvPr>
        <xdr:cNvSpPr txBox="1">
          <a:spLocks noChangeArrowheads="1"/>
        </xdr:cNvSpPr>
      </xdr:nvSpPr>
      <xdr:spPr bwMode="auto">
        <a:xfrm>
          <a:off x="0" y="81600675"/>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756" name="Text Box 4">
          <a:extLst>
            <a:ext uri="{FF2B5EF4-FFF2-40B4-BE49-F238E27FC236}">
              <a16:creationId xmlns="" xmlns:a16="http://schemas.microsoft.com/office/drawing/2014/main" id="{00000000-0008-0000-0000-0000F4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757" name="Text Box 4">
          <a:extLst>
            <a:ext uri="{FF2B5EF4-FFF2-40B4-BE49-F238E27FC236}">
              <a16:creationId xmlns="" xmlns:a16="http://schemas.microsoft.com/office/drawing/2014/main" id="{00000000-0008-0000-0000-0000F5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758" name="Text Box 4">
          <a:extLst>
            <a:ext uri="{FF2B5EF4-FFF2-40B4-BE49-F238E27FC236}">
              <a16:creationId xmlns="" xmlns:a16="http://schemas.microsoft.com/office/drawing/2014/main" id="{00000000-0008-0000-0000-0000F6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135</xdr:row>
      <xdr:rowOff>0</xdr:rowOff>
    </xdr:from>
    <xdr:ext cx="266700" cy="38100"/>
    <xdr:sp macro="" textlink="">
      <xdr:nvSpPr>
        <xdr:cNvPr id="759" name="Text Box 4">
          <a:extLst>
            <a:ext uri="{FF2B5EF4-FFF2-40B4-BE49-F238E27FC236}">
              <a16:creationId xmlns="" xmlns:a16="http://schemas.microsoft.com/office/drawing/2014/main" id="{00000000-0008-0000-0000-0000F7020000}"/>
            </a:ext>
          </a:extLst>
        </xdr:cNvPr>
        <xdr:cNvSpPr txBox="1">
          <a:spLocks noChangeArrowheads="1"/>
        </xdr:cNvSpPr>
      </xdr:nvSpPr>
      <xdr:spPr bwMode="auto">
        <a:xfrm>
          <a:off x="0" y="81600675"/>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331</xdr:row>
      <xdr:rowOff>1990725</xdr:rowOff>
    </xdr:from>
    <xdr:ext cx="57150" cy="76553"/>
    <xdr:sp macro="" textlink="">
      <xdr:nvSpPr>
        <xdr:cNvPr id="760" name="Text Box 394360">
          <a:extLst>
            <a:ext uri="{FF2B5EF4-FFF2-40B4-BE49-F238E27FC236}">
              <a16:creationId xmlns="" xmlns:a16="http://schemas.microsoft.com/office/drawing/2014/main" id="{00000000-0008-0000-0000-0000F8020000}"/>
            </a:ext>
          </a:extLst>
        </xdr:cNvPr>
        <xdr:cNvSpPr txBox="1">
          <a:spLocks noChangeArrowheads="1"/>
        </xdr:cNvSpPr>
      </xdr:nvSpPr>
      <xdr:spPr bwMode="auto">
        <a:xfrm>
          <a:off x="0" y="167135175"/>
          <a:ext cx="57150" cy="76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331</xdr:row>
      <xdr:rowOff>1990725</xdr:rowOff>
    </xdr:from>
    <xdr:ext cx="57150" cy="76553"/>
    <xdr:sp macro="" textlink="">
      <xdr:nvSpPr>
        <xdr:cNvPr id="761" name="Text Box 394744">
          <a:extLst>
            <a:ext uri="{FF2B5EF4-FFF2-40B4-BE49-F238E27FC236}">
              <a16:creationId xmlns="" xmlns:a16="http://schemas.microsoft.com/office/drawing/2014/main" id="{00000000-0008-0000-0000-0000F9020000}"/>
            </a:ext>
          </a:extLst>
        </xdr:cNvPr>
        <xdr:cNvSpPr txBox="1">
          <a:spLocks noChangeArrowheads="1"/>
        </xdr:cNvSpPr>
      </xdr:nvSpPr>
      <xdr:spPr bwMode="auto">
        <a:xfrm>
          <a:off x="0" y="167135175"/>
          <a:ext cx="57150" cy="76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331</xdr:row>
      <xdr:rowOff>1990725</xdr:rowOff>
    </xdr:from>
    <xdr:ext cx="57150" cy="76553"/>
    <xdr:sp macro="" textlink="">
      <xdr:nvSpPr>
        <xdr:cNvPr id="762" name="Text Box 394360">
          <a:extLst>
            <a:ext uri="{FF2B5EF4-FFF2-40B4-BE49-F238E27FC236}">
              <a16:creationId xmlns="" xmlns:a16="http://schemas.microsoft.com/office/drawing/2014/main" id="{00000000-0008-0000-0000-0000FA020000}"/>
            </a:ext>
          </a:extLst>
        </xdr:cNvPr>
        <xdr:cNvSpPr txBox="1">
          <a:spLocks noChangeArrowheads="1"/>
        </xdr:cNvSpPr>
      </xdr:nvSpPr>
      <xdr:spPr bwMode="auto">
        <a:xfrm>
          <a:off x="0" y="167135175"/>
          <a:ext cx="57150" cy="76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331</xdr:row>
      <xdr:rowOff>1990725</xdr:rowOff>
    </xdr:from>
    <xdr:ext cx="57150" cy="76553"/>
    <xdr:sp macro="" textlink="">
      <xdr:nvSpPr>
        <xdr:cNvPr id="763" name="Text Box 394744">
          <a:extLst>
            <a:ext uri="{FF2B5EF4-FFF2-40B4-BE49-F238E27FC236}">
              <a16:creationId xmlns="" xmlns:a16="http://schemas.microsoft.com/office/drawing/2014/main" id="{00000000-0008-0000-0000-0000FB020000}"/>
            </a:ext>
          </a:extLst>
        </xdr:cNvPr>
        <xdr:cNvSpPr txBox="1">
          <a:spLocks noChangeArrowheads="1"/>
        </xdr:cNvSpPr>
      </xdr:nvSpPr>
      <xdr:spPr bwMode="auto">
        <a:xfrm>
          <a:off x="0" y="167135175"/>
          <a:ext cx="57150" cy="76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331</xdr:row>
      <xdr:rowOff>1990725</xdr:rowOff>
    </xdr:from>
    <xdr:ext cx="57150" cy="76553"/>
    <xdr:sp macro="" textlink="">
      <xdr:nvSpPr>
        <xdr:cNvPr id="764" name="Text Box 394360">
          <a:extLst>
            <a:ext uri="{FF2B5EF4-FFF2-40B4-BE49-F238E27FC236}">
              <a16:creationId xmlns="" xmlns:a16="http://schemas.microsoft.com/office/drawing/2014/main" id="{00000000-0008-0000-0000-0000FC020000}"/>
            </a:ext>
          </a:extLst>
        </xdr:cNvPr>
        <xdr:cNvSpPr txBox="1">
          <a:spLocks noChangeArrowheads="1"/>
        </xdr:cNvSpPr>
      </xdr:nvSpPr>
      <xdr:spPr bwMode="auto">
        <a:xfrm>
          <a:off x="0" y="167135175"/>
          <a:ext cx="57150" cy="76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331</xdr:row>
      <xdr:rowOff>1990725</xdr:rowOff>
    </xdr:from>
    <xdr:ext cx="57150" cy="76553"/>
    <xdr:sp macro="" textlink="">
      <xdr:nvSpPr>
        <xdr:cNvPr id="765" name="Text Box 394744">
          <a:extLst>
            <a:ext uri="{FF2B5EF4-FFF2-40B4-BE49-F238E27FC236}">
              <a16:creationId xmlns="" xmlns:a16="http://schemas.microsoft.com/office/drawing/2014/main" id="{00000000-0008-0000-0000-0000FD020000}"/>
            </a:ext>
          </a:extLst>
        </xdr:cNvPr>
        <xdr:cNvSpPr txBox="1">
          <a:spLocks noChangeArrowheads="1"/>
        </xdr:cNvSpPr>
      </xdr:nvSpPr>
      <xdr:spPr bwMode="auto">
        <a:xfrm>
          <a:off x="0" y="167135175"/>
          <a:ext cx="57150" cy="76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331</xdr:row>
      <xdr:rowOff>1990725</xdr:rowOff>
    </xdr:from>
    <xdr:ext cx="57150" cy="81461"/>
    <xdr:sp macro="" textlink="">
      <xdr:nvSpPr>
        <xdr:cNvPr id="766" name="Text Box 394360">
          <a:extLst>
            <a:ext uri="{FF2B5EF4-FFF2-40B4-BE49-F238E27FC236}">
              <a16:creationId xmlns="" xmlns:a16="http://schemas.microsoft.com/office/drawing/2014/main" id="{00000000-0008-0000-0000-0000FE020000}"/>
            </a:ext>
          </a:extLst>
        </xdr:cNvPr>
        <xdr:cNvSpPr txBox="1">
          <a:spLocks noChangeArrowheads="1"/>
        </xdr:cNvSpPr>
      </xdr:nvSpPr>
      <xdr:spPr bwMode="auto">
        <a:xfrm>
          <a:off x="0" y="1671351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331</xdr:row>
      <xdr:rowOff>1990725</xdr:rowOff>
    </xdr:from>
    <xdr:ext cx="57150" cy="81461"/>
    <xdr:sp macro="" textlink="">
      <xdr:nvSpPr>
        <xdr:cNvPr id="767" name="Text Box 394744">
          <a:extLst>
            <a:ext uri="{FF2B5EF4-FFF2-40B4-BE49-F238E27FC236}">
              <a16:creationId xmlns="" xmlns:a16="http://schemas.microsoft.com/office/drawing/2014/main" id="{00000000-0008-0000-0000-0000FF020000}"/>
            </a:ext>
          </a:extLst>
        </xdr:cNvPr>
        <xdr:cNvSpPr txBox="1">
          <a:spLocks noChangeArrowheads="1"/>
        </xdr:cNvSpPr>
      </xdr:nvSpPr>
      <xdr:spPr bwMode="auto">
        <a:xfrm>
          <a:off x="0" y="1671351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331</xdr:row>
      <xdr:rowOff>1990725</xdr:rowOff>
    </xdr:from>
    <xdr:ext cx="57150" cy="81461"/>
    <xdr:sp macro="" textlink="">
      <xdr:nvSpPr>
        <xdr:cNvPr id="768" name="Text Box 394360">
          <a:extLst>
            <a:ext uri="{FF2B5EF4-FFF2-40B4-BE49-F238E27FC236}">
              <a16:creationId xmlns="" xmlns:a16="http://schemas.microsoft.com/office/drawing/2014/main" id="{00000000-0008-0000-0000-000000030000}"/>
            </a:ext>
          </a:extLst>
        </xdr:cNvPr>
        <xdr:cNvSpPr txBox="1">
          <a:spLocks noChangeArrowheads="1"/>
        </xdr:cNvSpPr>
      </xdr:nvSpPr>
      <xdr:spPr bwMode="auto">
        <a:xfrm>
          <a:off x="0" y="1671351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331</xdr:row>
      <xdr:rowOff>1990725</xdr:rowOff>
    </xdr:from>
    <xdr:ext cx="57150" cy="81461"/>
    <xdr:sp macro="" textlink="">
      <xdr:nvSpPr>
        <xdr:cNvPr id="769" name="Text Box 394744">
          <a:extLst>
            <a:ext uri="{FF2B5EF4-FFF2-40B4-BE49-F238E27FC236}">
              <a16:creationId xmlns="" xmlns:a16="http://schemas.microsoft.com/office/drawing/2014/main" id="{00000000-0008-0000-0000-000001030000}"/>
            </a:ext>
          </a:extLst>
        </xdr:cNvPr>
        <xdr:cNvSpPr txBox="1">
          <a:spLocks noChangeArrowheads="1"/>
        </xdr:cNvSpPr>
      </xdr:nvSpPr>
      <xdr:spPr bwMode="auto">
        <a:xfrm>
          <a:off x="0" y="1671351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331</xdr:row>
      <xdr:rowOff>1990725</xdr:rowOff>
    </xdr:from>
    <xdr:ext cx="57150" cy="81461"/>
    <xdr:sp macro="" textlink="">
      <xdr:nvSpPr>
        <xdr:cNvPr id="770" name="Text Box 394360">
          <a:extLst>
            <a:ext uri="{FF2B5EF4-FFF2-40B4-BE49-F238E27FC236}">
              <a16:creationId xmlns="" xmlns:a16="http://schemas.microsoft.com/office/drawing/2014/main" id="{00000000-0008-0000-0000-000002030000}"/>
            </a:ext>
          </a:extLst>
        </xdr:cNvPr>
        <xdr:cNvSpPr txBox="1">
          <a:spLocks noChangeArrowheads="1"/>
        </xdr:cNvSpPr>
      </xdr:nvSpPr>
      <xdr:spPr bwMode="auto">
        <a:xfrm>
          <a:off x="0" y="1671351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331</xdr:row>
      <xdr:rowOff>1990725</xdr:rowOff>
    </xdr:from>
    <xdr:ext cx="57150" cy="81461"/>
    <xdr:sp macro="" textlink="">
      <xdr:nvSpPr>
        <xdr:cNvPr id="771" name="Text Box 394744">
          <a:extLst>
            <a:ext uri="{FF2B5EF4-FFF2-40B4-BE49-F238E27FC236}">
              <a16:creationId xmlns="" xmlns:a16="http://schemas.microsoft.com/office/drawing/2014/main" id="{00000000-0008-0000-0000-000003030000}"/>
            </a:ext>
          </a:extLst>
        </xdr:cNvPr>
        <xdr:cNvSpPr txBox="1">
          <a:spLocks noChangeArrowheads="1"/>
        </xdr:cNvSpPr>
      </xdr:nvSpPr>
      <xdr:spPr bwMode="auto">
        <a:xfrm>
          <a:off x="0" y="16713517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57150"/>
    <xdr:sp macro="" textlink="">
      <xdr:nvSpPr>
        <xdr:cNvPr id="772" name="Text Box 4">
          <a:extLst>
            <a:ext uri="{FF2B5EF4-FFF2-40B4-BE49-F238E27FC236}">
              <a16:creationId xmlns="" xmlns:a16="http://schemas.microsoft.com/office/drawing/2014/main" id="{00000000-0008-0000-0000-000004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57150"/>
    <xdr:sp macro="" textlink="">
      <xdr:nvSpPr>
        <xdr:cNvPr id="773" name="Text Box 4">
          <a:extLst>
            <a:ext uri="{FF2B5EF4-FFF2-40B4-BE49-F238E27FC236}">
              <a16:creationId xmlns="" xmlns:a16="http://schemas.microsoft.com/office/drawing/2014/main" id="{00000000-0008-0000-0000-000005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57150"/>
    <xdr:sp macro="" textlink="">
      <xdr:nvSpPr>
        <xdr:cNvPr id="774" name="Text Box 4">
          <a:extLst>
            <a:ext uri="{FF2B5EF4-FFF2-40B4-BE49-F238E27FC236}">
              <a16:creationId xmlns="" xmlns:a16="http://schemas.microsoft.com/office/drawing/2014/main" id="{00000000-0008-0000-0000-000006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57150"/>
    <xdr:sp macro="" textlink="">
      <xdr:nvSpPr>
        <xdr:cNvPr id="775" name="Text Box 4">
          <a:extLst>
            <a:ext uri="{FF2B5EF4-FFF2-40B4-BE49-F238E27FC236}">
              <a16:creationId xmlns="" xmlns:a16="http://schemas.microsoft.com/office/drawing/2014/main" id="{00000000-0008-0000-0000-000007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57150"/>
    <xdr:sp macro="" textlink="">
      <xdr:nvSpPr>
        <xdr:cNvPr id="776" name="Text Box 4">
          <a:extLst>
            <a:ext uri="{FF2B5EF4-FFF2-40B4-BE49-F238E27FC236}">
              <a16:creationId xmlns="" xmlns:a16="http://schemas.microsoft.com/office/drawing/2014/main" id="{00000000-0008-0000-0000-000008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57150"/>
    <xdr:sp macro="" textlink="">
      <xdr:nvSpPr>
        <xdr:cNvPr id="777" name="Text Box 4">
          <a:extLst>
            <a:ext uri="{FF2B5EF4-FFF2-40B4-BE49-F238E27FC236}">
              <a16:creationId xmlns="" xmlns:a16="http://schemas.microsoft.com/office/drawing/2014/main" id="{00000000-0008-0000-0000-000009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57150"/>
    <xdr:sp macro="" textlink="">
      <xdr:nvSpPr>
        <xdr:cNvPr id="778" name="Text Box 4">
          <a:extLst>
            <a:ext uri="{FF2B5EF4-FFF2-40B4-BE49-F238E27FC236}">
              <a16:creationId xmlns="" xmlns:a16="http://schemas.microsoft.com/office/drawing/2014/main" id="{00000000-0008-0000-0000-00000A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57150"/>
    <xdr:sp macro="" textlink="">
      <xdr:nvSpPr>
        <xdr:cNvPr id="779" name="Text Box 4">
          <a:extLst>
            <a:ext uri="{FF2B5EF4-FFF2-40B4-BE49-F238E27FC236}">
              <a16:creationId xmlns="" xmlns:a16="http://schemas.microsoft.com/office/drawing/2014/main" id="{00000000-0008-0000-0000-00000B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57150"/>
    <xdr:sp macro="" textlink="">
      <xdr:nvSpPr>
        <xdr:cNvPr id="780" name="Text Box 4">
          <a:extLst>
            <a:ext uri="{FF2B5EF4-FFF2-40B4-BE49-F238E27FC236}">
              <a16:creationId xmlns="" xmlns:a16="http://schemas.microsoft.com/office/drawing/2014/main" id="{00000000-0008-0000-0000-00000C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57150"/>
    <xdr:sp macro="" textlink="">
      <xdr:nvSpPr>
        <xdr:cNvPr id="781" name="Text Box 4">
          <a:extLst>
            <a:ext uri="{FF2B5EF4-FFF2-40B4-BE49-F238E27FC236}">
              <a16:creationId xmlns="" xmlns:a16="http://schemas.microsoft.com/office/drawing/2014/main" id="{00000000-0008-0000-0000-00000D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57150"/>
    <xdr:sp macro="" textlink="">
      <xdr:nvSpPr>
        <xdr:cNvPr id="782" name="Text Box 4">
          <a:extLst>
            <a:ext uri="{FF2B5EF4-FFF2-40B4-BE49-F238E27FC236}">
              <a16:creationId xmlns="" xmlns:a16="http://schemas.microsoft.com/office/drawing/2014/main" id="{00000000-0008-0000-0000-00000E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57150"/>
    <xdr:sp macro="" textlink="">
      <xdr:nvSpPr>
        <xdr:cNvPr id="783" name="Text Box 4">
          <a:extLst>
            <a:ext uri="{FF2B5EF4-FFF2-40B4-BE49-F238E27FC236}">
              <a16:creationId xmlns="" xmlns:a16="http://schemas.microsoft.com/office/drawing/2014/main" id="{00000000-0008-0000-0000-00000F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266700" cy="38100"/>
    <xdr:sp macro="" textlink="">
      <xdr:nvSpPr>
        <xdr:cNvPr id="784" name="Text Box 4">
          <a:extLst>
            <a:ext uri="{FF2B5EF4-FFF2-40B4-BE49-F238E27FC236}">
              <a16:creationId xmlns="" xmlns:a16="http://schemas.microsoft.com/office/drawing/2014/main" id="{00000000-0008-0000-0000-000010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266700" cy="38100"/>
    <xdr:sp macro="" textlink="">
      <xdr:nvSpPr>
        <xdr:cNvPr id="785" name="Text Box 4">
          <a:extLst>
            <a:ext uri="{FF2B5EF4-FFF2-40B4-BE49-F238E27FC236}">
              <a16:creationId xmlns="" xmlns:a16="http://schemas.microsoft.com/office/drawing/2014/main" id="{00000000-0008-0000-0000-000011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266700" cy="38100"/>
    <xdr:sp macro="" textlink="">
      <xdr:nvSpPr>
        <xdr:cNvPr id="786" name="Text Box 4">
          <a:extLst>
            <a:ext uri="{FF2B5EF4-FFF2-40B4-BE49-F238E27FC236}">
              <a16:creationId xmlns="" xmlns:a16="http://schemas.microsoft.com/office/drawing/2014/main" id="{00000000-0008-0000-0000-000012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266700" cy="38100"/>
    <xdr:sp macro="" textlink="">
      <xdr:nvSpPr>
        <xdr:cNvPr id="787" name="Text Box 4">
          <a:extLst>
            <a:ext uri="{FF2B5EF4-FFF2-40B4-BE49-F238E27FC236}">
              <a16:creationId xmlns="" xmlns:a16="http://schemas.microsoft.com/office/drawing/2014/main" id="{00000000-0008-0000-0000-000013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266700" cy="38100"/>
    <xdr:sp macro="" textlink="">
      <xdr:nvSpPr>
        <xdr:cNvPr id="788" name="Text Box 4">
          <a:extLst>
            <a:ext uri="{FF2B5EF4-FFF2-40B4-BE49-F238E27FC236}">
              <a16:creationId xmlns="" xmlns:a16="http://schemas.microsoft.com/office/drawing/2014/main" id="{00000000-0008-0000-0000-000014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266700" cy="38100"/>
    <xdr:sp macro="" textlink="">
      <xdr:nvSpPr>
        <xdr:cNvPr id="789" name="Text Box 4">
          <a:extLst>
            <a:ext uri="{FF2B5EF4-FFF2-40B4-BE49-F238E27FC236}">
              <a16:creationId xmlns="" xmlns:a16="http://schemas.microsoft.com/office/drawing/2014/main" id="{00000000-0008-0000-0000-000015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266700" cy="38100"/>
    <xdr:sp macro="" textlink="">
      <xdr:nvSpPr>
        <xdr:cNvPr id="790" name="Text Box 4">
          <a:extLst>
            <a:ext uri="{FF2B5EF4-FFF2-40B4-BE49-F238E27FC236}">
              <a16:creationId xmlns="" xmlns:a16="http://schemas.microsoft.com/office/drawing/2014/main" id="{00000000-0008-0000-0000-000016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266700" cy="38100"/>
    <xdr:sp macro="" textlink="">
      <xdr:nvSpPr>
        <xdr:cNvPr id="791" name="Text Box 4">
          <a:extLst>
            <a:ext uri="{FF2B5EF4-FFF2-40B4-BE49-F238E27FC236}">
              <a16:creationId xmlns="" xmlns:a16="http://schemas.microsoft.com/office/drawing/2014/main" id="{00000000-0008-0000-0000-000017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47625"/>
    <xdr:sp macro="" textlink="">
      <xdr:nvSpPr>
        <xdr:cNvPr id="792" name="Text Box 4">
          <a:extLst>
            <a:ext uri="{FF2B5EF4-FFF2-40B4-BE49-F238E27FC236}">
              <a16:creationId xmlns="" xmlns:a16="http://schemas.microsoft.com/office/drawing/2014/main" id="{00000000-0008-0000-0000-000018030000}"/>
            </a:ext>
          </a:extLst>
        </xdr:cNvPr>
        <xdr:cNvSpPr txBox="1">
          <a:spLocks noChangeArrowheads="1"/>
        </xdr:cNvSpPr>
      </xdr:nvSpPr>
      <xdr:spPr bwMode="auto">
        <a:xfrm>
          <a:off x="0" y="745807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47625"/>
    <xdr:sp macro="" textlink="">
      <xdr:nvSpPr>
        <xdr:cNvPr id="793" name="Text Box 4">
          <a:extLst>
            <a:ext uri="{FF2B5EF4-FFF2-40B4-BE49-F238E27FC236}">
              <a16:creationId xmlns="" xmlns:a16="http://schemas.microsoft.com/office/drawing/2014/main" id="{00000000-0008-0000-0000-000019030000}"/>
            </a:ext>
          </a:extLst>
        </xdr:cNvPr>
        <xdr:cNvSpPr txBox="1">
          <a:spLocks noChangeArrowheads="1"/>
        </xdr:cNvSpPr>
      </xdr:nvSpPr>
      <xdr:spPr bwMode="auto">
        <a:xfrm>
          <a:off x="0" y="745807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266700" cy="38100"/>
    <xdr:sp macro="" textlink="">
      <xdr:nvSpPr>
        <xdr:cNvPr id="794" name="Text Box 4">
          <a:extLst>
            <a:ext uri="{FF2B5EF4-FFF2-40B4-BE49-F238E27FC236}">
              <a16:creationId xmlns="" xmlns:a16="http://schemas.microsoft.com/office/drawing/2014/main" id="{00000000-0008-0000-0000-00001A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266700" cy="38100"/>
    <xdr:sp macro="" textlink="">
      <xdr:nvSpPr>
        <xdr:cNvPr id="795" name="Text Box 4">
          <a:extLst>
            <a:ext uri="{FF2B5EF4-FFF2-40B4-BE49-F238E27FC236}">
              <a16:creationId xmlns="" xmlns:a16="http://schemas.microsoft.com/office/drawing/2014/main" id="{00000000-0008-0000-0000-00001B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47625"/>
    <xdr:sp macro="" textlink="">
      <xdr:nvSpPr>
        <xdr:cNvPr id="796" name="Text Box 4">
          <a:extLst>
            <a:ext uri="{FF2B5EF4-FFF2-40B4-BE49-F238E27FC236}">
              <a16:creationId xmlns="" xmlns:a16="http://schemas.microsoft.com/office/drawing/2014/main" id="{00000000-0008-0000-0000-00001C030000}"/>
            </a:ext>
          </a:extLst>
        </xdr:cNvPr>
        <xdr:cNvSpPr txBox="1">
          <a:spLocks noChangeArrowheads="1"/>
        </xdr:cNvSpPr>
      </xdr:nvSpPr>
      <xdr:spPr bwMode="auto">
        <a:xfrm>
          <a:off x="0" y="745807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47625"/>
    <xdr:sp macro="" textlink="">
      <xdr:nvSpPr>
        <xdr:cNvPr id="797" name="Text Box 4">
          <a:extLst>
            <a:ext uri="{FF2B5EF4-FFF2-40B4-BE49-F238E27FC236}">
              <a16:creationId xmlns="" xmlns:a16="http://schemas.microsoft.com/office/drawing/2014/main" id="{00000000-0008-0000-0000-00001D030000}"/>
            </a:ext>
          </a:extLst>
        </xdr:cNvPr>
        <xdr:cNvSpPr txBox="1">
          <a:spLocks noChangeArrowheads="1"/>
        </xdr:cNvSpPr>
      </xdr:nvSpPr>
      <xdr:spPr bwMode="auto">
        <a:xfrm>
          <a:off x="0" y="745807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266700" cy="38100"/>
    <xdr:sp macro="" textlink="">
      <xdr:nvSpPr>
        <xdr:cNvPr id="798" name="Text Box 4">
          <a:extLst>
            <a:ext uri="{FF2B5EF4-FFF2-40B4-BE49-F238E27FC236}">
              <a16:creationId xmlns="" xmlns:a16="http://schemas.microsoft.com/office/drawing/2014/main" id="{00000000-0008-0000-0000-00001E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266700" cy="38100"/>
    <xdr:sp macro="" textlink="">
      <xdr:nvSpPr>
        <xdr:cNvPr id="799" name="Text Box 4">
          <a:extLst>
            <a:ext uri="{FF2B5EF4-FFF2-40B4-BE49-F238E27FC236}">
              <a16:creationId xmlns="" xmlns:a16="http://schemas.microsoft.com/office/drawing/2014/main" id="{00000000-0008-0000-0000-00001F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57150"/>
    <xdr:sp macro="" textlink="">
      <xdr:nvSpPr>
        <xdr:cNvPr id="800" name="Text Box 4">
          <a:extLst>
            <a:ext uri="{FF2B5EF4-FFF2-40B4-BE49-F238E27FC236}">
              <a16:creationId xmlns="" xmlns:a16="http://schemas.microsoft.com/office/drawing/2014/main" id="{00000000-0008-0000-0000-000020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57150"/>
    <xdr:sp macro="" textlink="">
      <xdr:nvSpPr>
        <xdr:cNvPr id="801" name="Text Box 4">
          <a:extLst>
            <a:ext uri="{FF2B5EF4-FFF2-40B4-BE49-F238E27FC236}">
              <a16:creationId xmlns="" xmlns:a16="http://schemas.microsoft.com/office/drawing/2014/main" id="{00000000-0008-0000-0000-000021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57150"/>
    <xdr:sp macro="" textlink="">
      <xdr:nvSpPr>
        <xdr:cNvPr id="802" name="Text Box 4">
          <a:extLst>
            <a:ext uri="{FF2B5EF4-FFF2-40B4-BE49-F238E27FC236}">
              <a16:creationId xmlns="" xmlns:a16="http://schemas.microsoft.com/office/drawing/2014/main" id="{00000000-0008-0000-0000-000022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57150"/>
    <xdr:sp macro="" textlink="">
      <xdr:nvSpPr>
        <xdr:cNvPr id="803" name="Text Box 4">
          <a:extLst>
            <a:ext uri="{FF2B5EF4-FFF2-40B4-BE49-F238E27FC236}">
              <a16:creationId xmlns="" xmlns:a16="http://schemas.microsoft.com/office/drawing/2014/main" id="{00000000-0008-0000-0000-000023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57150"/>
    <xdr:sp macro="" textlink="">
      <xdr:nvSpPr>
        <xdr:cNvPr id="804" name="Text Box 4">
          <a:extLst>
            <a:ext uri="{FF2B5EF4-FFF2-40B4-BE49-F238E27FC236}">
              <a16:creationId xmlns="" xmlns:a16="http://schemas.microsoft.com/office/drawing/2014/main" id="{00000000-0008-0000-0000-000024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57150"/>
    <xdr:sp macro="" textlink="">
      <xdr:nvSpPr>
        <xdr:cNvPr id="805" name="Text Box 4">
          <a:extLst>
            <a:ext uri="{FF2B5EF4-FFF2-40B4-BE49-F238E27FC236}">
              <a16:creationId xmlns="" xmlns:a16="http://schemas.microsoft.com/office/drawing/2014/main" id="{00000000-0008-0000-0000-000025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57150"/>
    <xdr:sp macro="" textlink="">
      <xdr:nvSpPr>
        <xdr:cNvPr id="806" name="Text Box 4">
          <a:extLst>
            <a:ext uri="{FF2B5EF4-FFF2-40B4-BE49-F238E27FC236}">
              <a16:creationId xmlns="" xmlns:a16="http://schemas.microsoft.com/office/drawing/2014/main" id="{00000000-0008-0000-0000-000026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57150"/>
    <xdr:sp macro="" textlink="">
      <xdr:nvSpPr>
        <xdr:cNvPr id="807" name="Text Box 4">
          <a:extLst>
            <a:ext uri="{FF2B5EF4-FFF2-40B4-BE49-F238E27FC236}">
              <a16:creationId xmlns="" xmlns:a16="http://schemas.microsoft.com/office/drawing/2014/main" id="{00000000-0008-0000-0000-000027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57150"/>
    <xdr:sp macro="" textlink="">
      <xdr:nvSpPr>
        <xdr:cNvPr id="808" name="Text Box 4">
          <a:extLst>
            <a:ext uri="{FF2B5EF4-FFF2-40B4-BE49-F238E27FC236}">
              <a16:creationId xmlns="" xmlns:a16="http://schemas.microsoft.com/office/drawing/2014/main" id="{00000000-0008-0000-0000-000028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57150"/>
    <xdr:sp macro="" textlink="">
      <xdr:nvSpPr>
        <xdr:cNvPr id="809" name="Text Box 4">
          <a:extLst>
            <a:ext uri="{FF2B5EF4-FFF2-40B4-BE49-F238E27FC236}">
              <a16:creationId xmlns="" xmlns:a16="http://schemas.microsoft.com/office/drawing/2014/main" id="{00000000-0008-0000-0000-000029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57150"/>
    <xdr:sp macro="" textlink="">
      <xdr:nvSpPr>
        <xdr:cNvPr id="810" name="Text Box 4">
          <a:extLst>
            <a:ext uri="{FF2B5EF4-FFF2-40B4-BE49-F238E27FC236}">
              <a16:creationId xmlns="" xmlns:a16="http://schemas.microsoft.com/office/drawing/2014/main" id="{00000000-0008-0000-0000-00002A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66675" cy="57150"/>
    <xdr:sp macro="" textlink="">
      <xdr:nvSpPr>
        <xdr:cNvPr id="811" name="Text Box 4">
          <a:extLst>
            <a:ext uri="{FF2B5EF4-FFF2-40B4-BE49-F238E27FC236}">
              <a16:creationId xmlns="" xmlns:a16="http://schemas.microsoft.com/office/drawing/2014/main" id="{00000000-0008-0000-0000-00002B030000}"/>
            </a:ext>
          </a:extLst>
        </xdr:cNvPr>
        <xdr:cNvSpPr txBox="1">
          <a:spLocks noChangeArrowheads="1"/>
        </xdr:cNvSpPr>
      </xdr:nvSpPr>
      <xdr:spPr bwMode="auto">
        <a:xfrm>
          <a:off x="0" y="745807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266700" cy="38100"/>
    <xdr:sp macro="" textlink="">
      <xdr:nvSpPr>
        <xdr:cNvPr id="812" name="Text Box 4">
          <a:extLst>
            <a:ext uri="{FF2B5EF4-FFF2-40B4-BE49-F238E27FC236}">
              <a16:creationId xmlns="" xmlns:a16="http://schemas.microsoft.com/office/drawing/2014/main" id="{00000000-0008-0000-0000-00002C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266700" cy="38100"/>
    <xdr:sp macro="" textlink="">
      <xdr:nvSpPr>
        <xdr:cNvPr id="813" name="Text Box 4">
          <a:extLst>
            <a:ext uri="{FF2B5EF4-FFF2-40B4-BE49-F238E27FC236}">
              <a16:creationId xmlns="" xmlns:a16="http://schemas.microsoft.com/office/drawing/2014/main" id="{00000000-0008-0000-0000-00002D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266700" cy="38100"/>
    <xdr:sp macro="" textlink="">
      <xdr:nvSpPr>
        <xdr:cNvPr id="814" name="Text Box 4">
          <a:extLst>
            <a:ext uri="{FF2B5EF4-FFF2-40B4-BE49-F238E27FC236}">
              <a16:creationId xmlns="" xmlns:a16="http://schemas.microsoft.com/office/drawing/2014/main" id="{00000000-0008-0000-0000-00002E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120</xdr:row>
      <xdr:rowOff>0</xdr:rowOff>
    </xdr:from>
    <xdr:ext cx="266700" cy="38100"/>
    <xdr:sp macro="" textlink="">
      <xdr:nvSpPr>
        <xdr:cNvPr id="815" name="Text Box 4">
          <a:extLst>
            <a:ext uri="{FF2B5EF4-FFF2-40B4-BE49-F238E27FC236}">
              <a16:creationId xmlns="" xmlns:a16="http://schemas.microsoft.com/office/drawing/2014/main" id="{00000000-0008-0000-0000-00002F030000}"/>
            </a:ext>
          </a:extLst>
        </xdr:cNvPr>
        <xdr:cNvSpPr txBox="1">
          <a:spLocks noChangeArrowheads="1"/>
        </xdr:cNvSpPr>
      </xdr:nvSpPr>
      <xdr:spPr bwMode="auto">
        <a:xfrm>
          <a:off x="0" y="745807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816" name="Text Box 4">
          <a:extLst>
            <a:ext uri="{FF2B5EF4-FFF2-40B4-BE49-F238E27FC236}">
              <a16:creationId xmlns="" xmlns:a16="http://schemas.microsoft.com/office/drawing/2014/main" id="{00000000-0008-0000-0000-000030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817" name="Text Box 4">
          <a:extLst>
            <a:ext uri="{FF2B5EF4-FFF2-40B4-BE49-F238E27FC236}">
              <a16:creationId xmlns="" xmlns:a16="http://schemas.microsoft.com/office/drawing/2014/main" id="{00000000-0008-0000-0000-000031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818" name="Text Box 4">
          <a:extLst>
            <a:ext uri="{FF2B5EF4-FFF2-40B4-BE49-F238E27FC236}">
              <a16:creationId xmlns="" xmlns:a16="http://schemas.microsoft.com/office/drawing/2014/main" id="{00000000-0008-0000-0000-000032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819" name="Text Box 4">
          <a:extLst>
            <a:ext uri="{FF2B5EF4-FFF2-40B4-BE49-F238E27FC236}">
              <a16:creationId xmlns="" xmlns:a16="http://schemas.microsoft.com/office/drawing/2014/main" id="{00000000-0008-0000-0000-000033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820" name="Text Box 4">
          <a:extLst>
            <a:ext uri="{FF2B5EF4-FFF2-40B4-BE49-F238E27FC236}">
              <a16:creationId xmlns="" xmlns:a16="http://schemas.microsoft.com/office/drawing/2014/main" id="{00000000-0008-0000-0000-000034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821" name="Text Box 4">
          <a:extLst>
            <a:ext uri="{FF2B5EF4-FFF2-40B4-BE49-F238E27FC236}">
              <a16:creationId xmlns="" xmlns:a16="http://schemas.microsoft.com/office/drawing/2014/main" id="{00000000-0008-0000-0000-000035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822" name="Text Box 4">
          <a:extLst>
            <a:ext uri="{FF2B5EF4-FFF2-40B4-BE49-F238E27FC236}">
              <a16:creationId xmlns="" xmlns:a16="http://schemas.microsoft.com/office/drawing/2014/main" id="{00000000-0008-0000-0000-000036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823" name="Text Box 4">
          <a:extLst>
            <a:ext uri="{FF2B5EF4-FFF2-40B4-BE49-F238E27FC236}">
              <a16:creationId xmlns="" xmlns:a16="http://schemas.microsoft.com/office/drawing/2014/main" id="{00000000-0008-0000-0000-000037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824" name="Text Box 4">
          <a:extLst>
            <a:ext uri="{FF2B5EF4-FFF2-40B4-BE49-F238E27FC236}">
              <a16:creationId xmlns="" xmlns:a16="http://schemas.microsoft.com/office/drawing/2014/main" id="{00000000-0008-0000-0000-000038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825" name="Text Box 4">
          <a:extLst>
            <a:ext uri="{FF2B5EF4-FFF2-40B4-BE49-F238E27FC236}">
              <a16:creationId xmlns="" xmlns:a16="http://schemas.microsoft.com/office/drawing/2014/main" id="{00000000-0008-0000-0000-000039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826" name="Text Box 4">
          <a:extLst>
            <a:ext uri="{FF2B5EF4-FFF2-40B4-BE49-F238E27FC236}">
              <a16:creationId xmlns="" xmlns:a16="http://schemas.microsoft.com/office/drawing/2014/main" id="{00000000-0008-0000-0000-00003A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827" name="Text Box 4">
          <a:extLst>
            <a:ext uri="{FF2B5EF4-FFF2-40B4-BE49-F238E27FC236}">
              <a16:creationId xmlns="" xmlns:a16="http://schemas.microsoft.com/office/drawing/2014/main" id="{00000000-0008-0000-0000-00003B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828" name="Text Box 4">
          <a:extLst>
            <a:ext uri="{FF2B5EF4-FFF2-40B4-BE49-F238E27FC236}">
              <a16:creationId xmlns="" xmlns:a16="http://schemas.microsoft.com/office/drawing/2014/main" id="{00000000-0008-0000-0000-00003C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829" name="Text Box 4">
          <a:extLst>
            <a:ext uri="{FF2B5EF4-FFF2-40B4-BE49-F238E27FC236}">
              <a16:creationId xmlns="" xmlns:a16="http://schemas.microsoft.com/office/drawing/2014/main" id="{00000000-0008-0000-0000-00003D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830" name="Text Box 4">
          <a:extLst>
            <a:ext uri="{FF2B5EF4-FFF2-40B4-BE49-F238E27FC236}">
              <a16:creationId xmlns="" xmlns:a16="http://schemas.microsoft.com/office/drawing/2014/main" id="{00000000-0008-0000-0000-00003E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831" name="Text Box 4">
          <a:extLst>
            <a:ext uri="{FF2B5EF4-FFF2-40B4-BE49-F238E27FC236}">
              <a16:creationId xmlns="" xmlns:a16="http://schemas.microsoft.com/office/drawing/2014/main" id="{00000000-0008-0000-0000-00003F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832" name="Text Box 4">
          <a:extLst>
            <a:ext uri="{FF2B5EF4-FFF2-40B4-BE49-F238E27FC236}">
              <a16:creationId xmlns="" xmlns:a16="http://schemas.microsoft.com/office/drawing/2014/main" id="{00000000-0008-0000-0000-000040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833" name="Text Box 4">
          <a:extLst>
            <a:ext uri="{FF2B5EF4-FFF2-40B4-BE49-F238E27FC236}">
              <a16:creationId xmlns="" xmlns:a16="http://schemas.microsoft.com/office/drawing/2014/main" id="{00000000-0008-0000-0000-000041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834" name="Text Box 4">
          <a:extLst>
            <a:ext uri="{FF2B5EF4-FFF2-40B4-BE49-F238E27FC236}">
              <a16:creationId xmlns="" xmlns:a16="http://schemas.microsoft.com/office/drawing/2014/main" id="{00000000-0008-0000-0000-000042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835" name="Text Box 4">
          <a:extLst>
            <a:ext uri="{FF2B5EF4-FFF2-40B4-BE49-F238E27FC236}">
              <a16:creationId xmlns="" xmlns:a16="http://schemas.microsoft.com/office/drawing/2014/main" id="{00000000-0008-0000-0000-000043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47625"/>
    <xdr:sp macro="" textlink="">
      <xdr:nvSpPr>
        <xdr:cNvPr id="836" name="Text Box 4">
          <a:extLst>
            <a:ext uri="{FF2B5EF4-FFF2-40B4-BE49-F238E27FC236}">
              <a16:creationId xmlns="" xmlns:a16="http://schemas.microsoft.com/office/drawing/2014/main" id="{00000000-0008-0000-0000-000044030000}"/>
            </a:ext>
          </a:extLst>
        </xdr:cNvPr>
        <xdr:cNvSpPr txBox="1">
          <a:spLocks noChangeArrowheads="1"/>
        </xdr:cNvSpPr>
      </xdr:nvSpPr>
      <xdr:spPr bwMode="auto">
        <a:xfrm>
          <a:off x="0" y="767524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47625"/>
    <xdr:sp macro="" textlink="">
      <xdr:nvSpPr>
        <xdr:cNvPr id="837" name="Text Box 4">
          <a:extLst>
            <a:ext uri="{FF2B5EF4-FFF2-40B4-BE49-F238E27FC236}">
              <a16:creationId xmlns="" xmlns:a16="http://schemas.microsoft.com/office/drawing/2014/main" id="{00000000-0008-0000-0000-000045030000}"/>
            </a:ext>
          </a:extLst>
        </xdr:cNvPr>
        <xdr:cNvSpPr txBox="1">
          <a:spLocks noChangeArrowheads="1"/>
        </xdr:cNvSpPr>
      </xdr:nvSpPr>
      <xdr:spPr bwMode="auto">
        <a:xfrm>
          <a:off x="0" y="767524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838" name="Text Box 4">
          <a:extLst>
            <a:ext uri="{FF2B5EF4-FFF2-40B4-BE49-F238E27FC236}">
              <a16:creationId xmlns="" xmlns:a16="http://schemas.microsoft.com/office/drawing/2014/main" id="{00000000-0008-0000-0000-000046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839" name="Text Box 4">
          <a:extLst>
            <a:ext uri="{FF2B5EF4-FFF2-40B4-BE49-F238E27FC236}">
              <a16:creationId xmlns="" xmlns:a16="http://schemas.microsoft.com/office/drawing/2014/main" id="{00000000-0008-0000-0000-000047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47625"/>
    <xdr:sp macro="" textlink="">
      <xdr:nvSpPr>
        <xdr:cNvPr id="840" name="Text Box 4">
          <a:extLst>
            <a:ext uri="{FF2B5EF4-FFF2-40B4-BE49-F238E27FC236}">
              <a16:creationId xmlns="" xmlns:a16="http://schemas.microsoft.com/office/drawing/2014/main" id="{00000000-0008-0000-0000-000048030000}"/>
            </a:ext>
          </a:extLst>
        </xdr:cNvPr>
        <xdr:cNvSpPr txBox="1">
          <a:spLocks noChangeArrowheads="1"/>
        </xdr:cNvSpPr>
      </xdr:nvSpPr>
      <xdr:spPr bwMode="auto">
        <a:xfrm>
          <a:off x="0" y="767524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47625"/>
    <xdr:sp macro="" textlink="">
      <xdr:nvSpPr>
        <xdr:cNvPr id="841" name="Text Box 4">
          <a:extLst>
            <a:ext uri="{FF2B5EF4-FFF2-40B4-BE49-F238E27FC236}">
              <a16:creationId xmlns="" xmlns:a16="http://schemas.microsoft.com/office/drawing/2014/main" id="{00000000-0008-0000-0000-000049030000}"/>
            </a:ext>
          </a:extLst>
        </xdr:cNvPr>
        <xdr:cNvSpPr txBox="1">
          <a:spLocks noChangeArrowheads="1"/>
        </xdr:cNvSpPr>
      </xdr:nvSpPr>
      <xdr:spPr bwMode="auto">
        <a:xfrm>
          <a:off x="0" y="767524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842" name="Text Box 4">
          <a:extLst>
            <a:ext uri="{FF2B5EF4-FFF2-40B4-BE49-F238E27FC236}">
              <a16:creationId xmlns="" xmlns:a16="http://schemas.microsoft.com/office/drawing/2014/main" id="{00000000-0008-0000-0000-00004A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843" name="Text Box 4">
          <a:extLst>
            <a:ext uri="{FF2B5EF4-FFF2-40B4-BE49-F238E27FC236}">
              <a16:creationId xmlns="" xmlns:a16="http://schemas.microsoft.com/office/drawing/2014/main" id="{00000000-0008-0000-0000-00004B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844" name="Text Box 4">
          <a:extLst>
            <a:ext uri="{FF2B5EF4-FFF2-40B4-BE49-F238E27FC236}">
              <a16:creationId xmlns="" xmlns:a16="http://schemas.microsoft.com/office/drawing/2014/main" id="{00000000-0008-0000-0000-00004C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845" name="Text Box 4">
          <a:extLst>
            <a:ext uri="{FF2B5EF4-FFF2-40B4-BE49-F238E27FC236}">
              <a16:creationId xmlns="" xmlns:a16="http://schemas.microsoft.com/office/drawing/2014/main" id="{00000000-0008-0000-0000-00004D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846" name="Text Box 4">
          <a:extLst>
            <a:ext uri="{FF2B5EF4-FFF2-40B4-BE49-F238E27FC236}">
              <a16:creationId xmlns="" xmlns:a16="http://schemas.microsoft.com/office/drawing/2014/main" id="{00000000-0008-0000-0000-00004E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847" name="Text Box 4">
          <a:extLst>
            <a:ext uri="{FF2B5EF4-FFF2-40B4-BE49-F238E27FC236}">
              <a16:creationId xmlns="" xmlns:a16="http://schemas.microsoft.com/office/drawing/2014/main" id="{00000000-0008-0000-0000-00004F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848" name="Text Box 4">
          <a:extLst>
            <a:ext uri="{FF2B5EF4-FFF2-40B4-BE49-F238E27FC236}">
              <a16:creationId xmlns="" xmlns:a16="http://schemas.microsoft.com/office/drawing/2014/main" id="{00000000-0008-0000-0000-000050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849" name="Text Box 4">
          <a:extLst>
            <a:ext uri="{FF2B5EF4-FFF2-40B4-BE49-F238E27FC236}">
              <a16:creationId xmlns="" xmlns:a16="http://schemas.microsoft.com/office/drawing/2014/main" id="{00000000-0008-0000-0000-000051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850" name="Text Box 4">
          <a:extLst>
            <a:ext uri="{FF2B5EF4-FFF2-40B4-BE49-F238E27FC236}">
              <a16:creationId xmlns="" xmlns:a16="http://schemas.microsoft.com/office/drawing/2014/main" id="{00000000-0008-0000-0000-000052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851" name="Text Box 4">
          <a:extLst>
            <a:ext uri="{FF2B5EF4-FFF2-40B4-BE49-F238E27FC236}">
              <a16:creationId xmlns="" xmlns:a16="http://schemas.microsoft.com/office/drawing/2014/main" id="{00000000-0008-0000-0000-000053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852" name="Text Box 4">
          <a:extLst>
            <a:ext uri="{FF2B5EF4-FFF2-40B4-BE49-F238E27FC236}">
              <a16:creationId xmlns="" xmlns:a16="http://schemas.microsoft.com/office/drawing/2014/main" id="{00000000-0008-0000-0000-000054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853" name="Text Box 4">
          <a:extLst>
            <a:ext uri="{FF2B5EF4-FFF2-40B4-BE49-F238E27FC236}">
              <a16:creationId xmlns="" xmlns:a16="http://schemas.microsoft.com/office/drawing/2014/main" id="{00000000-0008-0000-0000-000055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854" name="Text Box 4">
          <a:extLst>
            <a:ext uri="{FF2B5EF4-FFF2-40B4-BE49-F238E27FC236}">
              <a16:creationId xmlns="" xmlns:a16="http://schemas.microsoft.com/office/drawing/2014/main" id="{00000000-0008-0000-0000-000056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66675" cy="57150"/>
    <xdr:sp macro="" textlink="">
      <xdr:nvSpPr>
        <xdr:cNvPr id="855" name="Text Box 4">
          <a:extLst>
            <a:ext uri="{FF2B5EF4-FFF2-40B4-BE49-F238E27FC236}">
              <a16:creationId xmlns="" xmlns:a16="http://schemas.microsoft.com/office/drawing/2014/main" id="{00000000-0008-0000-0000-000057030000}"/>
            </a:ext>
          </a:extLst>
        </xdr:cNvPr>
        <xdr:cNvSpPr txBox="1">
          <a:spLocks noChangeArrowheads="1"/>
        </xdr:cNvSpPr>
      </xdr:nvSpPr>
      <xdr:spPr bwMode="auto">
        <a:xfrm>
          <a:off x="0" y="7675245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856" name="Text Box 4">
          <a:extLst>
            <a:ext uri="{FF2B5EF4-FFF2-40B4-BE49-F238E27FC236}">
              <a16:creationId xmlns="" xmlns:a16="http://schemas.microsoft.com/office/drawing/2014/main" id="{00000000-0008-0000-0000-000058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857" name="Text Box 4">
          <a:extLst>
            <a:ext uri="{FF2B5EF4-FFF2-40B4-BE49-F238E27FC236}">
              <a16:creationId xmlns="" xmlns:a16="http://schemas.microsoft.com/office/drawing/2014/main" id="{00000000-0008-0000-0000-000059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858" name="Text Box 4">
          <a:extLst>
            <a:ext uri="{FF2B5EF4-FFF2-40B4-BE49-F238E27FC236}">
              <a16:creationId xmlns="" xmlns:a16="http://schemas.microsoft.com/office/drawing/2014/main" id="{00000000-0008-0000-0000-00005A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126</xdr:row>
      <xdr:rowOff>0</xdr:rowOff>
    </xdr:from>
    <xdr:ext cx="266700" cy="38100"/>
    <xdr:sp macro="" textlink="">
      <xdr:nvSpPr>
        <xdr:cNvPr id="859" name="Text Box 4">
          <a:extLst>
            <a:ext uri="{FF2B5EF4-FFF2-40B4-BE49-F238E27FC236}">
              <a16:creationId xmlns="" xmlns:a16="http://schemas.microsoft.com/office/drawing/2014/main" id="{00000000-0008-0000-0000-00005B030000}"/>
            </a:ext>
          </a:extLst>
        </xdr:cNvPr>
        <xdr:cNvSpPr txBox="1">
          <a:spLocks noChangeArrowheads="1"/>
        </xdr:cNvSpPr>
      </xdr:nvSpPr>
      <xdr:spPr bwMode="auto">
        <a:xfrm>
          <a:off x="0" y="7675245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60" name="Text Box 4">
          <a:extLst>
            <a:ext uri="{FF2B5EF4-FFF2-40B4-BE49-F238E27FC236}">
              <a16:creationId xmlns="" xmlns:a16="http://schemas.microsoft.com/office/drawing/2014/main" id="{00000000-0008-0000-0000-00005C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61" name="Text Box 4">
          <a:extLst>
            <a:ext uri="{FF2B5EF4-FFF2-40B4-BE49-F238E27FC236}">
              <a16:creationId xmlns="" xmlns:a16="http://schemas.microsoft.com/office/drawing/2014/main" id="{00000000-0008-0000-0000-00005D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62" name="Text Box 4">
          <a:extLst>
            <a:ext uri="{FF2B5EF4-FFF2-40B4-BE49-F238E27FC236}">
              <a16:creationId xmlns="" xmlns:a16="http://schemas.microsoft.com/office/drawing/2014/main" id="{00000000-0008-0000-0000-00005E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63" name="Text Box 4">
          <a:extLst>
            <a:ext uri="{FF2B5EF4-FFF2-40B4-BE49-F238E27FC236}">
              <a16:creationId xmlns="" xmlns:a16="http://schemas.microsoft.com/office/drawing/2014/main" id="{00000000-0008-0000-0000-00005F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64" name="Text Box 4">
          <a:extLst>
            <a:ext uri="{FF2B5EF4-FFF2-40B4-BE49-F238E27FC236}">
              <a16:creationId xmlns="" xmlns:a16="http://schemas.microsoft.com/office/drawing/2014/main" id="{00000000-0008-0000-0000-000060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65" name="Text Box 4">
          <a:extLst>
            <a:ext uri="{FF2B5EF4-FFF2-40B4-BE49-F238E27FC236}">
              <a16:creationId xmlns="" xmlns:a16="http://schemas.microsoft.com/office/drawing/2014/main" id="{00000000-0008-0000-0000-000061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66" name="Text Box 4">
          <a:extLst>
            <a:ext uri="{FF2B5EF4-FFF2-40B4-BE49-F238E27FC236}">
              <a16:creationId xmlns="" xmlns:a16="http://schemas.microsoft.com/office/drawing/2014/main" id="{00000000-0008-0000-0000-000062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67" name="Text Box 4">
          <a:extLst>
            <a:ext uri="{FF2B5EF4-FFF2-40B4-BE49-F238E27FC236}">
              <a16:creationId xmlns="" xmlns:a16="http://schemas.microsoft.com/office/drawing/2014/main" id="{00000000-0008-0000-0000-000063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68" name="Text Box 4">
          <a:extLst>
            <a:ext uri="{FF2B5EF4-FFF2-40B4-BE49-F238E27FC236}">
              <a16:creationId xmlns="" xmlns:a16="http://schemas.microsoft.com/office/drawing/2014/main" id="{00000000-0008-0000-0000-000064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69" name="Text Box 4">
          <a:extLst>
            <a:ext uri="{FF2B5EF4-FFF2-40B4-BE49-F238E27FC236}">
              <a16:creationId xmlns="" xmlns:a16="http://schemas.microsoft.com/office/drawing/2014/main" id="{00000000-0008-0000-0000-000065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70" name="Text Box 4">
          <a:extLst>
            <a:ext uri="{FF2B5EF4-FFF2-40B4-BE49-F238E27FC236}">
              <a16:creationId xmlns="" xmlns:a16="http://schemas.microsoft.com/office/drawing/2014/main" id="{00000000-0008-0000-0000-000066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71" name="Text Box 4">
          <a:extLst>
            <a:ext uri="{FF2B5EF4-FFF2-40B4-BE49-F238E27FC236}">
              <a16:creationId xmlns="" xmlns:a16="http://schemas.microsoft.com/office/drawing/2014/main" id="{00000000-0008-0000-0000-000067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72" name="Text Box 4">
          <a:extLst>
            <a:ext uri="{FF2B5EF4-FFF2-40B4-BE49-F238E27FC236}">
              <a16:creationId xmlns="" xmlns:a16="http://schemas.microsoft.com/office/drawing/2014/main" id="{00000000-0008-0000-0000-000068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73" name="Text Box 4">
          <a:extLst>
            <a:ext uri="{FF2B5EF4-FFF2-40B4-BE49-F238E27FC236}">
              <a16:creationId xmlns="" xmlns:a16="http://schemas.microsoft.com/office/drawing/2014/main" id="{00000000-0008-0000-0000-000069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74" name="Text Box 4">
          <a:extLst>
            <a:ext uri="{FF2B5EF4-FFF2-40B4-BE49-F238E27FC236}">
              <a16:creationId xmlns="" xmlns:a16="http://schemas.microsoft.com/office/drawing/2014/main" id="{00000000-0008-0000-0000-00006A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75" name="Text Box 4">
          <a:extLst>
            <a:ext uri="{FF2B5EF4-FFF2-40B4-BE49-F238E27FC236}">
              <a16:creationId xmlns="" xmlns:a16="http://schemas.microsoft.com/office/drawing/2014/main" id="{00000000-0008-0000-0000-00006B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76" name="Text Box 4">
          <a:extLst>
            <a:ext uri="{FF2B5EF4-FFF2-40B4-BE49-F238E27FC236}">
              <a16:creationId xmlns="" xmlns:a16="http://schemas.microsoft.com/office/drawing/2014/main" id="{00000000-0008-0000-0000-00006C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77" name="Text Box 4">
          <a:extLst>
            <a:ext uri="{FF2B5EF4-FFF2-40B4-BE49-F238E27FC236}">
              <a16:creationId xmlns="" xmlns:a16="http://schemas.microsoft.com/office/drawing/2014/main" id="{00000000-0008-0000-0000-00006D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78" name="Text Box 4">
          <a:extLst>
            <a:ext uri="{FF2B5EF4-FFF2-40B4-BE49-F238E27FC236}">
              <a16:creationId xmlns="" xmlns:a16="http://schemas.microsoft.com/office/drawing/2014/main" id="{00000000-0008-0000-0000-00006E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79" name="Text Box 4">
          <a:extLst>
            <a:ext uri="{FF2B5EF4-FFF2-40B4-BE49-F238E27FC236}">
              <a16:creationId xmlns="" xmlns:a16="http://schemas.microsoft.com/office/drawing/2014/main" id="{00000000-0008-0000-0000-00006F030000}"/>
            </a:ext>
          </a:extLst>
        </xdr:cNvPr>
        <xdr:cNvSpPr txBox="1">
          <a:spLocks noChangeArrowheads="1"/>
        </xdr:cNvSpPr>
      </xdr:nvSpPr>
      <xdr:spPr bwMode="auto">
        <a:xfrm>
          <a:off x="0" y="26289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80" name="Text Box 4">
          <a:extLst>
            <a:ext uri="{FF2B5EF4-FFF2-40B4-BE49-F238E27FC236}">
              <a16:creationId xmlns="" xmlns:a16="http://schemas.microsoft.com/office/drawing/2014/main" id="{00000000-0008-0000-0000-000070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81" name="Text Box 4">
          <a:extLst>
            <a:ext uri="{FF2B5EF4-FFF2-40B4-BE49-F238E27FC236}">
              <a16:creationId xmlns="" xmlns:a16="http://schemas.microsoft.com/office/drawing/2014/main" id="{00000000-0008-0000-0000-000071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82" name="Text Box 4">
          <a:extLst>
            <a:ext uri="{FF2B5EF4-FFF2-40B4-BE49-F238E27FC236}">
              <a16:creationId xmlns="" xmlns:a16="http://schemas.microsoft.com/office/drawing/2014/main" id="{00000000-0008-0000-0000-000072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83" name="Text Box 4">
          <a:extLst>
            <a:ext uri="{FF2B5EF4-FFF2-40B4-BE49-F238E27FC236}">
              <a16:creationId xmlns="" xmlns:a16="http://schemas.microsoft.com/office/drawing/2014/main" id="{00000000-0008-0000-0000-000073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84" name="Text Box 4">
          <a:extLst>
            <a:ext uri="{FF2B5EF4-FFF2-40B4-BE49-F238E27FC236}">
              <a16:creationId xmlns="" xmlns:a16="http://schemas.microsoft.com/office/drawing/2014/main" id="{00000000-0008-0000-0000-000074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85" name="Text Box 4">
          <a:extLst>
            <a:ext uri="{FF2B5EF4-FFF2-40B4-BE49-F238E27FC236}">
              <a16:creationId xmlns="" xmlns:a16="http://schemas.microsoft.com/office/drawing/2014/main" id="{00000000-0008-0000-0000-000075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86" name="Text Box 4">
          <a:extLst>
            <a:ext uri="{FF2B5EF4-FFF2-40B4-BE49-F238E27FC236}">
              <a16:creationId xmlns="" xmlns:a16="http://schemas.microsoft.com/office/drawing/2014/main" id="{00000000-0008-0000-0000-000076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87" name="Text Box 4">
          <a:extLst>
            <a:ext uri="{FF2B5EF4-FFF2-40B4-BE49-F238E27FC236}">
              <a16:creationId xmlns="" xmlns:a16="http://schemas.microsoft.com/office/drawing/2014/main" id="{00000000-0008-0000-0000-000077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88" name="Text Box 4">
          <a:extLst>
            <a:ext uri="{FF2B5EF4-FFF2-40B4-BE49-F238E27FC236}">
              <a16:creationId xmlns="" xmlns:a16="http://schemas.microsoft.com/office/drawing/2014/main" id="{00000000-0008-0000-0000-000078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89" name="Text Box 4">
          <a:extLst>
            <a:ext uri="{FF2B5EF4-FFF2-40B4-BE49-F238E27FC236}">
              <a16:creationId xmlns="" xmlns:a16="http://schemas.microsoft.com/office/drawing/2014/main" id="{00000000-0008-0000-0000-000079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90" name="Text Box 4">
          <a:extLst>
            <a:ext uri="{FF2B5EF4-FFF2-40B4-BE49-F238E27FC236}">
              <a16:creationId xmlns="" xmlns:a16="http://schemas.microsoft.com/office/drawing/2014/main" id="{00000000-0008-0000-0000-00007A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91" name="Text Box 4">
          <a:extLst>
            <a:ext uri="{FF2B5EF4-FFF2-40B4-BE49-F238E27FC236}">
              <a16:creationId xmlns="" xmlns:a16="http://schemas.microsoft.com/office/drawing/2014/main" id="{00000000-0008-0000-0000-00007B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92" name="Text Box 4">
          <a:extLst>
            <a:ext uri="{FF2B5EF4-FFF2-40B4-BE49-F238E27FC236}">
              <a16:creationId xmlns="" xmlns:a16="http://schemas.microsoft.com/office/drawing/2014/main" id="{00000000-0008-0000-0000-00007C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93" name="Text Box 4">
          <a:extLst>
            <a:ext uri="{FF2B5EF4-FFF2-40B4-BE49-F238E27FC236}">
              <a16:creationId xmlns="" xmlns:a16="http://schemas.microsoft.com/office/drawing/2014/main" id="{00000000-0008-0000-0000-00007D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94" name="Text Box 4">
          <a:extLst>
            <a:ext uri="{FF2B5EF4-FFF2-40B4-BE49-F238E27FC236}">
              <a16:creationId xmlns="" xmlns:a16="http://schemas.microsoft.com/office/drawing/2014/main" id="{00000000-0008-0000-0000-00007E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95" name="Text Box 4">
          <a:extLst>
            <a:ext uri="{FF2B5EF4-FFF2-40B4-BE49-F238E27FC236}">
              <a16:creationId xmlns="" xmlns:a16="http://schemas.microsoft.com/office/drawing/2014/main" id="{00000000-0008-0000-0000-00007F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96" name="Text Box 4">
          <a:extLst>
            <a:ext uri="{FF2B5EF4-FFF2-40B4-BE49-F238E27FC236}">
              <a16:creationId xmlns="" xmlns:a16="http://schemas.microsoft.com/office/drawing/2014/main" id="{00000000-0008-0000-0000-000080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97" name="Text Box 4">
          <a:extLst>
            <a:ext uri="{FF2B5EF4-FFF2-40B4-BE49-F238E27FC236}">
              <a16:creationId xmlns="" xmlns:a16="http://schemas.microsoft.com/office/drawing/2014/main" id="{00000000-0008-0000-0000-000081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98" name="Text Box 4">
          <a:extLst>
            <a:ext uri="{FF2B5EF4-FFF2-40B4-BE49-F238E27FC236}">
              <a16:creationId xmlns="" xmlns:a16="http://schemas.microsoft.com/office/drawing/2014/main" id="{00000000-0008-0000-0000-000082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xdr:row>
      <xdr:rowOff>0</xdr:rowOff>
    </xdr:from>
    <xdr:ext cx="266700" cy="38100"/>
    <xdr:sp macro="" textlink="">
      <xdr:nvSpPr>
        <xdr:cNvPr id="899" name="Text Box 4">
          <a:extLst>
            <a:ext uri="{FF2B5EF4-FFF2-40B4-BE49-F238E27FC236}">
              <a16:creationId xmlns="" xmlns:a16="http://schemas.microsoft.com/office/drawing/2014/main" id="{00000000-0008-0000-0000-000083030000}"/>
            </a:ext>
          </a:extLst>
        </xdr:cNvPr>
        <xdr:cNvSpPr txBox="1">
          <a:spLocks noChangeArrowheads="1"/>
        </xdr:cNvSpPr>
      </xdr:nvSpPr>
      <xdr:spPr bwMode="auto">
        <a:xfrm>
          <a:off x="0" y="46101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348</xdr:row>
      <xdr:rowOff>1990725</xdr:rowOff>
    </xdr:from>
    <xdr:to>
      <xdr:col>0</xdr:col>
      <xdr:colOff>57150</xdr:colOff>
      <xdr:row>349</xdr:row>
      <xdr:rowOff>80594</xdr:rowOff>
    </xdr:to>
    <xdr:sp macro="" textlink="">
      <xdr:nvSpPr>
        <xdr:cNvPr id="900" name="Text Box 394744">
          <a:extLst>
            <a:ext uri="{FF2B5EF4-FFF2-40B4-BE49-F238E27FC236}">
              <a16:creationId xmlns="" xmlns:a16="http://schemas.microsoft.com/office/drawing/2014/main" id="{00000000-0008-0000-0000-000011390000}"/>
            </a:ext>
          </a:extLst>
        </xdr:cNvPr>
        <xdr:cNvSpPr txBox="1">
          <a:spLocks noChangeArrowheads="1"/>
        </xdr:cNvSpPr>
      </xdr:nvSpPr>
      <xdr:spPr bwMode="auto">
        <a:xfrm>
          <a:off x="0" y="4343400"/>
          <a:ext cx="57150" cy="80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348</xdr:row>
      <xdr:rowOff>1990725</xdr:rowOff>
    </xdr:from>
    <xdr:to>
      <xdr:col>0</xdr:col>
      <xdr:colOff>57150</xdr:colOff>
      <xdr:row>349</xdr:row>
      <xdr:rowOff>80594</xdr:rowOff>
    </xdr:to>
    <xdr:sp macro="" textlink="">
      <xdr:nvSpPr>
        <xdr:cNvPr id="901" name="Text Box 394360">
          <a:extLst>
            <a:ext uri="{FF2B5EF4-FFF2-40B4-BE49-F238E27FC236}">
              <a16:creationId xmlns="" xmlns:a16="http://schemas.microsoft.com/office/drawing/2014/main" id="{00000000-0008-0000-0000-000012390000}"/>
            </a:ext>
          </a:extLst>
        </xdr:cNvPr>
        <xdr:cNvSpPr txBox="1">
          <a:spLocks noChangeArrowheads="1"/>
        </xdr:cNvSpPr>
      </xdr:nvSpPr>
      <xdr:spPr bwMode="auto">
        <a:xfrm>
          <a:off x="0" y="4343400"/>
          <a:ext cx="57150" cy="80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348</xdr:row>
      <xdr:rowOff>1990725</xdr:rowOff>
    </xdr:from>
    <xdr:to>
      <xdr:col>0</xdr:col>
      <xdr:colOff>57150</xdr:colOff>
      <xdr:row>349</xdr:row>
      <xdr:rowOff>80594</xdr:rowOff>
    </xdr:to>
    <xdr:sp macro="" textlink="">
      <xdr:nvSpPr>
        <xdr:cNvPr id="902" name="Text Box 394744">
          <a:extLst>
            <a:ext uri="{FF2B5EF4-FFF2-40B4-BE49-F238E27FC236}">
              <a16:creationId xmlns="" xmlns:a16="http://schemas.microsoft.com/office/drawing/2014/main" id="{00000000-0008-0000-0000-000013390000}"/>
            </a:ext>
          </a:extLst>
        </xdr:cNvPr>
        <xdr:cNvSpPr txBox="1">
          <a:spLocks noChangeArrowheads="1"/>
        </xdr:cNvSpPr>
      </xdr:nvSpPr>
      <xdr:spPr bwMode="auto">
        <a:xfrm>
          <a:off x="0" y="4343400"/>
          <a:ext cx="57150" cy="80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348</xdr:row>
      <xdr:rowOff>1990725</xdr:rowOff>
    </xdr:from>
    <xdr:to>
      <xdr:col>0</xdr:col>
      <xdr:colOff>57150</xdr:colOff>
      <xdr:row>349</xdr:row>
      <xdr:rowOff>80594</xdr:rowOff>
    </xdr:to>
    <xdr:sp macro="" textlink="">
      <xdr:nvSpPr>
        <xdr:cNvPr id="903" name="Text Box 394360">
          <a:extLst>
            <a:ext uri="{FF2B5EF4-FFF2-40B4-BE49-F238E27FC236}">
              <a16:creationId xmlns="" xmlns:a16="http://schemas.microsoft.com/office/drawing/2014/main" id="{00000000-0008-0000-0000-000014390000}"/>
            </a:ext>
          </a:extLst>
        </xdr:cNvPr>
        <xdr:cNvSpPr txBox="1">
          <a:spLocks noChangeArrowheads="1"/>
        </xdr:cNvSpPr>
      </xdr:nvSpPr>
      <xdr:spPr bwMode="auto">
        <a:xfrm>
          <a:off x="0" y="4343400"/>
          <a:ext cx="57150" cy="80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348</xdr:row>
      <xdr:rowOff>1990725</xdr:rowOff>
    </xdr:from>
    <xdr:to>
      <xdr:col>0</xdr:col>
      <xdr:colOff>57150</xdr:colOff>
      <xdr:row>349</xdr:row>
      <xdr:rowOff>80594</xdr:rowOff>
    </xdr:to>
    <xdr:sp macro="" textlink="">
      <xdr:nvSpPr>
        <xdr:cNvPr id="904" name="Text Box 394744">
          <a:extLst>
            <a:ext uri="{FF2B5EF4-FFF2-40B4-BE49-F238E27FC236}">
              <a16:creationId xmlns="" xmlns:a16="http://schemas.microsoft.com/office/drawing/2014/main" id="{00000000-0008-0000-0000-000015390000}"/>
            </a:ext>
          </a:extLst>
        </xdr:cNvPr>
        <xdr:cNvSpPr txBox="1">
          <a:spLocks noChangeArrowheads="1"/>
        </xdr:cNvSpPr>
      </xdr:nvSpPr>
      <xdr:spPr bwMode="auto">
        <a:xfrm>
          <a:off x="0" y="4343400"/>
          <a:ext cx="57150" cy="80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348</xdr:row>
      <xdr:rowOff>1990725</xdr:rowOff>
    </xdr:from>
    <xdr:ext cx="57150" cy="81461"/>
    <xdr:sp macro="" textlink="">
      <xdr:nvSpPr>
        <xdr:cNvPr id="905" name="Text Box 394360">
          <a:extLst>
            <a:ext uri="{FF2B5EF4-FFF2-40B4-BE49-F238E27FC236}">
              <a16:creationId xmlns="" xmlns:a16="http://schemas.microsoft.com/office/drawing/2014/main" id="{00000000-0008-0000-0000-0000F63B0000}"/>
            </a:ext>
          </a:extLst>
        </xdr:cNvPr>
        <xdr:cNvSpPr txBox="1">
          <a:spLocks noChangeArrowheads="1"/>
        </xdr:cNvSpPr>
      </xdr:nvSpPr>
      <xdr:spPr bwMode="auto">
        <a:xfrm>
          <a:off x="0" y="4343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348</xdr:row>
      <xdr:rowOff>1990725</xdr:rowOff>
    </xdr:from>
    <xdr:ext cx="57150" cy="81461"/>
    <xdr:sp macro="" textlink="">
      <xdr:nvSpPr>
        <xdr:cNvPr id="906" name="Text Box 394744">
          <a:extLst>
            <a:ext uri="{FF2B5EF4-FFF2-40B4-BE49-F238E27FC236}">
              <a16:creationId xmlns="" xmlns:a16="http://schemas.microsoft.com/office/drawing/2014/main" id="{00000000-0008-0000-0000-0000F73B0000}"/>
            </a:ext>
          </a:extLst>
        </xdr:cNvPr>
        <xdr:cNvSpPr txBox="1">
          <a:spLocks noChangeArrowheads="1"/>
        </xdr:cNvSpPr>
      </xdr:nvSpPr>
      <xdr:spPr bwMode="auto">
        <a:xfrm>
          <a:off x="0" y="4343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348</xdr:row>
      <xdr:rowOff>1990725</xdr:rowOff>
    </xdr:from>
    <xdr:ext cx="57150" cy="81461"/>
    <xdr:sp macro="" textlink="">
      <xdr:nvSpPr>
        <xdr:cNvPr id="907" name="Text Box 394360">
          <a:extLst>
            <a:ext uri="{FF2B5EF4-FFF2-40B4-BE49-F238E27FC236}">
              <a16:creationId xmlns="" xmlns:a16="http://schemas.microsoft.com/office/drawing/2014/main" id="{00000000-0008-0000-0000-0000F83B0000}"/>
            </a:ext>
          </a:extLst>
        </xdr:cNvPr>
        <xdr:cNvSpPr txBox="1">
          <a:spLocks noChangeArrowheads="1"/>
        </xdr:cNvSpPr>
      </xdr:nvSpPr>
      <xdr:spPr bwMode="auto">
        <a:xfrm>
          <a:off x="0" y="4343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348</xdr:row>
      <xdr:rowOff>1990725</xdr:rowOff>
    </xdr:from>
    <xdr:ext cx="57150" cy="81461"/>
    <xdr:sp macro="" textlink="">
      <xdr:nvSpPr>
        <xdr:cNvPr id="908" name="Text Box 394744">
          <a:extLst>
            <a:ext uri="{FF2B5EF4-FFF2-40B4-BE49-F238E27FC236}">
              <a16:creationId xmlns="" xmlns:a16="http://schemas.microsoft.com/office/drawing/2014/main" id="{00000000-0008-0000-0000-0000F93B0000}"/>
            </a:ext>
          </a:extLst>
        </xdr:cNvPr>
        <xdr:cNvSpPr txBox="1">
          <a:spLocks noChangeArrowheads="1"/>
        </xdr:cNvSpPr>
      </xdr:nvSpPr>
      <xdr:spPr bwMode="auto">
        <a:xfrm>
          <a:off x="0" y="4343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348</xdr:row>
      <xdr:rowOff>1990725</xdr:rowOff>
    </xdr:from>
    <xdr:ext cx="57150" cy="81461"/>
    <xdr:sp macro="" textlink="">
      <xdr:nvSpPr>
        <xdr:cNvPr id="909" name="Text Box 394360">
          <a:extLst>
            <a:ext uri="{FF2B5EF4-FFF2-40B4-BE49-F238E27FC236}">
              <a16:creationId xmlns="" xmlns:a16="http://schemas.microsoft.com/office/drawing/2014/main" id="{00000000-0008-0000-0000-0000FA3B0000}"/>
            </a:ext>
          </a:extLst>
        </xdr:cNvPr>
        <xdr:cNvSpPr txBox="1">
          <a:spLocks noChangeArrowheads="1"/>
        </xdr:cNvSpPr>
      </xdr:nvSpPr>
      <xdr:spPr bwMode="auto">
        <a:xfrm>
          <a:off x="0" y="4343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348</xdr:row>
      <xdr:rowOff>1990725</xdr:rowOff>
    </xdr:from>
    <xdr:ext cx="57150" cy="81461"/>
    <xdr:sp macro="" textlink="">
      <xdr:nvSpPr>
        <xdr:cNvPr id="910" name="Text Box 394744">
          <a:extLst>
            <a:ext uri="{FF2B5EF4-FFF2-40B4-BE49-F238E27FC236}">
              <a16:creationId xmlns="" xmlns:a16="http://schemas.microsoft.com/office/drawing/2014/main" id="{00000000-0008-0000-0000-0000FB3B0000}"/>
            </a:ext>
          </a:extLst>
        </xdr:cNvPr>
        <xdr:cNvSpPr txBox="1">
          <a:spLocks noChangeArrowheads="1"/>
        </xdr:cNvSpPr>
      </xdr:nvSpPr>
      <xdr:spPr bwMode="auto">
        <a:xfrm>
          <a:off x="0" y="4343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348</xdr:row>
      <xdr:rowOff>1990725</xdr:rowOff>
    </xdr:from>
    <xdr:ext cx="57150" cy="82326"/>
    <xdr:sp macro="" textlink="">
      <xdr:nvSpPr>
        <xdr:cNvPr id="911" name="Text Box 394360">
          <a:extLst>
            <a:ext uri="{FF2B5EF4-FFF2-40B4-BE49-F238E27FC236}">
              <a16:creationId xmlns="" xmlns:a16="http://schemas.microsoft.com/office/drawing/2014/main" id="{00000000-0008-0000-0000-0000A94D0000}"/>
            </a:ext>
          </a:extLst>
        </xdr:cNvPr>
        <xdr:cNvSpPr txBox="1">
          <a:spLocks noChangeArrowheads="1"/>
        </xdr:cNvSpPr>
      </xdr:nvSpPr>
      <xdr:spPr bwMode="auto">
        <a:xfrm>
          <a:off x="0" y="4343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348</xdr:row>
      <xdr:rowOff>1990725</xdr:rowOff>
    </xdr:from>
    <xdr:ext cx="57150" cy="82326"/>
    <xdr:sp macro="" textlink="">
      <xdr:nvSpPr>
        <xdr:cNvPr id="912" name="Text Box 394744">
          <a:extLst>
            <a:ext uri="{FF2B5EF4-FFF2-40B4-BE49-F238E27FC236}">
              <a16:creationId xmlns="" xmlns:a16="http://schemas.microsoft.com/office/drawing/2014/main" id="{00000000-0008-0000-0000-0000AA4D0000}"/>
            </a:ext>
          </a:extLst>
        </xdr:cNvPr>
        <xdr:cNvSpPr txBox="1">
          <a:spLocks noChangeArrowheads="1"/>
        </xdr:cNvSpPr>
      </xdr:nvSpPr>
      <xdr:spPr bwMode="auto">
        <a:xfrm>
          <a:off x="0" y="4343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348</xdr:row>
      <xdr:rowOff>1990725</xdr:rowOff>
    </xdr:from>
    <xdr:ext cx="57150" cy="82326"/>
    <xdr:sp macro="" textlink="">
      <xdr:nvSpPr>
        <xdr:cNvPr id="913" name="Text Box 394360">
          <a:extLst>
            <a:ext uri="{FF2B5EF4-FFF2-40B4-BE49-F238E27FC236}">
              <a16:creationId xmlns="" xmlns:a16="http://schemas.microsoft.com/office/drawing/2014/main" id="{00000000-0008-0000-0000-0000AB4D0000}"/>
            </a:ext>
          </a:extLst>
        </xdr:cNvPr>
        <xdr:cNvSpPr txBox="1">
          <a:spLocks noChangeArrowheads="1"/>
        </xdr:cNvSpPr>
      </xdr:nvSpPr>
      <xdr:spPr bwMode="auto">
        <a:xfrm>
          <a:off x="0" y="4343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348</xdr:row>
      <xdr:rowOff>1990725</xdr:rowOff>
    </xdr:from>
    <xdr:ext cx="57150" cy="82326"/>
    <xdr:sp macro="" textlink="">
      <xdr:nvSpPr>
        <xdr:cNvPr id="914" name="Text Box 394744">
          <a:extLst>
            <a:ext uri="{FF2B5EF4-FFF2-40B4-BE49-F238E27FC236}">
              <a16:creationId xmlns="" xmlns:a16="http://schemas.microsoft.com/office/drawing/2014/main" id="{00000000-0008-0000-0000-0000AC4D0000}"/>
            </a:ext>
          </a:extLst>
        </xdr:cNvPr>
        <xdr:cNvSpPr txBox="1">
          <a:spLocks noChangeArrowheads="1"/>
        </xdr:cNvSpPr>
      </xdr:nvSpPr>
      <xdr:spPr bwMode="auto">
        <a:xfrm>
          <a:off x="0" y="4343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348</xdr:row>
      <xdr:rowOff>1990725</xdr:rowOff>
    </xdr:from>
    <xdr:ext cx="57150" cy="82326"/>
    <xdr:sp macro="" textlink="">
      <xdr:nvSpPr>
        <xdr:cNvPr id="915" name="Text Box 394360">
          <a:extLst>
            <a:ext uri="{FF2B5EF4-FFF2-40B4-BE49-F238E27FC236}">
              <a16:creationId xmlns="" xmlns:a16="http://schemas.microsoft.com/office/drawing/2014/main" id="{00000000-0008-0000-0000-0000AD4D0000}"/>
            </a:ext>
          </a:extLst>
        </xdr:cNvPr>
        <xdr:cNvSpPr txBox="1">
          <a:spLocks noChangeArrowheads="1"/>
        </xdr:cNvSpPr>
      </xdr:nvSpPr>
      <xdr:spPr bwMode="auto">
        <a:xfrm>
          <a:off x="0" y="4343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348</xdr:row>
      <xdr:rowOff>1990725</xdr:rowOff>
    </xdr:from>
    <xdr:ext cx="57150" cy="82326"/>
    <xdr:sp macro="" textlink="">
      <xdr:nvSpPr>
        <xdr:cNvPr id="916" name="Text Box 394744">
          <a:extLst>
            <a:ext uri="{FF2B5EF4-FFF2-40B4-BE49-F238E27FC236}">
              <a16:creationId xmlns="" xmlns:a16="http://schemas.microsoft.com/office/drawing/2014/main" id="{00000000-0008-0000-0000-0000AE4D0000}"/>
            </a:ext>
          </a:extLst>
        </xdr:cNvPr>
        <xdr:cNvSpPr txBox="1">
          <a:spLocks noChangeArrowheads="1"/>
        </xdr:cNvSpPr>
      </xdr:nvSpPr>
      <xdr:spPr bwMode="auto">
        <a:xfrm>
          <a:off x="0" y="4343400"/>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348</xdr:row>
      <xdr:rowOff>1990725</xdr:rowOff>
    </xdr:from>
    <xdr:ext cx="57150" cy="81461"/>
    <xdr:sp macro="" textlink="">
      <xdr:nvSpPr>
        <xdr:cNvPr id="917" name="Text Box 394360">
          <a:extLst>
            <a:ext uri="{FF2B5EF4-FFF2-40B4-BE49-F238E27FC236}">
              <a16:creationId xmlns="" xmlns:a16="http://schemas.microsoft.com/office/drawing/2014/main" id="{00000000-0008-0000-0000-0000AF4D0000}"/>
            </a:ext>
          </a:extLst>
        </xdr:cNvPr>
        <xdr:cNvSpPr txBox="1">
          <a:spLocks noChangeArrowheads="1"/>
        </xdr:cNvSpPr>
      </xdr:nvSpPr>
      <xdr:spPr bwMode="auto">
        <a:xfrm>
          <a:off x="0" y="4343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348</xdr:row>
      <xdr:rowOff>1990725</xdr:rowOff>
    </xdr:from>
    <xdr:ext cx="57150" cy="81461"/>
    <xdr:sp macro="" textlink="">
      <xdr:nvSpPr>
        <xdr:cNvPr id="918" name="Text Box 394744">
          <a:extLst>
            <a:ext uri="{FF2B5EF4-FFF2-40B4-BE49-F238E27FC236}">
              <a16:creationId xmlns="" xmlns:a16="http://schemas.microsoft.com/office/drawing/2014/main" id="{00000000-0008-0000-0000-0000B04D0000}"/>
            </a:ext>
          </a:extLst>
        </xdr:cNvPr>
        <xdr:cNvSpPr txBox="1">
          <a:spLocks noChangeArrowheads="1"/>
        </xdr:cNvSpPr>
      </xdr:nvSpPr>
      <xdr:spPr bwMode="auto">
        <a:xfrm>
          <a:off x="0" y="4343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348</xdr:row>
      <xdr:rowOff>1990725</xdr:rowOff>
    </xdr:from>
    <xdr:ext cx="57150" cy="81461"/>
    <xdr:sp macro="" textlink="">
      <xdr:nvSpPr>
        <xdr:cNvPr id="919" name="Text Box 394360">
          <a:extLst>
            <a:ext uri="{FF2B5EF4-FFF2-40B4-BE49-F238E27FC236}">
              <a16:creationId xmlns="" xmlns:a16="http://schemas.microsoft.com/office/drawing/2014/main" id="{00000000-0008-0000-0000-0000B14D0000}"/>
            </a:ext>
          </a:extLst>
        </xdr:cNvPr>
        <xdr:cNvSpPr txBox="1">
          <a:spLocks noChangeArrowheads="1"/>
        </xdr:cNvSpPr>
      </xdr:nvSpPr>
      <xdr:spPr bwMode="auto">
        <a:xfrm>
          <a:off x="0" y="4343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348</xdr:row>
      <xdr:rowOff>1990725</xdr:rowOff>
    </xdr:from>
    <xdr:ext cx="57150" cy="81461"/>
    <xdr:sp macro="" textlink="">
      <xdr:nvSpPr>
        <xdr:cNvPr id="920" name="Text Box 394744">
          <a:extLst>
            <a:ext uri="{FF2B5EF4-FFF2-40B4-BE49-F238E27FC236}">
              <a16:creationId xmlns="" xmlns:a16="http://schemas.microsoft.com/office/drawing/2014/main" id="{00000000-0008-0000-0000-0000B24D0000}"/>
            </a:ext>
          </a:extLst>
        </xdr:cNvPr>
        <xdr:cNvSpPr txBox="1">
          <a:spLocks noChangeArrowheads="1"/>
        </xdr:cNvSpPr>
      </xdr:nvSpPr>
      <xdr:spPr bwMode="auto">
        <a:xfrm>
          <a:off x="0" y="4343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348</xdr:row>
      <xdr:rowOff>1990725</xdr:rowOff>
    </xdr:from>
    <xdr:ext cx="57150" cy="81461"/>
    <xdr:sp macro="" textlink="">
      <xdr:nvSpPr>
        <xdr:cNvPr id="921" name="Text Box 394360">
          <a:extLst>
            <a:ext uri="{FF2B5EF4-FFF2-40B4-BE49-F238E27FC236}">
              <a16:creationId xmlns="" xmlns:a16="http://schemas.microsoft.com/office/drawing/2014/main" id="{00000000-0008-0000-0000-0000B34D0000}"/>
            </a:ext>
          </a:extLst>
        </xdr:cNvPr>
        <xdr:cNvSpPr txBox="1">
          <a:spLocks noChangeArrowheads="1"/>
        </xdr:cNvSpPr>
      </xdr:nvSpPr>
      <xdr:spPr bwMode="auto">
        <a:xfrm>
          <a:off x="0" y="4343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348</xdr:row>
      <xdr:rowOff>1990725</xdr:rowOff>
    </xdr:from>
    <xdr:ext cx="57150" cy="81461"/>
    <xdr:sp macro="" textlink="">
      <xdr:nvSpPr>
        <xdr:cNvPr id="922" name="Text Box 394744">
          <a:extLst>
            <a:ext uri="{FF2B5EF4-FFF2-40B4-BE49-F238E27FC236}">
              <a16:creationId xmlns="" xmlns:a16="http://schemas.microsoft.com/office/drawing/2014/main" id="{00000000-0008-0000-0000-0000B44D0000}"/>
            </a:ext>
          </a:extLst>
        </xdr:cNvPr>
        <xdr:cNvSpPr txBox="1">
          <a:spLocks noChangeArrowheads="1"/>
        </xdr:cNvSpPr>
      </xdr:nvSpPr>
      <xdr:spPr bwMode="auto">
        <a:xfrm>
          <a:off x="0" y="4343400"/>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11</xdr:row>
      <xdr:rowOff>0</xdr:rowOff>
    </xdr:from>
    <xdr:to>
      <xdr:col>0</xdr:col>
      <xdr:colOff>266700</xdr:colOff>
      <xdr:row>11</xdr:row>
      <xdr:rowOff>38100</xdr:rowOff>
    </xdr:to>
    <xdr:sp macro="" textlink="">
      <xdr:nvSpPr>
        <xdr:cNvPr id="923" name="Text Box 4">
          <a:extLst>
            <a:ext uri="{FF2B5EF4-FFF2-40B4-BE49-F238E27FC236}">
              <a16:creationId xmlns="" xmlns:a16="http://schemas.microsoft.com/office/drawing/2014/main" id="{00000000-0008-0000-0000-000008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24" name="Text Box 4">
          <a:extLst>
            <a:ext uri="{FF2B5EF4-FFF2-40B4-BE49-F238E27FC236}">
              <a16:creationId xmlns="" xmlns:a16="http://schemas.microsoft.com/office/drawing/2014/main" id="{00000000-0008-0000-0000-000009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25" name="Text Box 4">
          <a:extLst>
            <a:ext uri="{FF2B5EF4-FFF2-40B4-BE49-F238E27FC236}">
              <a16:creationId xmlns="" xmlns:a16="http://schemas.microsoft.com/office/drawing/2014/main" id="{00000000-0008-0000-0000-00000A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26" name="Text Box 4">
          <a:extLst>
            <a:ext uri="{FF2B5EF4-FFF2-40B4-BE49-F238E27FC236}">
              <a16:creationId xmlns="" xmlns:a16="http://schemas.microsoft.com/office/drawing/2014/main" id="{00000000-0008-0000-0000-00000B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27" name="Text Box 4">
          <a:extLst>
            <a:ext uri="{FF2B5EF4-FFF2-40B4-BE49-F238E27FC236}">
              <a16:creationId xmlns="" xmlns:a16="http://schemas.microsoft.com/office/drawing/2014/main" id="{00000000-0008-0000-0000-00000C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28" name="Text Box 4">
          <a:extLst>
            <a:ext uri="{FF2B5EF4-FFF2-40B4-BE49-F238E27FC236}">
              <a16:creationId xmlns="" xmlns:a16="http://schemas.microsoft.com/office/drawing/2014/main" id="{00000000-0008-0000-0000-00000D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29" name="Text Box 4">
          <a:extLst>
            <a:ext uri="{FF2B5EF4-FFF2-40B4-BE49-F238E27FC236}">
              <a16:creationId xmlns="" xmlns:a16="http://schemas.microsoft.com/office/drawing/2014/main" id="{00000000-0008-0000-0000-00000E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30" name="Text Box 4">
          <a:extLst>
            <a:ext uri="{FF2B5EF4-FFF2-40B4-BE49-F238E27FC236}">
              <a16:creationId xmlns="" xmlns:a16="http://schemas.microsoft.com/office/drawing/2014/main" id="{00000000-0008-0000-0000-00000F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31" name="Text Box 4">
          <a:extLst>
            <a:ext uri="{FF2B5EF4-FFF2-40B4-BE49-F238E27FC236}">
              <a16:creationId xmlns="" xmlns:a16="http://schemas.microsoft.com/office/drawing/2014/main" id="{00000000-0008-0000-0000-000010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32" name="Text Box 4">
          <a:extLst>
            <a:ext uri="{FF2B5EF4-FFF2-40B4-BE49-F238E27FC236}">
              <a16:creationId xmlns="" xmlns:a16="http://schemas.microsoft.com/office/drawing/2014/main" id="{00000000-0008-0000-0000-000011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33" name="Text Box 4">
          <a:extLst>
            <a:ext uri="{FF2B5EF4-FFF2-40B4-BE49-F238E27FC236}">
              <a16:creationId xmlns="" xmlns:a16="http://schemas.microsoft.com/office/drawing/2014/main" id="{00000000-0008-0000-0000-000012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34" name="Text Box 4">
          <a:extLst>
            <a:ext uri="{FF2B5EF4-FFF2-40B4-BE49-F238E27FC236}">
              <a16:creationId xmlns="" xmlns:a16="http://schemas.microsoft.com/office/drawing/2014/main" id="{00000000-0008-0000-0000-000013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35" name="Text Box 4">
          <a:extLst>
            <a:ext uri="{FF2B5EF4-FFF2-40B4-BE49-F238E27FC236}">
              <a16:creationId xmlns="" xmlns:a16="http://schemas.microsoft.com/office/drawing/2014/main" id="{00000000-0008-0000-0000-000014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36" name="Text Box 4">
          <a:extLst>
            <a:ext uri="{FF2B5EF4-FFF2-40B4-BE49-F238E27FC236}">
              <a16:creationId xmlns="" xmlns:a16="http://schemas.microsoft.com/office/drawing/2014/main" id="{00000000-0008-0000-0000-000015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37" name="Text Box 4">
          <a:extLst>
            <a:ext uri="{FF2B5EF4-FFF2-40B4-BE49-F238E27FC236}">
              <a16:creationId xmlns="" xmlns:a16="http://schemas.microsoft.com/office/drawing/2014/main" id="{00000000-0008-0000-0000-000016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38" name="Text Box 4">
          <a:extLst>
            <a:ext uri="{FF2B5EF4-FFF2-40B4-BE49-F238E27FC236}">
              <a16:creationId xmlns="" xmlns:a16="http://schemas.microsoft.com/office/drawing/2014/main" id="{00000000-0008-0000-0000-000017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39" name="Text Box 4">
          <a:extLst>
            <a:ext uri="{FF2B5EF4-FFF2-40B4-BE49-F238E27FC236}">
              <a16:creationId xmlns="" xmlns:a16="http://schemas.microsoft.com/office/drawing/2014/main" id="{00000000-0008-0000-0000-000018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40" name="Text Box 4">
          <a:extLst>
            <a:ext uri="{FF2B5EF4-FFF2-40B4-BE49-F238E27FC236}">
              <a16:creationId xmlns="" xmlns:a16="http://schemas.microsoft.com/office/drawing/2014/main" id="{00000000-0008-0000-0000-000019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41" name="Text Box 4">
          <a:extLst>
            <a:ext uri="{FF2B5EF4-FFF2-40B4-BE49-F238E27FC236}">
              <a16:creationId xmlns="" xmlns:a16="http://schemas.microsoft.com/office/drawing/2014/main" id="{00000000-0008-0000-0000-00001A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42" name="Text Box 4">
          <a:extLst>
            <a:ext uri="{FF2B5EF4-FFF2-40B4-BE49-F238E27FC236}">
              <a16:creationId xmlns="" xmlns:a16="http://schemas.microsoft.com/office/drawing/2014/main" id="{00000000-0008-0000-0000-00001B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43" name="Text Box 4">
          <a:extLst>
            <a:ext uri="{FF2B5EF4-FFF2-40B4-BE49-F238E27FC236}">
              <a16:creationId xmlns="" xmlns:a16="http://schemas.microsoft.com/office/drawing/2014/main" id="{00000000-0008-0000-0000-000008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44" name="Text Box 4">
          <a:extLst>
            <a:ext uri="{FF2B5EF4-FFF2-40B4-BE49-F238E27FC236}">
              <a16:creationId xmlns="" xmlns:a16="http://schemas.microsoft.com/office/drawing/2014/main" id="{00000000-0008-0000-0000-000009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45" name="Text Box 4">
          <a:extLst>
            <a:ext uri="{FF2B5EF4-FFF2-40B4-BE49-F238E27FC236}">
              <a16:creationId xmlns="" xmlns:a16="http://schemas.microsoft.com/office/drawing/2014/main" id="{00000000-0008-0000-0000-00000A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46" name="Text Box 4">
          <a:extLst>
            <a:ext uri="{FF2B5EF4-FFF2-40B4-BE49-F238E27FC236}">
              <a16:creationId xmlns="" xmlns:a16="http://schemas.microsoft.com/office/drawing/2014/main" id="{00000000-0008-0000-0000-00000B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47" name="Text Box 4">
          <a:extLst>
            <a:ext uri="{FF2B5EF4-FFF2-40B4-BE49-F238E27FC236}">
              <a16:creationId xmlns="" xmlns:a16="http://schemas.microsoft.com/office/drawing/2014/main" id="{00000000-0008-0000-0000-00000C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48" name="Text Box 4">
          <a:extLst>
            <a:ext uri="{FF2B5EF4-FFF2-40B4-BE49-F238E27FC236}">
              <a16:creationId xmlns="" xmlns:a16="http://schemas.microsoft.com/office/drawing/2014/main" id="{00000000-0008-0000-0000-00000D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49" name="Text Box 4">
          <a:extLst>
            <a:ext uri="{FF2B5EF4-FFF2-40B4-BE49-F238E27FC236}">
              <a16:creationId xmlns="" xmlns:a16="http://schemas.microsoft.com/office/drawing/2014/main" id="{00000000-0008-0000-0000-00000E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50" name="Text Box 4">
          <a:extLst>
            <a:ext uri="{FF2B5EF4-FFF2-40B4-BE49-F238E27FC236}">
              <a16:creationId xmlns="" xmlns:a16="http://schemas.microsoft.com/office/drawing/2014/main" id="{00000000-0008-0000-0000-00000F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51" name="Text Box 4">
          <a:extLst>
            <a:ext uri="{FF2B5EF4-FFF2-40B4-BE49-F238E27FC236}">
              <a16:creationId xmlns="" xmlns:a16="http://schemas.microsoft.com/office/drawing/2014/main" id="{00000000-0008-0000-0000-000010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52" name="Text Box 4">
          <a:extLst>
            <a:ext uri="{FF2B5EF4-FFF2-40B4-BE49-F238E27FC236}">
              <a16:creationId xmlns="" xmlns:a16="http://schemas.microsoft.com/office/drawing/2014/main" id="{00000000-0008-0000-0000-000011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53" name="Text Box 4">
          <a:extLst>
            <a:ext uri="{FF2B5EF4-FFF2-40B4-BE49-F238E27FC236}">
              <a16:creationId xmlns="" xmlns:a16="http://schemas.microsoft.com/office/drawing/2014/main" id="{00000000-0008-0000-0000-000012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54" name="Text Box 4">
          <a:extLst>
            <a:ext uri="{FF2B5EF4-FFF2-40B4-BE49-F238E27FC236}">
              <a16:creationId xmlns="" xmlns:a16="http://schemas.microsoft.com/office/drawing/2014/main" id="{00000000-0008-0000-0000-000013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55" name="Text Box 4">
          <a:extLst>
            <a:ext uri="{FF2B5EF4-FFF2-40B4-BE49-F238E27FC236}">
              <a16:creationId xmlns="" xmlns:a16="http://schemas.microsoft.com/office/drawing/2014/main" id="{00000000-0008-0000-0000-000014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56" name="Text Box 4">
          <a:extLst>
            <a:ext uri="{FF2B5EF4-FFF2-40B4-BE49-F238E27FC236}">
              <a16:creationId xmlns="" xmlns:a16="http://schemas.microsoft.com/office/drawing/2014/main" id="{00000000-0008-0000-0000-000015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57" name="Text Box 4">
          <a:extLst>
            <a:ext uri="{FF2B5EF4-FFF2-40B4-BE49-F238E27FC236}">
              <a16:creationId xmlns="" xmlns:a16="http://schemas.microsoft.com/office/drawing/2014/main" id="{00000000-0008-0000-0000-000016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58" name="Text Box 4">
          <a:extLst>
            <a:ext uri="{FF2B5EF4-FFF2-40B4-BE49-F238E27FC236}">
              <a16:creationId xmlns="" xmlns:a16="http://schemas.microsoft.com/office/drawing/2014/main" id="{00000000-0008-0000-0000-000017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59" name="Text Box 4">
          <a:extLst>
            <a:ext uri="{FF2B5EF4-FFF2-40B4-BE49-F238E27FC236}">
              <a16:creationId xmlns="" xmlns:a16="http://schemas.microsoft.com/office/drawing/2014/main" id="{00000000-0008-0000-0000-000018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60" name="Text Box 4">
          <a:extLst>
            <a:ext uri="{FF2B5EF4-FFF2-40B4-BE49-F238E27FC236}">
              <a16:creationId xmlns="" xmlns:a16="http://schemas.microsoft.com/office/drawing/2014/main" id="{00000000-0008-0000-0000-000019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61" name="Text Box 4">
          <a:extLst>
            <a:ext uri="{FF2B5EF4-FFF2-40B4-BE49-F238E27FC236}">
              <a16:creationId xmlns="" xmlns:a16="http://schemas.microsoft.com/office/drawing/2014/main" id="{00000000-0008-0000-0000-00001A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266700</xdr:colOff>
      <xdr:row>11</xdr:row>
      <xdr:rowOff>38100</xdr:rowOff>
    </xdr:to>
    <xdr:sp macro="" textlink="">
      <xdr:nvSpPr>
        <xdr:cNvPr id="962" name="Text Box 4">
          <a:extLst>
            <a:ext uri="{FF2B5EF4-FFF2-40B4-BE49-F238E27FC236}">
              <a16:creationId xmlns="" xmlns:a16="http://schemas.microsoft.com/office/drawing/2014/main" id="{00000000-0008-0000-0000-00001B020000}"/>
            </a:ext>
          </a:extLst>
        </xdr:cNvPr>
        <xdr:cNvSpPr txBox="1">
          <a:spLocks noChangeArrowheads="1"/>
        </xdr:cNvSpPr>
      </xdr:nvSpPr>
      <xdr:spPr bwMode="auto">
        <a:xfrm>
          <a:off x="0" y="7543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0</xdr:col>
      <xdr:colOff>57150</xdr:colOff>
      <xdr:row>29</xdr:row>
      <xdr:rowOff>25519</xdr:rowOff>
    </xdr:to>
    <xdr:sp macro="" textlink="">
      <xdr:nvSpPr>
        <xdr:cNvPr id="2" name="Text Box 394360">
          <a:extLst>
            <a:ext uri="{FF2B5EF4-FFF2-40B4-BE49-F238E27FC236}">
              <a16:creationId xmlns="" xmlns:a16="http://schemas.microsoft.com/office/drawing/2014/main" id="{00000000-0008-0000-0000-000002000000}"/>
            </a:ext>
          </a:extLst>
        </xdr:cNvPr>
        <xdr:cNvSpPr txBox="1">
          <a:spLocks noChangeArrowheads="1"/>
        </xdr:cNvSpPr>
      </xdr:nvSpPr>
      <xdr:spPr bwMode="auto">
        <a:xfrm>
          <a:off x="0" y="22793325"/>
          <a:ext cx="57150" cy="17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57150</xdr:colOff>
      <xdr:row>29</xdr:row>
      <xdr:rowOff>25519</xdr:rowOff>
    </xdr:to>
    <xdr:sp macro="" textlink="">
      <xdr:nvSpPr>
        <xdr:cNvPr id="3" name="Text Box 394744">
          <a:extLst>
            <a:ext uri="{FF2B5EF4-FFF2-40B4-BE49-F238E27FC236}">
              <a16:creationId xmlns="" xmlns:a16="http://schemas.microsoft.com/office/drawing/2014/main" id="{00000000-0008-0000-0000-000003000000}"/>
            </a:ext>
          </a:extLst>
        </xdr:cNvPr>
        <xdr:cNvSpPr txBox="1">
          <a:spLocks noChangeArrowheads="1"/>
        </xdr:cNvSpPr>
      </xdr:nvSpPr>
      <xdr:spPr bwMode="auto">
        <a:xfrm>
          <a:off x="0" y="22793325"/>
          <a:ext cx="57150" cy="17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57150</xdr:colOff>
      <xdr:row>29</xdr:row>
      <xdr:rowOff>25519</xdr:rowOff>
    </xdr:to>
    <xdr:sp macro="" textlink="">
      <xdr:nvSpPr>
        <xdr:cNvPr id="4" name="Text Box 394360">
          <a:extLst>
            <a:ext uri="{FF2B5EF4-FFF2-40B4-BE49-F238E27FC236}">
              <a16:creationId xmlns="" xmlns:a16="http://schemas.microsoft.com/office/drawing/2014/main" id="{00000000-0008-0000-0000-000004000000}"/>
            </a:ext>
          </a:extLst>
        </xdr:cNvPr>
        <xdr:cNvSpPr txBox="1">
          <a:spLocks noChangeArrowheads="1"/>
        </xdr:cNvSpPr>
      </xdr:nvSpPr>
      <xdr:spPr bwMode="auto">
        <a:xfrm>
          <a:off x="0" y="22793325"/>
          <a:ext cx="57150" cy="17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57150</xdr:colOff>
      <xdr:row>29</xdr:row>
      <xdr:rowOff>25519</xdr:rowOff>
    </xdr:to>
    <xdr:sp macro="" textlink="">
      <xdr:nvSpPr>
        <xdr:cNvPr id="5" name="Text Box 394744">
          <a:extLst>
            <a:ext uri="{FF2B5EF4-FFF2-40B4-BE49-F238E27FC236}">
              <a16:creationId xmlns="" xmlns:a16="http://schemas.microsoft.com/office/drawing/2014/main" id="{00000000-0008-0000-0000-000005000000}"/>
            </a:ext>
          </a:extLst>
        </xdr:cNvPr>
        <xdr:cNvSpPr txBox="1">
          <a:spLocks noChangeArrowheads="1"/>
        </xdr:cNvSpPr>
      </xdr:nvSpPr>
      <xdr:spPr bwMode="auto">
        <a:xfrm>
          <a:off x="0" y="22793325"/>
          <a:ext cx="57150" cy="17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57150</xdr:colOff>
      <xdr:row>29</xdr:row>
      <xdr:rowOff>25519</xdr:rowOff>
    </xdr:to>
    <xdr:sp macro="" textlink="">
      <xdr:nvSpPr>
        <xdr:cNvPr id="6" name="Text Box 394360">
          <a:extLst>
            <a:ext uri="{FF2B5EF4-FFF2-40B4-BE49-F238E27FC236}">
              <a16:creationId xmlns="" xmlns:a16="http://schemas.microsoft.com/office/drawing/2014/main" id="{00000000-0008-0000-0000-000006000000}"/>
            </a:ext>
          </a:extLst>
        </xdr:cNvPr>
        <xdr:cNvSpPr txBox="1">
          <a:spLocks noChangeArrowheads="1"/>
        </xdr:cNvSpPr>
      </xdr:nvSpPr>
      <xdr:spPr bwMode="auto">
        <a:xfrm>
          <a:off x="0" y="22793325"/>
          <a:ext cx="57150" cy="17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57150</xdr:colOff>
      <xdr:row>29</xdr:row>
      <xdr:rowOff>25519</xdr:rowOff>
    </xdr:to>
    <xdr:sp macro="" textlink="">
      <xdr:nvSpPr>
        <xdr:cNvPr id="7" name="Text Box 394744">
          <a:extLst>
            <a:ext uri="{FF2B5EF4-FFF2-40B4-BE49-F238E27FC236}">
              <a16:creationId xmlns="" xmlns:a16="http://schemas.microsoft.com/office/drawing/2014/main" id="{00000000-0008-0000-0000-000007000000}"/>
            </a:ext>
          </a:extLst>
        </xdr:cNvPr>
        <xdr:cNvSpPr txBox="1">
          <a:spLocks noChangeArrowheads="1"/>
        </xdr:cNvSpPr>
      </xdr:nvSpPr>
      <xdr:spPr bwMode="auto">
        <a:xfrm>
          <a:off x="0" y="22793325"/>
          <a:ext cx="57150" cy="17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8" name="Text Box 394345">
          <a:extLst>
            <a:ext uri="{FF2B5EF4-FFF2-40B4-BE49-F238E27FC236}">
              <a16:creationId xmlns="" xmlns:a16="http://schemas.microsoft.com/office/drawing/2014/main" id="{00000000-0008-0000-0000-000008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9" name="Text Box 394346">
          <a:extLst>
            <a:ext uri="{FF2B5EF4-FFF2-40B4-BE49-F238E27FC236}">
              <a16:creationId xmlns="" xmlns:a16="http://schemas.microsoft.com/office/drawing/2014/main" id="{00000000-0008-0000-0000-000009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0" name="Text Box 394347">
          <a:extLst>
            <a:ext uri="{FF2B5EF4-FFF2-40B4-BE49-F238E27FC236}">
              <a16:creationId xmlns="" xmlns:a16="http://schemas.microsoft.com/office/drawing/2014/main" id="{00000000-0008-0000-0000-00000A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1" name="Text Box 394348">
          <a:extLst>
            <a:ext uri="{FF2B5EF4-FFF2-40B4-BE49-F238E27FC236}">
              <a16:creationId xmlns="" xmlns:a16="http://schemas.microsoft.com/office/drawing/2014/main" id="{00000000-0008-0000-0000-00000B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2" name="Text Box 394349">
          <a:extLst>
            <a:ext uri="{FF2B5EF4-FFF2-40B4-BE49-F238E27FC236}">
              <a16:creationId xmlns="" xmlns:a16="http://schemas.microsoft.com/office/drawing/2014/main" id="{00000000-0008-0000-0000-00000C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3" name="Text Box 394350">
          <a:extLst>
            <a:ext uri="{FF2B5EF4-FFF2-40B4-BE49-F238E27FC236}">
              <a16:creationId xmlns="" xmlns:a16="http://schemas.microsoft.com/office/drawing/2014/main" id="{00000000-0008-0000-0000-00000D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4" name="Text Box 394351">
          <a:extLst>
            <a:ext uri="{FF2B5EF4-FFF2-40B4-BE49-F238E27FC236}">
              <a16:creationId xmlns="" xmlns:a16="http://schemas.microsoft.com/office/drawing/2014/main" id="{00000000-0008-0000-0000-00000E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5" name="Text Box 394352">
          <a:extLst>
            <a:ext uri="{FF2B5EF4-FFF2-40B4-BE49-F238E27FC236}">
              <a16:creationId xmlns="" xmlns:a16="http://schemas.microsoft.com/office/drawing/2014/main" id="{00000000-0008-0000-0000-00000F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6" name="Text Box 394353">
          <a:extLst>
            <a:ext uri="{FF2B5EF4-FFF2-40B4-BE49-F238E27FC236}">
              <a16:creationId xmlns="" xmlns:a16="http://schemas.microsoft.com/office/drawing/2014/main" id="{00000000-0008-0000-0000-000010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7" name="Text Box 394354">
          <a:extLst>
            <a:ext uri="{FF2B5EF4-FFF2-40B4-BE49-F238E27FC236}">
              <a16:creationId xmlns="" xmlns:a16="http://schemas.microsoft.com/office/drawing/2014/main" id="{00000000-0008-0000-0000-000011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8" name="Text Box 394355">
          <a:extLst>
            <a:ext uri="{FF2B5EF4-FFF2-40B4-BE49-F238E27FC236}">
              <a16:creationId xmlns="" xmlns:a16="http://schemas.microsoft.com/office/drawing/2014/main" id="{00000000-0008-0000-0000-000012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9" name="Text Box 394356">
          <a:extLst>
            <a:ext uri="{FF2B5EF4-FFF2-40B4-BE49-F238E27FC236}">
              <a16:creationId xmlns="" xmlns:a16="http://schemas.microsoft.com/office/drawing/2014/main" id="{00000000-0008-0000-0000-000013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20" name="Text Box 394357">
          <a:extLst>
            <a:ext uri="{FF2B5EF4-FFF2-40B4-BE49-F238E27FC236}">
              <a16:creationId xmlns="" xmlns:a16="http://schemas.microsoft.com/office/drawing/2014/main" id="{00000000-0008-0000-0000-000014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21" name="Text Box 394358">
          <a:extLst>
            <a:ext uri="{FF2B5EF4-FFF2-40B4-BE49-F238E27FC236}">
              <a16:creationId xmlns="" xmlns:a16="http://schemas.microsoft.com/office/drawing/2014/main" id="{00000000-0008-0000-0000-000015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22" name="Text Box 394359">
          <a:extLst>
            <a:ext uri="{FF2B5EF4-FFF2-40B4-BE49-F238E27FC236}">
              <a16:creationId xmlns="" xmlns:a16="http://schemas.microsoft.com/office/drawing/2014/main" id="{00000000-0008-0000-0000-000016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23" name="Text Box 394729">
          <a:extLst>
            <a:ext uri="{FF2B5EF4-FFF2-40B4-BE49-F238E27FC236}">
              <a16:creationId xmlns="" xmlns:a16="http://schemas.microsoft.com/office/drawing/2014/main" id="{00000000-0008-0000-0000-000017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24" name="Text Box 394730">
          <a:extLst>
            <a:ext uri="{FF2B5EF4-FFF2-40B4-BE49-F238E27FC236}">
              <a16:creationId xmlns="" xmlns:a16="http://schemas.microsoft.com/office/drawing/2014/main" id="{00000000-0008-0000-0000-000018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25" name="Text Box 394731">
          <a:extLst>
            <a:ext uri="{FF2B5EF4-FFF2-40B4-BE49-F238E27FC236}">
              <a16:creationId xmlns="" xmlns:a16="http://schemas.microsoft.com/office/drawing/2014/main" id="{00000000-0008-0000-0000-000019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26" name="Text Box 394732">
          <a:extLst>
            <a:ext uri="{FF2B5EF4-FFF2-40B4-BE49-F238E27FC236}">
              <a16:creationId xmlns="" xmlns:a16="http://schemas.microsoft.com/office/drawing/2014/main" id="{00000000-0008-0000-0000-00001A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27" name="Text Box 394733">
          <a:extLst>
            <a:ext uri="{FF2B5EF4-FFF2-40B4-BE49-F238E27FC236}">
              <a16:creationId xmlns="" xmlns:a16="http://schemas.microsoft.com/office/drawing/2014/main" id="{00000000-0008-0000-0000-00001B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28" name="Text Box 394734">
          <a:extLst>
            <a:ext uri="{FF2B5EF4-FFF2-40B4-BE49-F238E27FC236}">
              <a16:creationId xmlns="" xmlns:a16="http://schemas.microsoft.com/office/drawing/2014/main" id="{00000000-0008-0000-0000-00001C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29" name="Text Box 394735">
          <a:extLst>
            <a:ext uri="{FF2B5EF4-FFF2-40B4-BE49-F238E27FC236}">
              <a16:creationId xmlns="" xmlns:a16="http://schemas.microsoft.com/office/drawing/2014/main" id="{00000000-0008-0000-0000-00001D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30" name="Text Box 394736">
          <a:extLst>
            <a:ext uri="{FF2B5EF4-FFF2-40B4-BE49-F238E27FC236}">
              <a16:creationId xmlns="" xmlns:a16="http://schemas.microsoft.com/office/drawing/2014/main" id="{00000000-0008-0000-0000-00001E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31" name="Text Box 394737">
          <a:extLst>
            <a:ext uri="{FF2B5EF4-FFF2-40B4-BE49-F238E27FC236}">
              <a16:creationId xmlns="" xmlns:a16="http://schemas.microsoft.com/office/drawing/2014/main" id="{00000000-0008-0000-0000-00001F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32" name="Text Box 394738">
          <a:extLst>
            <a:ext uri="{FF2B5EF4-FFF2-40B4-BE49-F238E27FC236}">
              <a16:creationId xmlns="" xmlns:a16="http://schemas.microsoft.com/office/drawing/2014/main" id="{00000000-0008-0000-0000-000020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33" name="Text Box 394739">
          <a:extLst>
            <a:ext uri="{FF2B5EF4-FFF2-40B4-BE49-F238E27FC236}">
              <a16:creationId xmlns="" xmlns:a16="http://schemas.microsoft.com/office/drawing/2014/main" id="{00000000-0008-0000-0000-000021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34" name="Text Box 394740">
          <a:extLst>
            <a:ext uri="{FF2B5EF4-FFF2-40B4-BE49-F238E27FC236}">
              <a16:creationId xmlns="" xmlns:a16="http://schemas.microsoft.com/office/drawing/2014/main" id="{00000000-0008-0000-0000-000022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35" name="Text Box 394741">
          <a:extLst>
            <a:ext uri="{FF2B5EF4-FFF2-40B4-BE49-F238E27FC236}">
              <a16:creationId xmlns="" xmlns:a16="http://schemas.microsoft.com/office/drawing/2014/main" id="{00000000-0008-0000-0000-000023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36" name="Text Box 394742">
          <a:extLst>
            <a:ext uri="{FF2B5EF4-FFF2-40B4-BE49-F238E27FC236}">
              <a16:creationId xmlns="" xmlns:a16="http://schemas.microsoft.com/office/drawing/2014/main" id="{00000000-0008-0000-0000-000024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37" name="Text Box 394743">
          <a:extLst>
            <a:ext uri="{FF2B5EF4-FFF2-40B4-BE49-F238E27FC236}">
              <a16:creationId xmlns="" xmlns:a16="http://schemas.microsoft.com/office/drawing/2014/main" id="{00000000-0008-0000-0000-000025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38" name="Text Box 394345">
          <a:extLst>
            <a:ext uri="{FF2B5EF4-FFF2-40B4-BE49-F238E27FC236}">
              <a16:creationId xmlns="" xmlns:a16="http://schemas.microsoft.com/office/drawing/2014/main" id="{00000000-0008-0000-0000-000026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39" name="Text Box 394346">
          <a:extLst>
            <a:ext uri="{FF2B5EF4-FFF2-40B4-BE49-F238E27FC236}">
              <a16:creationId xmlns="" xmlns:a16="http://schemas.microsoft.com/office/drawing/2014/main" id="{00000000-0008-0000-0000-000027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40" name="Text Box 394347">
          <a:extLst>
            <a:ext uri="{FF2B5EF4-FFF2-40B4-BE49-F238E27FC236}">
              <a16:creationId xmlns="" xmlns:a16="http://schemas.microsoft.com/office/drawing/2014/main" id="{00000000-0008-0000-0000-000028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41" name="Text Box 394348">
          <a:extLst>
            <a:ext uri="{FF2B5EF4-FFF2-40B4-BE49-F238E27FC236}">
              <a16:creationId xmlns="" xmlns:a16="http://schemas.microsoft.com/office/drawing/2014/main" id="{00000000-0008-0000-0000-000029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42" name="Text Box 394349">
          <a:extLst>
            <a:ext uri="{FF2B5EF4-FFF2-40B4-BE49-F238E27FC236}">
              <a16:creationId xmlns="" xmlns:a16="http://schemas.microsoft.com/office/drawing/2014/main" id="{00000000-0008-0000-0000-00002A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43" name="Text Box 394350">
          <a:extLst>
            <a:ext uri="{FF2B5EF4-FFF2-40B4-BE49-F238E27FC236}">
              <a16:creationId xmlns="" xmlns:a16="http://schemas.microsoft.com/office/drawing/2014/main" id="{00000000-0008-0000-0000-00002B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44" name="Text Box 394351">
          <a:extLst>
            <a:ext uri="{FF2B5EF4-FFF2-40B4-BE49-F238E27FC236}">
              <a16:creationId xmlns="" xmlns:a16="http://schemas.microsoft.com/office/drawing/2014/main" id="{00000000-0008-0000-0000-00002C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45" name="Text Box 394352">
          <a:extLst>
            <a:ext uri="{FF2B5EF4-FFF2-40B4-BE49-F238E27FC236}">
              <a16:creationId xmlns="" xmlns:a16="http://schemas.microsoft.com/office/drawing/2014/main" id="{00000000-0008-0000-0000-00002D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46" name="Text Box 394353">
          <a:extLst>
            <a:ext uri="{FF2B5EF4-FFF2-40B4-BE49-F238E27FC236}">
              <a16:creationId xmlns="" xmlns:a16="http://schemas.microsoft.com/office/drawing/2014/main" id="{00000000-0008-0000-0000-00002E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47" name="Text Box 394354">
          <a:extLst>
            <a:ext uri="{FF2B5EF4-FFF2-40B4-BE49-F238E27FC236}">
              <a16:creationId xmlns="" xmlns:a16="http://schemas.microsoft.com/office/drawing/2014/main" id="{00000000-0008-0000-0000-00002F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48" name="Text Box 394355">
          <a:extLst>
            <a:ext uri="{FF2B5EF4-FFF2-40B4-BE49-F238E27FC236}">
              <a16:creationId xmlns="" xmlns:a16="http://schemas.microsoft.com/office/drawing/2014/main" id="{00000000-0008-0000-0000-000030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49" name="Text Box 394356">
          <a:extLst>
            <a:ext uri="{FF2B5EF4-FFF2-40B4-BE49-F238E27FC236}">
              <a16:creationId xmlns="" xmlns:a16="http://schemas.microsoft.com/office/drawing/2014/main" id="{00000000-0008-0000-0000-000031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50" name="Text Box 394357">
          <a:extLst>
            <a:ext uri="{FF2B5EF4-FFF2-40B4-BE49-F238E27FC236}">
              <a16:creationId xmlns="" xmlns:a16="http://schemas.microsoft.com/office/drawing/2014/main" id="{00000000-0008-0000-0000-000032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51" name="Text Box 394358">
          <a:extLst>
            <a:ext uri="{FF2B5EF4-FFF2-40B4-BE49-F238E27FC236}">
              <a16:creationId xmlns="" xmlns:a16="http://schemas.microsoft.com/office/drawing/2014/main" id="{00000000-0008-0000-0000-000033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52" name="Text Box 394359">
          <a:extLst>
            <a:ext uri="{FF2B5EF4-FFF2-40B4-BE49-F238E27FC236}">
              <a16:creationId xmlns="" xmlns:a16="http://schemas.microsoft.com/office/drawing/2014/main" id="{00000000-0008-0000-0000-000034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53" name="Text Box 394729">
          <a:extLst>
            <a:ext uri="{FF2B5EF4-FFF2-40B4-BE49-F238E27FC236}">
              <a16:creationId xmlns="" xmlns:a16="http://schemas.microsoft.com/office/drawing/2014/main" id="{00000000-0008-0000-0000-000035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54" name="Text Box 394730">
          <a:extLst>
            <a:ext uri="{FF2B5EF4-FFF2-40B4-BE49-F238E27FC236}">
              <a16:creationId xmlns="" xmlns:a16="http://schemas.microsoft.com/office/drawing/2014/main" id="{00000000-0008-0000-0000-000036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55" name="Text Box 394731">
          <a:extLst>
            <a:ext uri="{FF2B5EF4-FFF2-40B4-BE49-F238E27FC236}">
              <a16:creationId xmlns="" xmlns:a16="http://schemas.microsoft.com/office/drawing/2014/main" id="{00000000-0008-0000-0000-000037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56" name="Text Box 394732">
          <a:extLst>
            <a:ext uri="{FF2B5EF4-FFF2-40B4-BE49-F238E27FC236}">
              <a16:creationId xmlns="" xmlns:a16="http://schemas.microsoft.com/office/drawing/2014/main" id="{00000000-0008-0000-0000-000038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57" name="Text Box 394733">
          <a:extLst>
            <a:ext uri="{FF2B5EF4-FFF2-40B4-BE49-F238E27FC236}">
              <a16:creationId xmlns="" xmlns:a16="http://schemas.microsoft.com/office/drawing/2014/main" id="{00000000-0008-0000-0000-000039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58" name="Text Box 394734">
          <a:extLst>
            <a:ext uri="{FF2B5EF4-FFF2-40B4-BE49-F238E27FC236}">
              <a16:creationId xmlns="" xmlns:a16="http://schemas.microsoft.com/office/drawing/2014/main" id="{00000000-0008-0000-0000-00003A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59" name="Text Box 394735">
          <a:extLst>
            <a:ext uri="{FF2B5EF4-FFF2-40B4-BE49-F238E27FC236}">
              <a16:creationId xmlns="" xmlns:a16="http://schemas.microsoft.com/office/drawing/2014/main" id="{00000000-0008-0000-0000-00003B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60" name="Text Box 394736">
          <a:extLst>
            <a:ext uri="{FF2B5EF4-FFF2-40B4-BE49-F238E27FC236}">
              <a16:creationId xmlns="" xmlns:a16="http://schemas.microsoft.com/office/drawing/2014/main" id="{00000000-0008-0000-0000-00003C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61" name="Text Box 394737">
          <a:extLst>
            <a:ext uri="{FF2B5EF4-FFF2-40B4-BE49-F238E27FC236}">
              <a16:creationId xmlns="" xmlns:a16="http://schemas.microsoft.com/office/drawing/2014/main" id="{00000000-0008-0000-0000-00003D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62" name="Text Box 394738">
          <a:extLst>
            <a:ext uri="{FF2B5EF4-FFF2-40B4-BE49-F238E27FC236}">
              <a16:creationId xmlns="" xmlns:a16="http://schemas.microsoft.com/office/drawing/2014/main" id="{00000000-0008-0000-0000-00003E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63" name="Text Box 394739">
          <a:extLst>
            <a:ext uri="{FF2B5EF4-FFF2-40B4-BE49-F238E27FC236}">
              <a16:creationId xmlns="" xmlns:a16="http://schemas.microsoft.com/office/drawing/2014/main" id="{00000000-0008-0000-0000-00003F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64" name="Text Box 394740">
          <a:extLst>
            <a:ext uri="{FF2B5EF4-FFF2-40B4-BE49-F238E27FC236}">
              <a16:creationId xmlns="" xmlns:a16="http://schemas.microsoft.com/office/drawing/2014/main" id="{00000000-0008-0000-0000-000040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65" name="Text Box 394741">
          <a:extLst>
            <a:ext uri="{FF2B5EF4-FFF2-40B4-BE49-F238E27FC236}">
              <a16:creationId xmlns="" xmlns:a16="http://schemas.microsoft.com/office/drawing/2014/main" id="{00000000-0008-0000-0000-000041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66" name="Text Box 394742">
          <a:extLst>
            <a:ext uri="{FF2B5EF4-FFF2-40B4-BE49-F238E27FC236}">
              <a16:creationId xmlns="" xmlns:a16="http://schemas.microsoft.com/office/drawing/2014/main" id="{00000000-0008-0000-0000-000042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67" name="Text Box 394743">
          <a:extLst>
            <a:ext uri="{FF2B5EF4-FFF2-40B4-BE49-F238E27FC236}">
              <a16:creationId xmlns="" xmlns:a16="http://schemas.microsoft.com/office/drawing/2014/main" id="{00000000-0008-0000-0000-000043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57150</xdr:colOff>
      <xdr:row>28</xdr:row>
      <xdr:rowOff>76200</xdr:rowOff>
    </xdr:to>
    <xdr:sp macro="" textlink="">
      <xdr:nvSpPr>
        <xdr:cNvPr id="68" name="Text Box 394360">
          <a:extLst>
            <a:ext uri="{FF2B5EF4-FFF2-40B4-BE49-F238E27FC236}">
              <a16:creationId xmlns="" xmlns:a16="http://schemas.microsoft.com/office/drawing/2014/main" id="{00000000-0008-0000-0000-000044000000}"/>
            </a:ext>
          </a:extLst>
        </xdr:cNvPr>
        <xdr:cNvSpPr txBox="1">
          <a:spLocks noChangeArrowheads="1"/>
        </xdr:cNvSpPr>
      </xdr:nvSpPr>
      <xdr:spPr bwMode="auto">
        <a:xfrm>
          <a:off x="0" y="2279142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57150</xdr:colOff>
      <xdr:row>28</xdr:row>
      <xdr:rowOff>76200</xdr:rowOff>
    </xdr:to>
    <xdr:sp macro="" textlink="">
      <xdr:nvSpPr>
        <xdr:cNvPr id="69" name="Text Box 394744">
          <a:extLst>
            <a:ext uri="{FF2B5EF4-FFF2-40B4-BE49-F238E27FC236}">
              <a16:creationId xmlns="" xmlns:a16="http://schemas.microsoft.com/office/drawing/2014/main" id="{00000000-0008-0000-0000-000045000000}"/>
            </a:ext>
          </a:extLst>
        </xdr:cNvPr>
        <xdr:cNvSpPr txBox="1">
          <a:spLocks noChangeArrowheads="1"/>
        </xdr:cNvSpPr>
      </xdr:nvSpPr>
      <xdr:spPr bwMode="auto">
        <a:xfrm>
          <a:off x="0" y="2279142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70" name="Text Box 394345">
          <a:extLst>
            <a:ext uri="{FF2B5EF4-FFF2-40B4-BE49-F238E27FC236}">
              <a16:creationId xmlns="" xmlns:a16="http://schemas.microsoft.com/office/drawing/2014/main" id="{00000000-0008-0000-0000-000046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71" name="Text Box 394346">
          <a:extLst>
            <a:ext uri="{FF2B5EF4-FFF2-40B4-BE49-F238E27FC236}">
              <a16:creationId xmlns="" xmlns:a16="http://schemas.microsoft.com/office/drawing/2014/main" id="{00000000-0008-0000-0000-000047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72" name="Text Box 394347">
          <a:extLst>
            <a:ext uri="{FF2B5EF4-FFF2-40B4-BE49-F238E27FC236}">
              <a16:creationId xmlns="" xmlns:a16="http://schemas.microsoft.com/office/drawing/2014/main" id="{00000000-0008-0000-0000-000048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73" name="Text Box 394348">
          <a:extLst>
            <a:ext uri="{FF2B5EF4-FFF2-40B4-BE49-F238E27FC236}">
              <a16:creationId xmlns="" xmlns:a16="http://schemas.microsoft.com/office/drawing/2014/main" id="{00000000-0008-0000-0000-000049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74" name="Text Box 394349">
          <a:extLst>
            <a:ext uri="{FF2B5EF4-FFF2-40B4-BE49-F238E27FC236}">
              <a16:creationId xmlns="" xmlns:a16="http://schemas.microsoft.com/office/drawing/2014/main" id="{00000000-0008-0000-0000-00004A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75" name="Text Box 394350">
          <a:extLst>
            <a:ext uri="{FF2B5EF4-FFF2-40B4-BE49-F238E27FC236}">
              <a16:creationId xmlns="" xmlns:a16="http://schemas.microsoft.com/office/drawing/2014/main" id="{00000000-0008-0000-0000-00004B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76" name="Text Box 394351">
          <a:extLst>
            <a:ext uri="{FF2B5EF4-FFF2-40B4-BE49-F238E27FC236}">
              <a16:creationId xmlns="" xmlns:a16="http://schemas.microsoft.com/office/drawing/2014/main" id="{00000000-0008-0000-0000-00004C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77" name="Text Box 39435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78" name="Text Box 394353">
          <a:extLst>
            <a:ext uri="{FF2B5EF4-FFF2-40B4-BE49-F238E27FC236}">
              <a16:creationId xmlns="" xmlns:a16="http://schemas.microsoft.com/office/drawing/2014/main" id="{00000000-0008-0000-0000-00004E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79" name="Text Box 394354">
          <a:extLst>
            <a:ext uri="{FF2B5EF4-FFF2-40B4-BE49-F238E27FC236}">
              <a16:creationId xmlns="" xmlns:a16="http://schemas.microsoft.com/office/drawing/2014/main" id="{00000000-0008-0000-0000-00004F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80" name="Text Box 394355">
          <a:extLst>
            <a:ext uri="{FF2B5EF4-FFF2-40B4-BE49-F238E27FC236}">
              <a16:creationId xmlns="" xmlns:a16="http://schemas.microsoft.com/office/drawing/2014/main" id="{00000000-0008-0000-0000-000050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81" name="Text Box 394356">
          <a:extLst>
            <a:ext uri="{FF2B5EF4-FFF2-40B4-BE49-F238E27FC236}">
              <a16:creationId xmlns="" xmlns:a16="http://schemas.microsoft.com/office/drawing/2014/main" id="{00000000-0008-0000-0000-000051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82" name="Text Box 394357">
          <a:extLst>
            <a:ext uri="{FF2B5EF4-FFF2-40B4-BE49-F238E27FC236}">
              <a16:creationId xmlns="" xmlns:a16="http://schemas.microsoft.com/office/drawing/2014/main" id="{00000000-0008-0000-0000-000052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83" name="Text Box 394358">
          <a:extLst>
            <a:ext uri="{FF2B5EF4-FFF2-40B4-BE49-F238E27FC236}">
              <a16:creationId xmlns="" xmlns:a16="http://schemas.microsoft.com/office/drawing/2014/main" id="{00000000-0008-0000-0000-000053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84" name="Text Box 394359">
          <a:extLst>
            <a:ext uri="{FF2B5EF4-FFF2-40B4-BE49-F238E27FC236}">
              <a16:creationId xmlns="" xmlns:a16="http://schemas.microsoft.com/office/drawing/2014/main" id="{00000000-0008-0000-0000-000054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85" name="Text Box 394729">
          <a:extLst>
            <a:ext uri="{FF2B5EF4-FFF2-40B4-BE49-F238E27FC236}">
              <a16:creationId xmlns="" xmlns:a16="http://schemas.microsoft.com/office/drawing/2014/main" id="{00000000-0008-0000-0000-000055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86" name="Text Box 394730">
          <a:extLst>
            <a:ext uri="{FF2B5EF4-FFF2-40B4-BE49-F238E27FC236}">
              <a16:creationId xmlns="" xmlns:a16="http://schemas.microsoft.com/office/drawing/2014/main" id="{00000000-0008-0000-0000-000056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87" name="Text Box 394731">
          <a:extLst>
            <a:ext uri="{FF2B5EF4-FFF2-40B4-BE49-F238E27FC236}">
              <a16:creationId xmlns="" xmlns:a16="http://schemas.microsoft.com/office/drawing/2014/main" id="{00000000-0008-0000-0000-000057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88" name="Text Box 394732">
          <a:extLst>
            <a:ext uri="{FF2B5EF4-FFF2-40B4-BE49-F238E27FC236}">
              <a16:creationId xmlns="" xmlns:a16="http://schemas.microsoft.com/office/drawing/2014/main" id="{00000000-0008-0000-0000-000058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89" name="Text Box 394733">
          <a:extLst>
            <a:ext uri="{FF2B5EF4-FFF2-40B4-BE49-F238E27FC236}">
              <a16:creationId xmlns="" xmlns:a16="http://schemas.microsoft.com/office/drawing/2014/main" id="{00000000-0008-0000-0000-000059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90" name="Text Box 394734">
          <a:extLst>
            <a:ext uri="{FF2B5EF4-FFF2-40B4-BE49-F238E27FC236}">
              <a16:creationId xmlns="" xmlns:a16="http://schemas.microsoft.com/office/drawing/2014/main" id="{00000000-0008-0000-0000-00005A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91" name="Text Box 394735">
          <a:extLst>
            <a:ext uri="{FF2B5EF4-FFF2-40B4-BE49-F238E27FC236}">
              <a16:creationId xmlns="" xmlns:a16="http://schemas.microsoft.com/office/drawing/2014/main" id="{00000000-0008-0000-0000-00005B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92" name="Text Box 394736">
          <a:extLst>
            <a:ext uri="{FF2B5EF4-FFF2-40B4-BE49-F238E27FC236}">
              <a16:creationId xmlns="" xmlns:a16="http://schemas.microsoft.com/office/drawing/2014/main" id="{00000000-0008-0000-0000-00005C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93" name="Text Box 394737">
          <a:extLst>
            <a:ext uri="{FF2B5EF4-FFF2-40B4-BE49-F238E27FC236}">
              <a16:creationId xmlns="" xmlns:a16="http://schemas.microsoft.com/office/drawing/2014/main" id="{00000000-0008-0000-0000-00005D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94" name="Text Box 394738">
          <a:extLst>
            <a:ext uri="{FF2B5EF4-FFF2-40B4-BE49-F238E27FC236}">
              <a16:creationId xmlns="" xmlns:a16="http://schemas.microsoft.com/office/drawing/2014/main" id="{00000000-0008-0000-0000-00005E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95" name="Text Box 394739">
          <a:extLst>
            <a:ext uri="{FF2B5EF4-FFF2-40B4-BE49-F238E27FC236}">
              <a16:creationId xmlns="" xmlns:a16="http://schemas.microsoft.com/office/drawing/2014/main" id="{00000000-0008-0000-0000-00005F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96" name="Text Box 394740">
          <a:extLst>
            <a:ext uri="{FF2B5EF4-FFF2-40B4-BE49-F238E27FC236}">
              <a16:creationId xmlns="" xmlns:a16="http://schemas.microsoft.com/office/drawing/2014/main" id="{00000000-0008-0000-0000-000060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97" name="Text Box 394741">
          <a:extLst>
            <a:ext uri="{FF2B5EF4-FFF2-40B4-BE49-F238E27FC236}">
              <a16:creationId xmlns="" xmlns:a16="http://schemas.microsoft.com/office/drawing/2014/main" id="{00000000-0008-0000-0000-000061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98" name="Text Box 39474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99" name="Text Box 394743">
          <a:extLst>
            <a:ext uri="{FF2B5EF4-FFF2-40B4-BE49-F238E27FC236}">
              <a16:creationId xmlns="" xmlns:a16="http://schemas.microsoft.com/office/drawing/2014/main" id="{00000000-0008-0000-0000-000063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57150</xdr:colOff>
      <xdr:row>28</xdr:row>
      <xdr:rowOff>76200</xdr:rowOff>
    </xdr:to>
    <xdr:sp macro="" textlink="">
      <xdr:nvSpPr>
        <xdr:cNvPr id="100" name="Text Box 394360">
          <a:extLst>
            <a:ext uri="{FF2B5EF4-FFF2-40B4-BE49-F238E27FC236}">
              <a16:creationId xmlns="" xmlns:a16="http://schemas.microsoft.com/office/drawing/2014/main" id="{00000000-0008-0000-0000-000064000000}"/>
            </a:ext>
          </a:extLst>
        </xdr:cNvPr>
        <xdr:cNvSpPr txBox="1">
          <a:spLocks noChangeArrowheads="1"/>
        </xdr:cNvSpPr>
      </xdr:nvSpPr>
      <xdr:spPr bwMode="auto">
        <a:xfrm>
          <a:off x="0" y="2279142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57150</xdr:colOff>
      <xdr:row>28</xdr:row>
      <xdr:rowOff>76200</xdr:rowOff>
    </xdr:to>
    <xdr:sp macro="" textlink="">
      <xdr:nvSpPr>
        <xdr:cNvPr id="101" name="Text Box 394744">
          <a:extLst>
            <a:ext uri="{FF2B5EF4-FFF2-40B4-BE49-F238E27FC236}">
              <a16:creationId xmlns="" xmlns:a16="http://schemas.microsoft.com/office/drawing/2014/main" id="{00000000-0008-0000-0000-000065000000}"/>
            </a:ext>
          </a:extLst>
        </xdr:cNvPr>
        <xdr:cNvSpPr txBox="1">
          <a:spLocks noChangeArrowheads="1"/>
        </xdr:cNvSpPr>
      </xdr:nvSpPr>
      <xdr:spPr bwMode="auto">
        <a:xfrm>
          <a:off x="0" y="2279142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02" name="Text Box 394345">
          <a:extLst>
            <a:ext uri="{FF2B5EF4-FFF2-40B4-BE49-F238E27FC236}">
              <a16:creationId xmlns="" xmlns:a16="http://schemas.microsoft.com/office/drawing/2014/main" id="{00000000-0008-0000-0000-000066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03" name="Text Box 394346">
          <a:extLst>
            <a:ext uri="{FF2B5EF4-FFF2-40B4-BE49-F238E27FC236}">
              <a16:creationId xmlns="" xmlns:a16="http://schemas.microsoft.com/office/drawing/2014/main" id="{00000000-0008-0000-0000-000067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04" name="Text Box 394347">
          <a:extLst>
            <a:ext uri="{FF2B5EF4-FFF2-40B4-BE49-F238E27FC236}">
              <a16:creationId xmlns="" xmlns:a16="http://schemas.microsoft.com/office/drawing/2014/main" id="{00000000-0008-0000-0000-000068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05" name="Text Box 394348">
          <a:extLst>
            <a:ext uri="{FF2B5EF4-FFF2-40B4-BE49-F238E27FC236}">
              <a16:creationId xmlns="" xmlns:a16="http://schemas.microsoft.com/office/drawing/2014/main" id="{00000000-0008-0000-0000-000069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06" name="Text Box 394349">
          <a:extLst>
            <a:ext uri="{FF2B5EF4-FFF2-40B4-BE49-F238E27FC236}">
              <a16:creationId xmlns="" xmlns:a16="http://schemas.microsoft.com/office/drawing/2014/main" id="{00000000-0008-0000-0000-00006A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07" name="Text Box 394350">
          <a:extLst>
            <a:ext uri="{FF2B5EF4-FFF2-40B4-BE49-F238E27FC236}">
              <a16:creationId xmlns="" xmlns:a16="http://schemas.microsoft.com/office/drawing/2014/main" id="{00000000-0008-0000-0000-00006B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08" name="Text Box 394351">
          <a:extLst>
            <a:ext uri="{FF2B5EF4-FFF2-40B4-BE49-F238E27FC236}">
              <a16:creationId xmlns="" xmlns:a16="http://schemas.microsoft.com/office/drawing/2014/main" id="{00000000-0008-0000-0000-00006C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09" name="Text Box 394352">
          <a:extLst>
            <a:ext uri="{FF2B5EF4-FFF2-40B4-BE49-F238E27FC236}">
              <a16:creationId xmlns="" xmlns:a16="http://schemas.microsoft.com/office/drawing/2014/main" id="{00000000-0008-0000-0000-00006D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10" name="Text Box 394353">
          <a:extLst>
            <a:ext uri="{FF2B5EF4-FFF2-40B4-BE49-F238E27FC236}">
              <a16:creationId xmlns="" xmlns:a16="http://schemas.microsoft.com/office/drawing/2014/main" id="{00000000-0008-0000-0000-00006E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11" name="Text Box 394354">
          <a:extLst>
            <a:ext uri="{FF2B5EF4-FFF2-40B4-BE49-F238E27FC236}">
              <a16:creationId xmlns="" xmlns:a16="http://schemas.microsoft.com/office/drawing/2014/main" id="{00000000-0008-0000-0000-00006F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12" name="Text Box 394355">
          <a:extLst>
            <a:ext uri="{FF2B5EF4-FFF2-40B4-BE49-F238E27FC236}">
              <a16:creationId xmlns="" xmlns:a16="http://schemas.microsoft.com/office/drawing/2014/main" id="{00000000-0008-0000-0000-000070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13" name="Text Box 394356">
          <a:extLst>
            <a:ext uri="{FF2B5EF4-FFF2-40B4-BE49-F238E27FC236}">
              <a16:creationId xmlns="" xmlns:a16="http://schemas.microsoft.com/office/drawing/2014/main" id="{00000000-0008-0000-0000-000071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14" name="Text Box 394357">
          <a:extLst>
            <a:ext uri="{FF2B5EF4-FFF2-40B4-BE49-F238E27FC236}">
              <a16:creationId xmlns="" xmlns:a16="http://schemas.microsoft.com/office/drawing/2014/main" id="{00000000-0008-0000-0000-000072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15" name="Text Box 394358">
          <a:extLst>
            <a:ext uri="{FF2B5EF4-FFF2-40B4-BE49-F238E27FC236}">
              <a16:creationId xmlns="" xmlns:a16="http://schemas.microsoft.com/office/drawing/2014/main" id="{00000000-0008-0000-0000-000073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16" name="Text Box 394359">
          <a:extLst>
            <a:ext uri="{FF2B5EF4-FFF2-40B4-BE49-F238E27FC236}">
              <a16:creationId xmlns="" xmlns:a16="http://schemas.microsoft.com/office/drawing/2014/main" id="{00000000-0008-0000-0000-000074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17" name="Text Box 394729">
          <a:extLst>
            <a:ext uri="{FF2B5EF4-FFF2-40B4-BE49-F238E27FC236}">
              <a16:creationId xmlns="" xmlns:a16="http://schemas.microsoft.com/office/drawing/2014/main" id="{00000000-0008-0000-0000-000075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18" name="Text Box 394730">
          <a:extLst>
            <a:ext uri="{FF2B5EF4-FFF2-40B4-BE49-F238E27FC236}">
              <a16:creationId xmlns="" xmlns:a16="http://schemas.microsoft.com/office/drawing/2014/main" id="{00000000-0008-0000-0000-000076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19" name="Text Box 394731">
          <a:extLst>
            <a:ext uri="{FF2B5EF4-FFF2-40B4-BE49-F238E27FC236}">
              <a16:creationId xmlns="" xmlns:a16="http://schemas.microsoft.com/office/drawing/2014/main" id="{00000000-0008-0000-0000-000077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20" name="Text Box 394732">
          <a:extLst>
            <a:ext uri="{FF2B5EF4-FFF2-40B4-BE49-F238E27FC236}">
              <a16:creationId xmlns="" xmlns:a16="http://schemas.microsoft.com/office/drawing/2014/main" id="{00000000-0008-0000-0000-000078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21" name="Text Box 394733">
          <a:extLst>
            <a:ext uri="{FF2B5EF4-FFF2-40B4-BE49-F238E27FC236}">
              <a16:creationId xmlns="" xmlns:a16="http://schemas.microsoft.com/office/drawing/2014/main" id="{00000000-0008-0000-0000-000079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22" name="Text Box 394734">
          <a:extLst>
            <a:ext uri="{FF2B5EF4-FFF2-40B4-BE49-F238E27FC236}">
              <a16:creationId xmlns="" xmlns:a16="http://schemas.microsoft.com/office/drawing/2014/main" id="{00000000-0008-0000-0000-00007A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23" name="Text Box 394735">
          <a:extLst>
            <a:ext uri="{FF2B5EF4-FFF2-40B4-BE49-F238E27FC236}">
              <a16:creationId xmlns="" xmlns:a16="http://schemas.microsoft.com/office/drawing/2014/main" id="{00000000-0008-0000-0000-00007B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24" name="Text Box 394736">
          <a:extLst>
            <a:ext uri="{FF2B5EF4-FFF2-40B4-BE49-F238E27FC236}">
              <a16:creationId xmlns="" xmlns:a16="http://schemas.microsoft.com/office/drawing/2014/main" id="{00000000-0008-0000-0000-00007C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25" name="Text Box 394737">
          <a:extLst>
            <a:ext uri="{FF2B5EF4-FFF2-40B4-BE49-F238E27FC236}">
              <a16:creationId xmlns="" xmlns:a16="http://schemas.microsoft.com/office/drawing/2014/main" id="{00000000-0008-0000-0000-00007D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26" name="Text Box 394738">
          <a:extLst>
            <a:ext uri="{FF2B5EF4-FFF2-40B4-BE49-F238E27FC236}">
              <a16:creationId xmlns="" xmlns:a16="http://schemas.microsoft.com/office/drawing/2014/main" id="{00000000-0008-0000-0000-00007E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27" name="Text Box 394739">
          <a:extLst>
            <a:ext uri="{FF2B5EF4-FFF2-40B4-BE49-F238E27FC236}">
              <a16:creationId xmlns="" xmlns:a16="http://schemas.microsoft.com/office/drawing/2014/main" id="{00000000-0008-0000-0000-00007F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28" name="Text Box 394740">
          <a:extLst>
            <a:ext uri="{FF2B5EF4-FFF2-40B4-BE49-F238E27FC236}">
              <a16:creationId xmlns="" xmlns:a16="http://schemas.microsoft.com/office/drawing/2014/main" id="{00000000-0008-0000-0000-000080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29" name="Text Box 394741">
          <a:extLst>
            <a:ext uri="{FF2B5EF4-FFF2-40B4-BE49-F238E27FC236}">
              <a16:creationId xmlns="" xmlns:a16="http://schemas.microsoft.com/office/drawing/2014/main" id="{00000000-0008-0000-0000-000081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30" name="Text Box 394742">
          <a:extLst>
            <a:ext uri="{FF2B5EF4-FFF2-40B4-BE49-F238E27FC236}">
              <a16:creationId xmlns="" xmlns:a16="http://schemas.microsoft.com/office/drawing/2014/main" id="{00000000-0008-0000-0000-000082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28</xdr:row>
      <xdr:rowOff>38100</xdr:rowOff>
    </xdr:to>
    <xdr:sp macro="" textlink="">
      <xdr:nvSpPr>
        <xdr:cNvPr id="131" name="Text Box 394743">
          <a:extLst>
            <a:ext uri="{FF2B5EF4-FFF2-40B4-BE49-F238E27FC236}">
              <a16:creationId xmlns="" xmlns:a16="http://schemas.microsoft.com/office/drawing/2014/main" id="{00000000-0008-0000-0000-000083000000}"/>
            </a:ext>
          </a:extLst>
        </xdr:cNvPr>
        <xdr:cNvSpPr txBox="1">
          <a:spLocks noChangeArrowheads="1"/>
        </xdr:cNvSpPr>
      </xdr:nvSpPr>
      <xdr:spPr bwMode="auto">
        <a:xfrm>
          <a:off x="0" y="227914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266700</xdr:colOff>
      <xdr:row>29</xdr:row>
      <xdr:rowOff>38100</xdr:rowOff>
    </xdr:to>
    <xdr:sp macro="" textlink="">
      <xdr:nvSpPr>
        <xdr:cNvPr id="132" name="Text Box 4">
          <a:extLst>
            <a:ext uri="{FF2B5EF4-FFF2-40B4-BE49-F238E27FC236}">
              <a16:creationId xmlns="" xmlns:a16="http://schemas.microsoft.com/office/drawing/2014/main" id="{00000000-0008-0000-0000-000084000000}"/>
            </a:ext>
          </a:extLst>
        </xdr:cNvPr>
        <xdr:cNvSpPr txBox="1">
          <a:spLocks noChangeArrowheads="1"/>
        </xdr:cNvSpPr>
      </xdr:nvSpPr>
      <xdr:spPr bwMode="auto">
        <a:xfrm>
          <a:off x="0" y="238963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266700</xdr:colOff>
      <xdr:row>29</xdr:row>
      <xdr:rowOff>38100</xdr:rowOff>
    </xdr:to>
    <xdr:sp macro="" textlink="">
      <xdr:nvSpPr>
        <xdr:cNvPr id="133" name="Text Box 4">
          <a:extLst>
            <a:ext uri="{FF2B5EF4-FFF2-40B4-BE49-F238E27FC236}">
              <a16:creationId xmlns="" xmlns:a16="http://schemas.microsoft.com/office/drawing/2014/main" id="{00000000-0008-0000-0000-000085000000}"/>
            </a:ext>
          </a:extLst>
        </xdr:cNvPr>
        <xdr:cNvSpPr txBox="1">
          <a:spLocks noChangeArrowheads="1"/>
        </xdr:cNvSpPr>
      </xdr:nvSpPr>
      <xdr:spPr bwMode="auto">
        <a:xfrm>
          <a:off x="0" y="238963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266700</xdr:colOff>
      <xdr:row>29</xdr:row>
      <xdr:rowOff>38100</xdr:rowOff>
    </xdr:to>
    <xdr:sp macro="" textlink="">
      <xdr:nvSpPr>
        <xdr:cNvPr id="134" name="Text Box 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0" y="238963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266700</xdr:colOff>
      <xdr:row>29</xdr:row>
      <xdr:rowOff>38100</xdr:rowOff>
    </xdr:to>
    <xdr:sp macro="" textlink="">
      <xdr:nvSpPr>
        <xdr:cNvPr id="135" name="Text Box 4">
          <a:extLst>
            <a:ext uri="{FF2B5EF4-FFF2-40B4-BE49-F238E27FC236}">
              <a16:creationId xmlns="" xmlns:a16="http://schemas.microsoft.com/office/drawing/2014/main" id="{00000000-0008-0000-0000-000087000000}"/>
            </a:ext>
          </a:extLst>
        </xdr:cNvPr>
        <xdr:cNvSpPr txBox="1">
          <a:spLocks noChangeArrowheads="1"/>
        </xdr:cNvSpPr>
      </xdr:nvSpPr>
      <xdr:spPr bwMode="auto">
        <a:xfrm>
          <a:off x="0" y="238963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36" name="Text Box 394345">
          <a:extLst>
            <a:ext uri="{FF2B5EF4-FFF2-40B4-BE49-F238E27FC236}">
              <a16:creationId xmlns="" xmlns:a16="http://schemas.microsoft.com/office/drawing/2014/main" id="{00000000-0008-0000-0000-000088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37" name="Text Box 394346">
          <a:extLst>
            <a:ext uri="{FF2B5EF4-FFF2-40B4-BE49-F238E27FC236}">
              <a16:creationId xmlns="" xmlns:a16="http://schemas.microsoft.com/office/drawing/2014/main" id="{00000000-0008-0000-0000-000089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38" name="Text Box 394347">
          <a:extLst>
            <a:ext uri="{FF2B5EF4-FFF2-40B4-BE49-F238E27FC236}">
              <a16:creationId xmlns="" xmlns:a16="http://schemas.microsoft.com/office/drawing/2014/main" id="{00000000-0008-0000-0000-00008A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39" name="Text Box 394348">
          <a:extLst>
            <a:ext uri="{FF2B5EF4-FFF2-40B4-BE49-F238E27FC236}">
              <a16:creationId xmlns="" xmlns:a16="http://schemas.microsoft.com/office/drawing/2014/main" id="{00000000-0008-0000-0000-00008B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40" name="Text Box 394349">
          <a:extLst>
            <a:ext uri="{FF2B5EF4-FFF2-40B4-BE49-F238E27FC236}">
              <a16:creationId xmlns="" xmlns:a16="http://schemas.microsoft.com/office/drawing/2014/main" id="{00000000-0008-0000-0000-00008C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41" name="Text Box 394350">
          <a:extLst>
            <a:ext uri="{FF2B5EF4-FFF2-40B4-BE49-F238E27FC236}">
              <a16:creationId xmlns="" xmlns:a16="http://schemas.microsoft.com/office/drawing/2014/main" id="{00000000-0008-0000-0000-00008D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42" name="Text Box 394351">
          <a:extLst>
            <a:ext uri="{FF2B5EF4-FFF2-40B4-BE49-F238E27FC236}">
              <a16:creationId xmlns="" xmlns:a16="http://schemas.microsoft.com/office/drawing/2014/main" id="{00000000-0008-0000-0000-00008E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43" name="Text Box 394352">
          <a:extLst>
            <a:ext uri="{FF2B5EF4-FFF2-40B4-BE49-F238E27FC236}">
              <a16:creationId xmlns="" xmlns:a16="http://schemas.microsoft.com/office/drawing/2014/main" id="{00000000-0008-0000-0000-00008F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44" name="Text Box 394353">
          <a:extLst>
            <a:ext uri="{FF2B5EF4-FFF2-40B4-BE49-F238E27FC236}">
              <a16:creationId xmlns="" xmlns:a16="http://schemas.microsoft.com/office/drawing/2014/main" id="{00000000-0008-0000-0000-000090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45" name="Text Box 394354">
          <a:extLst>
            <a:ext uri="{FF2B5EF4-FFF2-40B4-BE49-F238E27FC236}">
              <a16:creationId xmlns="" xmlns:a16="http://schemas.microsoft.com/office/drawing/2014/main" id="{00000000-0008-0000-0000-000091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46" name="Text Box 394355">
          <a:extLst>
            <a:ext uri="{FF2B5EF4-FFF2-40B4-BE49-F238E27FC236}">
              <a16:creationId xmlns="" xmlns:a16="http://schemas.microsoft.com/office/drawing/2014/main" id="{00000000-0008-0000-0000-000092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47" name="Text Box 394356">
          <a:extLst>
            <a:ext uri="{FF2B5EF4-FFF2-40B4-BE49-F238E27FC236}">
              <a16:creationId xmlns="" xmlns:a16="http://schemas.microsoft.com/office/drawing/2014/main" id="{00000000-0008-0000-0000-000093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48" name="Text Box 394357">
          <a:extLst>
            <a:ext uri="{FF2B5EF4-FFF2-40B4-BE49-F238E27FC236}">
              <a16:creationId xmlns="" xmlns:a16="http://schemas.microsoft.com/office/drawing/2014/main" id="{00000000-0008-0000-0000-000094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49" name="Text Box 394358">
          <a:extLst>
            <a:ext uri="{FF2B5EF4-FFF2-40B4-BE49-F238E27FC236}">
              <a16:creationId xmlns="" xmlns:a16="http://schemas.microsoft.com/office/drawing/2014/main" id="{00000000-0008-0000-0000-000095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50" name="Text Box 394359">
          <a:extLst>
            <a:ext uri="{FF2B5EF4-FFF2-40B4-BE49-F238E27FC236}">
              <a16:creationId xmlns="" xmlns:a16="http://schemas.microsoft.com/office/drawing/2014/main" id="{00000000-0008-0000-0000-000096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51" name="Text Box 394729">
          <a:extLst>
            <a:ext uri="{FF2B5EF4-FFF2-40B4-BE49-F238E27FC236}">
              <a16:creationId xmlns="" xmlns:a16="http://schemas.microsoft.com/office/drawing/2014/main" id="{00000000-0008-0000-0000-000097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52" name="Text Box 394730">
          <a:extLst>
            <a:ext uri="{FF2B5EF4-FFF2-40B4-BE49-F238E27FC236}">
              <a16:creationId xmlns="" xmlns:a16="http://schemas.microsoft.com/office/drawing/2014/main" id="{00000000-0008-0000-0000-000098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53" name="Text Box 394731">
          <a:extLst>
            <a:ext uri="{FF2B5EF4-FFF2-40B4-BE49-F238E27FC236}">
              <a16:creationId xmlns="" xmlns:a16="http://schemas.microsoft.com/office/drawing/2014/main" id="{00000000-0008-0000-0000-000099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54" name="Text Box 394732">
          <a:extLst>
            <a:ext uri="{FF2B5EF4-FFF2-40B4-BE49-F238E27FC236}">
              <a16:creationId xmlns="" xmlns:a16="http://schemas.microsoft.com/office/drawing/2014/main" id="{00000000-0008-0000-0000-00009A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55" name="Text Box 394733">
          <a:extLst>
            <a:ext uri="{FF2B5EF4-FFF2-40B4-BE49-F238E27FC236}">
              <a16:creationId xmlns="" xmlns:a16="http://schemas.microsoft.com/office/drawing/2014/main" id="{00000000-0008-0000-0000-00009B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56" name="Text Box 394734">
          <a:extLst>
            <a:ext uri="{FF2B5EF4-FFF2-40B4-BE49-F238E27FC236}">
              <a16:creationId xmlns="" xmlns:a16="http://schemas.microsoft.com/office/drawing/2014/main" id="{00000000-0008-0000-0000-00009C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57" name="Text Box 394735">
          <a:extLst>
            <a:ext uri="{FF2B5EF4-FFF2-40B4-BE49-F238E27FC236}">
              <a16:creationId xmlns="" xmlns:a16="http://schemas.microsoft.com/office/drawing/2014/main" id="{00000000-0008-0000-0000-00009D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58" name="Text Box 394736">
          <a:extLst>
            <a:ext uri="{FF2B5EF4-FFF2-40B4-BE49-F238E27FC236}">
              <a16:creationId xmlns="" xmlns:a16="http://schemas.microsoft.com/office/drawing/2014/main" id="{00000000-0008-0000-0000-00009E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59" name="Text Box 394737">
          <a:extLst>
            <a:ext uri="{FF2B5EF4-FFF2-40B4-BE49-F238E27FC236}">
              <a16:creationId xmlns="" xmlns:a16="http://schemas.microsoft.com/office/drawing/2014/main" id="{00000000-0008-0000-0000-00009F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60" name="Text Box 394738">
          <a:extLst>
            <a:ext uri="{FF2B5EF4-FFF2-40B4-BE49-F238E27FC236}">
              <a16:creationId xmlns="" xmlns:a16="http://schemas.microsoft.com/office/drawing/2014/main" id="{00000000-0008-0000-0000-0000A0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61" name="Text Box 394739">
          <a:extLst>
            <a:ext uri="{FF2B5EF4-FFF2-40B4-BE49-F238E27FC236}">
              <a16:creationId xmlns="" xmlns:a16="http://schemas.microsoft.com/office/drawing/2014/main" id="{00000000-0008-0000-0000-0000A1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62" name="Text Box 394740">
          <a:extLst>
            <a:ext uri="{FF2B5EF4-FFF2-40B4-BE49-F238E27FC236}">
              <a16:creationId xmlns="" xmlns:a16="http://schemas.microsoft.com/office/drawing/2014/main" id="{00000000-0008-0000-0000-0000A2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63" name="Text Box 394741">
          <a:extLst>
            <a:ext uri="{FF2B5EF4-FFF2-40B4-BE49-F238E27FC236}">
              <a16:creationId xmlns="" xmlns:a16="http://schemas.microsoft.com/office/drawing/2014/main" id="{00000000-0008-0000-0000-0000A3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64" name="Text Box 394742">
          <a:extLst>
            <a:ext uri="{FF2B5EF4-FFF2-40B4-BE49-F238E27FC236}">
              <a16:creationId xmlns="" xmlns:a16="http://schemas.microsoft.com/office/drawing/2014/main" id="{00000000-0008-0000-0000-0000A4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65" name="Text Box 394743">
          <a:extLst>
            <a:ext uri="{FF2B5EF4-FFF2-40B4-BE49-F238E27FC236}">
              <a16:creationId xmlns="" xmlns:a16="http://schemas.microsoft.com/office/drawing/2014/main" id="{00000000-0008-0000-0000-0000A5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66" name="Text Box 394345">
          <a:extLst>
            <a:ext uri="{FF2B5EF4-FFF2-40B4-BE49-F238E27FC236}">
              <a16:creationId xmlns="" xmlns:a16="http://schemas.microsoft.com/office/drawing/2014/main" id="{00000000-0008-0000-0000-0000A6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67" name="Text Box 394346">
          <a:extLst>
            <a:ext uri="{FF2B5EF4-FFF2-40B4-BE49-F238E27FC236}">
              <a16:creationId xmlns="" xmlns:a16="http://schemas.microsoft.com/office/drawing/2014/main" id="{00000000-0008-0000-0000-0000A7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68" name="Text Box 394347">
          <a:extLst>
            <a:ext uri="{FF2B5EF4-FFF2-40B4-BE49-F238E27FC236}">
              <a16:creationId xmlns="" xmlns:a16="http://schemas.microsoft.com/office/drawing/2014/main" id="{00000000-0008-0000-0000-0000A8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69" name="Text Box 394348">
          <a:extLst>
            <a:ext uri="{FF2B5EF4-FFF2-40B4-BE49-F238E27FC236}">
              <a16:creationId xmlns="" xmlns:a16="http://schemas.microsoft.com/office/drawing/2014/main" id="{00000000-0008-0000-0000-0000A9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70" name="Text Box 394349">
          <a:extLst>
            <a:ext uri="{FF2B5EF4-FFF2-40B4-BE49-F238E27FC236}">
              <a16:creationId xmlns="" xmlns:a16="http://schemas.microsoft.com/office/drawing/2014/main" id="{00000000-0008-0000-0000-0000AA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71" name="Text Box 394350">
          <a:extLst>
            <a:ext uri="{FF2B5EF4-FFF2-40B4-BE49-F238E27FC236}">
              <a16:creationId xmlns="" xmlns:a16="http://schemas.microsoft.com/office/drawing/2014/main" id="{00000000-0008-0000-0000-0000AB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72" name="Text Box 394351">
          <a:extLst>
            <a:ext uri="{FF2B5EF4-FFF2-40B4-BE49-F238E27FC236}">
              <a16:creationId xmlns="" xmlns:a16="http://schemas.microsoft.com/office/drawing/2014/main" id="{00000000-0008-0000-0000-0000AC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73" name="Text Box 394352">
          <a:extLst>
            <a:ext uri="{FF2B5EF4-FFF2-40B4-BE49-F238E27FC236}">
              <a16:creationId xmlns="" xmlns:a16="http://schemas.microsoft.com/office/drawing/2014/main" id="{00000000-0008-0000-0000-0000AD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74" name="Text Box 394353">
          <a:extLst>
            <a:ext uri="{FF2B5EF4-FFF2-40B4-BE49-F238E27FC236}">
              <a16:creationId xmlns="" xmlns:a16="http://schemas.microsoft.com/office/drawing/2014/main" id="{00000000-0008-0000-0000-0000AE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75" name="Text Box 394354">
          <a:extLst>
            <a:ext uri="{FF2B5EF4-FFF2-40B4-BE49-F238E27FC236}">
              <a16:creationId xmlns="" xmlns:a16="http://schemas.microsoft.com/office/drawing/2014/main" id="{00000000-0008-0000-0000-0000AF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76" name="Text Box 394355">
          <a:extLst>
            <a:ext uri="{FF2B5EF4-FFF2-40B4-BE49-F238E27FC236}">
              <a16:creationId xmlns="" xmlns:a16="http://schemas.microsoft.com/office/drawing/2014/main" id="{00000000-0008-0000-0000-0000B0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77" name="Text Box 394356">
          <a:extLst>
            <a:ext uri="{FF2B5EF4-FFF2-40B4-BE49-F238E27FC236}">
              <a16:creationId xmlns="" xmlns:a16="http://schemas.microsoft.com/office/drawing/2014/main" id="{00000000-0008-0000-0000-0000B1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78" name="Text Box 394357">
          <a:extLst>
            <a:ext uri="{FF2B5EF4-FFF2-40B4-BE49-F238E27FC236}">
              <a16:creationId xmlns="" xmlns:a16="http://schemas.microsoft.com/office/drawing/2014/main" id="{00000000-0008-0000-0000-0000B2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79" name="Text Box 394358">
          <a:extLst>
            <a:ext uri="{FF2B5EF4-FFF2-40B4-BE49-F238E27FC236}">
              <a16:creationId xmlns="" xmlns:a16="http://schemas.microsoft.com/office/drawing/2014/main" id="{00000000-0008-0000-0000-0000B3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80" name="Text Box 394359">
          <a:extLst>
            <a:ext uri="{FF2B5EF4-FFF2-40B4-BE49-F238E27FC236}">
              <a16:creationId xmlns="" xmlns:a16="http://schemas.microsoft.com/office/drawing/2014/main" id="{00000000-0008-0000-0000-0000B4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81" name="Text Box 394729">
          <a:extLst>
            <a:ext uri="{FF2B5EF4-FFF2-40B4-BE49-F238E27FC236}">
              <a16:creationId xmlns="" xmlns:a16="http://schemas.microsoft.com/office/drawing/2014/main" id="{00000000-0008-0000-0000-0000B5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82" name="Text Box 394730">
          <a:extLst>
            <a:ext uri="{FF2B5EF4-FFF2-40B4-BE49-F238E27FC236}">
              <a16:creationId xmlns="" xmlns:a16="http://schemas.microsoft.com/office/drawing/2014/main" id="{00000000-0008-0000-0000-0000B6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83" name="Text Box 394731">
          <a:extLst>
            <a:ext uri="{FF2B5EF4-FFF2-40B4-BE49-F238E27FC236}">
              <a16:creationId xmlns="" xmlns:a16="http://schemas.microsoft.com/office/drawing/2014/main" id="{00000000-0008-0000-0000-0000B7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84" name="Text Box 394732">
          <a:extLst>
            <a:ext uri="{FF2B5EF4-FFF2-40B4-BE49-F238E27FC236}">
              <a16:creationId xmlns="" xmlns:a16="http://schemas.microsoft.com/office/drawing/2014/main" id="{00000000-0008-0000-0000-0000B8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85" name="Text Box 394733">
          <a:extLst>
            <a:ext uri="{FF2B5EF4-FFF2-40B4-BE49-F238E27FC236}">
              <a16:creationId xmlns="" xmlns:a16="http://schemas.microsoft.com/office/drawing/2014/main" id="{00000000-0008-0000-0000-0000B9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86" name="Text Box 394734">
          <a:extLst>
            <a:ext uri="{FF2B5EF4-FFF2-40B4-BE49-F238E27FC236}">
              <a16:creationId xmlns="" xmlns:a16="http://schemas.microsoft.com/office/drawing/2014/main" id="{00000000-0008-0000-0000-0000BA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87" name="Text Box 394735">
          <a:extLst>
            <a:ext uri="{FF2B5EF4-FFF2-40B4-BE49-F238E27FC236}">
              <a16:creationId xmlns="" xmlns:a16="http://schemas.microsoft.com/office/drawing/2014/main" id="{00000000-0008-0000-0000-0000BB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88" name="Text Box 394736">
          <a:extLst>
            <a:ext uri="{FF2B5EF4-FFF2-40B4-BE49-F238E27FC236}">
              <a16:creationId xmlns="" xmlns:a16="http://schemas.microsoft.com/office/drawing/2014/main" id="{00000000-0008-0000-0000-0000BC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89" name="Text Box 394737">
          <a:extLst>
            <a:ext uri="{FF2B5EF4-FFF2-40B4-BE49-F238E27FC236}">
              <a16:creationId xmlns="" xmlns:a16="http://schemas.microsoft.com/office/drawing/2014/main" id="{00000000-0008-0000-0000-0000BD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90" name="Text Box 394738">
          <a:extLst>
            <a:ext uri="{FF2B5EF4-FFF2-40B4-BE49-F238E27FC236}">
              <a16:creationId xmlns="" xmlns:a16="http://schemas.microsoft.com/office/drawing/2014/main" id="{00000000-0008-0000-0000-0000BE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91" name="Text Box 394739">
          <a:extLst>
            <a:ext uri="{FF2B5EF4-FFF2-40B4-BE49-F238E27FC236}">
              <a16:creationId xmlns="" xmlns:a16="http://schemas.microsoft.com/office/drawing/2014/main" id="{00000000-0008-0000-0000-0000BF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92" name="Text Box 394740">
          <a:extLst>
            <a:ext uri="{FF2B5EF4-FFF2-40B4-BE49-F238E27FC236}">
              <a16:creationId xmlns="" xmlns:a16="http://schemas.microsoft.com/office/drawing/2014/main" id="{00000000-0008-0000-0000-0000C0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93" name="Text Box 394741">
          <a:extLst>
            <a:ext uri="{FF2B5EF4-FFF2-40B4-BE49-F238E27FC236}">
              <a16:creationId xmlns="" xmlns:a16="http://schemas.microsoft.com/office/drawing/2014/main" id="{00000000-0008-0000-0000-0000C1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94" name="Text Box 394742">
          <a:extLst>
            <a:ext uri="{FF2B5EF4-FFF2-40B4-BE49-F238E27FC236}">
              <a16:creationId xmlns="" xmlns:a16="http://schemas.microsoft.com/office/drawing/2014/main" id="{00000000-0008-0000-0000-0000C2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95" name="Text Box 394743">
          <a:extLst>
            <a:ext uri="{FF2B5EF4-FFF2-40B4-BE49-F238E27FC236}">
              <a16:creationId xmlns="" xmlns:a16="http://schemas.microsoft.com/office/drawing/2014/main" id="{00000000-0008-0000-0000-0000C3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57150</xdr:colOff>
      <xdr:row>29</xdr:row>
      <xdr:rowOff>76200</xdr:rowOff>
    </xdr:to>
    <xdr:sp macro="" textlink="">
      <xdr:nvSpPr>
        <xdr:cNvPr id="196" name="Text Box 394360">
          <a:extLst>
            <a:ext uri="{FF2B5EF4-FFF2-40B4-BE49-F238E27FC236}">
              <a16:creationId xmlns="" xmlns:a16="http://schemas.microsoft.com/office/drawing/2014/main" id="{00000000-0008-0000-0000-0000C4000000}"/>
            </a:ext>
          </a:extLst>
        </xdr:cNvPr>
        <xdr:cNvSpPr txBox="1">
          <a:spLocks noChangeArrowheads="1"/>
        </xdr:cNvSpPr>
      </xdr:nvSpPr>
      <xdr:spPr bwMode="auto">
        <a:xfrm>
          <a:off x="0" y="2389632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57150</xdr:colOff>
      <xdr:row>29</xdr:row>
      <xdr:rowOff>76200</xdr:rowOff>
    </xdr:to>
    <xdr:sp macro="" textlink="">
      <xdr:nvSpPr>
        <xdr:cNvPr id="197" name="Text Box 394744">
          <a:extLst>
            <a:ext uri="{FF2B5EF4-FFF2-40B4-BE49-F238E27FC236}">
              <a16:creationId xmlns="" xmlns:a16="http://schemas.microsoft.com/office/drawing/2014/main" id="{00000000-0008-0000-0000-0000C5000000}"/>
            </a:ext>
          </a:extLst>
        </xdr:cNvPr>
        <xdr:cNvSpPr txBox="1">
          <a:spLocks noChangeArrowheads="1"/>
        </xdr:cNvSpPr>
      </xdr:nvSpPr>
      <xdr:spPr bwMode="auto">
        <a:xfrm>
          <a:off x="0" y="2389632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98" name="Text Box 394345">
          <a:extLst>
            <a:ext uri="{FF2B5EF4-FFF2-40B4-BE49-F238E27FC236}">
              <a16:creationId xmlns="" xmlns:a16="http://schemas.microsoft.com/office/drawing/2014/main" id="{00000000-0008-0000-0000-0000C6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199" name="Text Box 394346">
          <a:extLst>
            <a:ext uri="{FF2B5EF4-FFF2-40B4-BE49-F238E27FC236}">
              <a16:creationId xmlns="" xmlns:a16="http://schemas.microsoft.com/office/drawing/2014/main" id="{00000000-0008-0000-0000-0000C7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00" name="Text Box 394347">
          <a:extLst>
            <a:ext uri="{FF2B5EF4-FFF2-40B4-BE49-F238E27FC236}">
              <a16:creationId xmlns="" xmlns:a16="http://schemas.microsoft.com/office/drawing/2014/main" id="{00000000-0008-0000-0000-0000C8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01" name="Text Box 394348">
          <a:extLst>
            <a:ext uri="{FF2B5EF4-FFF2-40B4-BE49-F238E27FC236}">
              <a16:creationId xmlns="" xmlns:a16="http://schemas.microsoft.com/office/drawing/2014/main" id="{00000000-0008-0000-0000-0000C9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02" name="Text Box 394349">
          <a:extLst>
            <a:ext uri="{FF2B5EF4-FFF2-40B4-BE49-F238E27FC236}">
              <a16:creationId xmlns="" xmlns:a16="http://schemas.microsoft.com/office/drawing/2014/main" id="{00000000-0008-0000-0000-0000CA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03" name="Text Box 394350">
          <a:extLst>
            <a:ext uri="{FF2B5EF4-FFF2-40B4-BE49-F238E27FC236}">
              <a16:creationId xmlns="" xmlns:a16="http://schemas.microsoft.com/office/drawing/2014/main" id="{00000000-0008-0000-0000-0000CB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04" name="Text Box 394351">
          <a:extLst>
            <a:ext uri="{FF2B5EF4-FFF2-40B4-BE49-F238E27FC236}">
              <a16:creationId xmlns="" xmlns:a16="http://schemas.microsoft.com/office/drawing/2014/main" id="{00000000-0008-0000-0000-0000CC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05" name="Text Box 394352">
          <a:extLst>
            <a:ext uri="{FF2B5EF4-FFF2-40B4-BE49-F238E27FC236}">
              <a16:creationId xmlns="" xmlns:a16="http://schemas.microsoft.com/office/drawing/2014/main" id="{00000000-0008-0000-0000-0000CD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06" name="Text Box 394353">
          <a:extLst>
            <a:ext uri="{FF2B5EF4-FFF2-40B4-BE49-F238E27FC236}">
              <a16:creationId xmlns="" xmlns:a16="http://schemas.microsoft.com/office/drawing/2014/main" id="{00000000-0008-0000-0000-0000CE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07" name="Text Box 394354">
          <a:extLst>
            <a:ext uri="{FF2B5EF4-FFF2-40B4-BE49-F238E27FC236}">
              <a16:creationId xmlns="" xmlns:a16="http://schemas.microsoft.com/office/drawing/2014/main" id="{00000000-0008-0000-0000-0000CF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08" name="Text Box 394355">
          <a:extLst>
            <a:ext uri="{FF2B5EF4-FFF2-40B4-BE49-F238E27FC236}">
              <a16:creationId xmlns="" xmlns:a16="http://schemas.microsoft.com/office/drawing/2014/main" id="{00000000-0008-0000-0000-0000D0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09" name="Text Box 394356">
          <a:extLst>
            <a:ext uri="{FF2B5EF4-FFF2-40B4-BE49-F238E27FC236}">
              <a16:creationId xmlns="" xmlns:a16="http://schemas.microsoft.com/office/drawing/2014/main" id="{00000000-0008-0000-0000-0000D1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10" name="Text Box 394357">
          <a:extLst>
            <a:ext uri="{FF2B5EF4-FFF2-40B4-BE49-F238E27FC236}">
              <a16:creationId xmlns="" xmlns:a16="http://schemas.microsoft.com/office/drawing/2014/main" id="{00000000-0008-0000-0000-0000D2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11" name="Text Box 394358">
          <a:extLst>
            <a:ext uri="{FF2B5EF4-FFF2-40B4-BE49-F238E27FC236}">
              <a16:creationId xmlns="" xmlns:a16="http://schemas.microsoft.com/office/drawing/2014/main" id="{00000000-0008-0000-0000-0000D3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12" name="Text Box 394359">
          <a:extLst>
            <a:ext uri="{FF2B5EF4-FFF2-40B4-BE49-F238E27FC236}">
              <a16:creationId xmlns="" xmlns:a16="http://schemas.microsoft.com/office/drawing/2014/main" id="{00000000-0008-0000-0000-0000D4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13" name="Text Box 394729">
          <a:extLst>
            <a:ext uri="{FF2B5EF4-FFF2-40B4-BE49-F238E27FC236}">
              <a16:creationId xmlns="" xmlns:a16="http://schemas.microsoft.com/office/drawing/2014/main" id="{00000000-0008-0000-0000-0000D5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14" name="Text Box 394730">
          <a:extLst>
            <a:ext uri="{FF2B5EF4-FFF2-40B4-BE49-F238E27FC236}">
              <a16:creationId xmlns="" xmlns:a16="http://schemas.microsoft.com/office/drawing/2014/main" id="{00000000-0008-0000-0000-0000D6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15" name="Text Box 394731">
          <a:extLst>
            <a:ext uri="{FF2B5EF4-FFF2-40B4-BE49-F238E27FC236}">
              <a16:creationId xmlns="" xmlns:a16="http://schemas.microsoft.com/office/drawing/2014/main" id="{00000000-0008-0000-0000-0000D7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16" name="Text Box 394732">
          <a:extLst>
            <a:ext uri="{FF2B5EF4-FFF2-40B4-BE49-F238E27FC236}">
              <a16:creationId xmlns="" xmlns:a16="http://schemas.microsoft.com/office/drawing/2014/main" id="{00000000-0008-0000-0000-0000D8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17" name="Text Box 394733">
          <a:extLst>
            <a:ext uri="{FF2B5EF4-FFF2-40B4-BE49-F238E27FC236}">
              <a16:creationId xmlns="" xmlns:a16="http://schemas.microsoft.com/office/drawing/2014/main" id="{00000000-0008-0000-0000-0000D9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18" name="Text Box 394734">
          <a:extLst>
            <a:ext uri="{FF2B5EF4-FFF2-40B4-BE49-F238E27FC236}">
              <a16:creationId xmlns="" xmlns:a16="http://schemas.microsoft.com/office/drawing/2014/main" id="{00000000-0008-0000-0000-0000DA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19" name="Text Box 394735">
          <a:extLst>
            <a:ext uri="{FF2B5EF4-FFF2-40B4-BE49-F238E27FC236}">
              <a16:creationId xmlns="" xmlns:a16="http://schemas.microsoft.com/office/drawing/2014/main" id="{00000000-0008-0000-0000-0000DB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20" name="Text Box 394736">
          <a:extLst>
            <a:ext uri="{FF2B5EF4-FFF2-40B4-BE49-F238E27FC236}">
              <a16:creationId xmlns="" xmlns:a16="http://schemas.microsoft.com/office/drawing/2014/main" id="{00000000-0008-0000-0000-0000DC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21" name="Text Box 394737">
          <a:extLst>
            <a:ext uri="{FF2B5EF4-FFF2-40B4-BE49-F238E27FC236}">
              <a16:creationId xmlns="" xmlns:a16="http://schemas.microsoft.com/office/drawing/2014/main" id="{00000000-0008-0000-0000-0000DD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22" name="Text Box 394738">
          <a:extLst>
            <a:ext uri="{FF2B5EF4-FFF2-40B4-BE49-F238E27FC236}">
              <a16:creationId xmlns="" xmlns:a16="http://schemas.microsoft.com/office/drawing/2014/main" id="{00000000-0008-0000-0000-0000DE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23" name="Text Box 394739">
          <a:extLst>
            <a:ext uri="{FF2B5EF4-FFF2-40B4-BE49-F238E27FC236}">
              <a16:creationId xmlns="" xmlns:a16="http://schemas.microsoft.com/office/drawing/2014/main" id="{00000000-0008-0000-0000-0000DF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24" name="Text Box 394740">
          <a:extLst>
            <a:ext uri="{FF2B5EF4-FFF2-40B4-BE49-F238E27FC236}">
              <a16:creationId xmlns="" xmlns:a16="http://schemas.microsoft.com/office/drawing/2014/main" id="{00000000-0008-0000-0000-0000E0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25" name="Text Box 394741">
          <a:extLst>
            <a:ext uri="{FF2B5EF4-FFF2-40B4-BE49-F238E27FC236}">
              <a16:creationId xmlns="" xmlns:a16="http://schemas.microsoft.com/office/drawing/2014/main" id="{00000000-0008-0000-0000-0000E1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26" name="Text Box 394742">
          <a:extLst>
            <a:ext uri="{FF2B5EF4-FFF2-40B4-BE49-F238E27FC236}">
              <a16:creationId xmlns="" xmlns:a16="http://schemas.microsoft.com/office/drawing/2014/main" id="{00000000-0008-0000-0000-0000E2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27" name="Text Box 394743">
          <a:extLst>
            <a:ext uri="{FF2B5EF4-FFF2-40B4-BE49-F238E27FC236}">
              <a16:creationId xmlns="" xmlns:a16="http://schemas.microsoft.com/office/drawing/2014/main" id="{00000000-0008-0000-0000-0000E3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57150</xdr:colOff>
      <xdr:row>29</xdr:row>
      <xdr:rowOff>76200</xdr:rowOff>
    </xdr:to>
    <xdr:sp macro="" textlink="">
      <xdr:nvSpPr>
        <xdr:cNvPr id="228" name="Text Box 394360">
          <a:extLst>
            <a:ext uri="{FF2B5EF4-FFF2-40B4-BE49-F238E27FC236}">
              <a16:creationId xmlns="" xmlns:a16="http://schemas.microsoft.com/office/drawing/2014/main" id="{00000000-0008-0000-0000-0000E4000000}"/>
            </a:ext>
          </a:extLst>
        </xdr:cNvPr>
        <xdr:cNvSpPr txBox="1">
          <a:spLocks noChangeArrowheads="1"/>
        </xdr:cNvSpPr>
      </xdr:nvSpPr>
      <xdr:spPr bwMode="auto">
        <a:xfrm>
          <a:off x="0" y="2389632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57150</xdr:colOff>
      <xdr:row>29</xdr:row>
      <xdr:rowOff>76200</xdr:rowOff>
    </xdr:to>
    <xdr:sp macro="" textlink="">
      <xdr:nvSpPr>
        <xdr:cNvPr id="229" name="Text Box 394744">
          <a:extLst>
            <a:ext uri="{FF2B5EF4-FFF2-40B4-BE49-F238E27FC236}">
              <a16:creationId xmlns="" xmlns:a16="http://schemas.microsoft.com/office/drawing/2014/main" id="{00000000-0008-0000-0000-0000E5000000}"/>
            </a:ext>
          </a:extLst>
        </xdr:cNvPr>
        <xdr:cNvSpPr txBox="1">
          <a:spLocks noChangeArrowheads="1"/>
        </xdr:cNvSpPr>
      </xdr:nvSpPr>
      <xdr:spPr bwMode="auto">
        <a:xfrm>
          <a:off x="0" y="2389632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30" name="Text Box 394345">
          <a:extLst>
            <a:ext uri="{FF2B5EF4-FFF2-40B4-BE49-F238E27FC236}">
              <a16:creationId xmlns="" xmlns:a16="http://schemas.microsoft.com/office/drawing/2014/main" id="{00000000-0008-0000-0000-0000E6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31" name="Text Box 394346">
          <a:extLst>
            <a:ext uri="{FF2B5EF4-FFF2-40B4-BE49-F238E27FC236}">
              <a16:creationId xmlns="" xmlns:a16="http://schemas.microsoft.com/office/drawing/2014/main" id="{00000000-0008-0000-0000-0000E7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32" name="Text Box 394347">
          <a:extLst>
            <a:ext uri="{FF2B5EF4-FFF2-40B4-BE49-F238E27FC236}">
              <a16:creationId xmlns="" xmlns:a16="http://schemas.microsoft.com/office/drawing/2014/main" id="{00000000-0008-0000-0000-0000E8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33" name="Text Box 394348">
          <a:extLst>
            <a:ext uri="{FF2B5EF4-FFF2-40B4-BE49-F238E27FC236}">
              <a16:creationId xmlns="" xmlns:a16="http://schemas.microsoft.com/office/drawing/2014/main" id="{00000000-0008-0000-0000-0000E9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34" name="Text Box 394349">
          <a:extLst>
            <a:ext uri="{FF2B5EF4-FFF2-40B4-BE49-F238E27FC236}">
              <a16:creationId xmlns="" xmlns:a16="http://schemas.microsoft.com/office/drawing/2014/main" id="{00000000-0008-0000-0000-0000EA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35" name="Text Box 394350">
          <a:extLst>
            <a:ext uri="{FF2B5EF4-FFF2-40B4-BE49-F238E27FC236}">
              <a16:creationId xmlns="" xmlns:a16="http://schemas.microsoft.com/office/drawing/2014/main" id="{00000000-0008-0000-0000-0000EB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36" name="Text Box 394351">
          <a:extLst>
            <a:ext uri="{FF2B5EF4-FFF2-40B4-BE49-F238E27FC236}">
              <a16:creationId xmlns="" xmlns:a16="http://schemas.microsoft.com/office/drawing/2014/main" id="{00000000-0008-0000-0000-0000EC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37" name="Text Box 394352">
          <a:extLst>
            <a:ext uri="{FF2B5EF4-FFF2-40B4-BE49-F238E27FC236}">
              <a16:creationId xmlns="" xmlns:a16="http://schemas.microsoft.com/office/drawing/2014/main" id="{00000000-0008-0000-0000-0000ED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38" name="Text Box 394353">
          <a:extLst>
            <a:ext uri="{FF2B5EF4-FFF2-40B4-BE49-F238E27FC236}">
              <a16:creationId xmlns="" xmlns:a16="http://schemas.microsoft.com/office/drawing/2014/main" id="{00000000-0008-0000-0000-0000EE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39" name="Text Box 394354">
          <a:extLst>
            <a:ext uri="{FF2B5EF4-FFF2-40B4-BE49-F238E27FC236}">
              <a16:creationId xmlns="" xmlns:a16="http://schemas.microsoft.com/office/drawing/2014/main" id="{00000000-0008-0000-0000-0000EF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40" name="Text Box 394355">
          <a:extLst>
            <a:ext uri="{FF2B5EF4-FFF2-40B4-BE49-F238E27FC236}">
              <a16:creationId xmlns="" xmlns:a16="http://schemas.microsoft.com/office/drawing/2014/main" id="{00000000-0008-0000-0000-0000F0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41" name="Text Box 394356">
          <a:extLst>
            <a:ext uri="{FF2B5EF4-FFF2-40B4-BE49-F238E27FC236}">
              <a16:creationId xmlns="" xmlns:a16="http://schemas.microsoft.com/office/drawing/2014/main" id="{00000000-0008-0000-0000-0000F1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42" name="Text Box 394357">
          <a:extLst>
            <a:ext uri="{FF2B5EF4-FFF2-40B4-BE49-F238E27FC236}">
              <a16:creationId xmlns="" xmlns:a16="http://schemas.microsoft.com/office/drawing/2014/main" id="{00000000-0008-0000-0000-0000F2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43" name="Text Box 394358">
          <a:extLst>
            <a:ext uri="{FF2B5EF4-FFF2-40B4-BE49-F238E27FC236}">
              <a16:creationId xmlns="" xmlns:a16="http://schemas.microsoft.com/office/drawing/2014/main" id="{00000000-0008-0000-0000-0000F3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44" name="Text Box 394359">
          <a:extLst>
            <a:ext uri="{FF2B5EF4-FFF2-40B4-BE49-F238E27FC236}">
              <a16:creationId xmlns="" xmlns:a16="http://schemas.microsoft.com/office/drawing/2014/main" id="{00000000-0008-0000-0000-0000F4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45" name="Text Box 394729">
          <a:extLst>
            <a:ext uri="{FF2B5EF4-FFF2-40B4-BE49-F238E27FC236}">
              <a16:creationId xmlns="" xmlns:a16="http://schemas.microsoft.com/office/drawing/2014/main" id="{00000000-0008-0000-0000-0000F5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46" name="Text Box 394730">
          <a:extLst>
            <a:ext uri="{FF2B5EF4-FFF2-40B4-BE49-F238E27FC236}">
              <a16:creationId xmlns="" xmlns:a16="http://schemas.microsoft.com/office/drawing/2014/main" id="{00000000-0008-0000-0000-0000F6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47" name="Text Box 394731">
          <a:extLst>
            <a:ext uri="{FF2B5EF4-FFF2-40B4-BE49-F238E27FC236}">
              <a16:creationId xmlns="" xmlns:a16="http://schemas.microsoft.com/office/drawing/2014/main" id="{00000000-0008-0000-0000-0000F7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48" name="Text Box 394732">
          <a:extLst>
            <a:ext uri="{FF2B5EF4-FFF2-40B4-BE49-F238E27FC236}">
              <a16:creationId xmlns="" xmlns:a16="http://schemas.microsoft.com/office/drawing/2014/main" id="{00000000-0008-0000-0000-0000F8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49" name="Text Box 394733">
          <a:extLst>
            <a:ext uri="{FF2B5EF4-FFF2-40B4-BE49-F238E27FC236}">
              <a16:creationId xmlns="" xmlns:a16="http://schemas.microsoft.com/office/drawing/2014/main" id="{00000000-0008-0000-0000-0000F9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50" name="Text Box 394734">
          <a:extLst>
            <a:ext uri="{FF2B5EF4-FFF2-40B4-BE49-F238E27FC236}">
              <a16:creationId xmlns="" xmlns:a16="http://schemas.microsoft.com/office/drawing/2014/main" id="{00000000-0008-0000-0000-0000FA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51" name="Text Box 394735">
          <a:extLst>
            <a:ext uri="{FF2B5EF4-FFF2-40B4-BE49-F238E27FC236}">
              <a16:creationId xmlns="" xmlns:a16="http://schemas.microsoft.com/office/drawing/2014/main" id="{00000000-0008-0000-0000-0000FB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52" name="Text Box 394736">
          <a:extLst>
            <a:ext uri="{FF2B5EF4-FFF2-40B4-BE49-F238E27FC236}">
              <a16:creationId xmlns="" xmlns:a16="http://schemas.microsoft.com/office/drawing/2014/main" id="{00000000-0008-0000-0000-0000FC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53" name="Text Box 394737">
          <a:extLst>
            <a:ext uri="{FF2B5EF4-FFF2-40B4-BE49-F238E27FC236}">
              <a16:creationId xmlns="" xmlns:a16="http://schemas.microsoft.com/office/drawing/2014/main" id="{00000000-0008-0000-0000-0000FD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54" name="Text Box 394738">
          <a:extLst>
            <a:ext uri="{FF2B5EF4-FFF2-40B4-BE49-F238E27FC236}">
              <a16:creationId xmlns="" xmlns:a16="http://schemas.microsoft.com/office/drawing/2014/main" id="{00000000-0008-0000-0000-0000FE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55" name="Text Box 394739">
          <a:extLst>
            <a:ext uri="{FF2B5EF4-FFF2-40B4-BE49-F238E27FC236}">
              <a16:creationId xmlns="" xmlns:a16="http://schemas.microsoft.com/office/drawing/2014/main" id="{00000000-0008-0000-0000-0000FF00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56" name="Text Box 394740">
          <a:extLst>
            <a:ext uri="{FF2B5EF4-FFF2-40B4-BE49-F238E27FC236}">
              <a16:creationId xmlns="" xmlns:a16="http://schemas.microsoft.com/office/drawing/2014/main" id="{00000000-0008-0000-0000-000000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57" name="Text Box 394741">
          <a:extLst>
            <a:ext uri="{FF2B5EF4-FFF2-40B4-BE49-F238E27FC236}">
              <a16:creationId xmlns="" xmlns:a16="http://schemas.microsoft.com/office/drawing/2014/main" id="{00000000-0008-0000-0000-000001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58" name="Text Box 394742">
          <a:extLst>
            <a:ext uri="{FF2B5EF4-FFF2-40B4-BE49-F238E27FC236}">
              <a16:creationId xmlns="" xmlns:a16="http://schemas.microsoft.com/office/drawing/2014/main" id="{00000000-0008-0000-0000-000002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59" name="Text Box 394743">
          <a:extLst>
            <a:ext uri="{FF2B5EF4-FFF2-40B4-BE49-F238E27FC236}">
              <a16:creationId xmlns="" xmlns:a16="http://schemas.microsoft.com/office/drawing/2014/main" id="{00000000-0008-0000-0000-000003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60" name="Text Box 394345">
          <a:extLst>
            <a:ext uri="{FF2B5EF4-FFF2-40B4-BE49-F238E27FC236}">
              <a16:creationId xmlns="" xmlns:a16="http://schemas.microsoft.com/office/drawing/2014/main" id="{00000000-0008-0000-0000-000004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61" name="Text Box 394346">
          <a:extLst>
            <a:ext uri="{FF2B5EF4-FFF2-40B4-BE49-F238E27FC236}">
              <a16:creationId xmlns="" xmlns:a16="http://schemas.microsoft.com/office/drawing/2014/main" id="{00000000-0008-0000-0000-000005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62" name="Text Box 394347">
          <a:extLst>
            <a:ext uri="{FF2B5EF4-FFF2-40B4-BE49-F238E27FC236}">
              <a16:creationId xmlns="" xmlns:a16="http://schemas.microsoft.com/office/drawing/2014/main" id="{00000000-0008-0000-0000-000006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63" name="Text Box 394348">
          <a:extLst>
            <a:ext uri="{FF2B5EF4-FFF2-40B4-BE49-F238E27FC236}">
              <a16:creationId xmlns="" xmlns:a16="http://schemas.microsoft.com/office/drawing/2014/main" id="{00000000-0008-0000-0000-000007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64" name="Text Box 394349">
          <a:extLst>
            <a:ext uri="{FF2B5EF4-FFF2-40B4-BE49-F238E27FC236}">
              <a16:creationId xmlns="" xmlns:a16="http://schemas.microsoft.com/office/drawing/2014/main" id="{00000000-0008-0000-0000-000008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65" name="Text Box 394350">
          <a:extLst>
            <a:ext uri="{FF2B5EF4-FFF2-40B4-BE49-F238E27FC236}">
              <a16:creationId xmlns="" xmlns:a16="http://schemas.microsoft.com/office/drawing/2014/main" id="{00000000-0008-0000-0000-000009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66" name="Text Box 394351">
          <a:extLst>
            <a:ext uri="{FF2B5EF4-FFF2-40B4-BE49-F238E27FC236}">
              <a16:creationId xmlns="" xmlns:a16="http://schemas.microsoft.com/office/drawing/2014/main" id="{00000000-0008-0000-0000-00000A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67" name="Text Box 394352">
          <a:extLst>
            <a:ext uri="{FF2B5EF4-FFF2-40B4-BE49-F238E27FC236}">
              <a16:creationId xmlns="" xmlns:a16="http://schemas.microsoft.com/office/drawing/2014/main" id="{00000000-0008-0000-0000-00000B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68" name="Text Box 394353">
          <a:extLst>
            <a:ext uri="{FF2B5EF4-FFF2-40B4-BE49-F238E27FC236}">
              <a16:creationId xmlns="" xmlns:a16="http://schemas.microsoft.com/office/drawing/2014/main" id="{00000000-0008-0000-0000-00000C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69" name="Text Box 394354">
          <a:extLst>
            <a:ext uri="{FF2B5EF4-FFF2-40B4-BE49-F238E27FC236}">
              <a16:creationId xmlns="" xmlns:a16="http://schemas.microsoft.com/office/drawing/2014/main" id="{00000000-0008-0000-0000-00000D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70" name="Text Box 394355">
          <a:extLst>
            <a:ext uri="{FF2B5EF4-FFF2-40B4-BE49-F238E27FC236}">
              <a16:creationId xmlns="" xmlns:a16="http://schemas.microsoft.com/office/drawing/2014/main" id="{00000000-0008-0000-0000-00000E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71" name="Text Box 394356">
          <a:extLst>
            <a:ext uri="{FF2B5EF4-FFF2-40B4-BE49-F238E27FC236}">
              <a16:creationId xmlns="" xmlns:a16="http://schemas.microsoft.com/office/drawing/2014/main" id="{00000000-0008-0000-0000-00000F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72" name="Text Box 394357">
          <a:extLst>
            <a:ext uri="{FF2B5EF4-FFF2-40B4-BE49-F238E27FC236}">
              <a16:creationId xmlns="" xmlns:a16="http://schemas.microsoft.com/office/drawing/2014/main" id="{00000000-0008-0000-0000-000010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73" name="Text Box 394358">
          <a:extLst>
            <a:ext uri="{FF2B5EF4-FFF2-40B4-BE49-F238E27FC236}">
              <a16:creationId xmlns="" xmlns:a16="http://schemas.microsoft.com/office/drawing/2014/main" id="{00000000-0008-0000-0000-000011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74" name="Text Box 394359">
          <a:extLst>
            <a:ext uri="{FF2B5EF4-FFF2-40B4-BE49-F238E27FC236}">
              <a16:creationId xmlns="" xmlns:a16="http://schemas.microsoft.com/office/drawing/2014/main" id="{00000000-0008-0000-0000-000012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75" name="Text Box 394729">
          <a:extLst>
            <a:ext uri="{FF2B5EF4-FFF2-40B4-BE49-F238E27FC236}">
              <a16:creationId xmlns="" xmlns:a16="http://schemas.microsoft.com/office/drawing/2014/main" id="{00000000-0008-0000-0000-000013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76" name="Text Box 394730">
          <a:extLst>
            <a:ext uri="{FF2B5EF4-FFF2-40B4-BE49-F238E27FC236}">
              <a16:creationId xmlns="" xmlns:a16="http://schemas.microsoft.com/office/drawing/2014/main" id="{00000000-0008-0000-0000-000014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77" name="Text Box 394731">
          <a:extLst>
            <a:ext uri="{FF2B5EF4-FFF2-40B4-BE49-F238E27FC236}">
              <a16:creationId xmlns="" xmlns:a16="http://schemas.microsoft.com/office/drawing/2014/main" id="{00000000-0008-0000-0000-000015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78" name="Text Box 394732">
          <a:extLst>
            <a:ext uri="{FF2B5EF4-FFF2-40B4-BE49-F238E27FC236}">
              <a16:creationId xmlns="" xmlns:a16="http://schemas.microsoft.com/office/drawing/2014/main" id="{00000000-0008-0000-0000-000016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79" name="Text Box 394733">
          <a:extLst>
            <a:ext uri="{FF2B5EF4-FFF2-40B4-BE49-F238E27FC236}">
              <a16:creationId xmlns="" xmlns:a16="http://schemas.microsoft.com/office/drawing/2014/main" id="{00000000-0008-0000-0000-000017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80" name="Text Box 394734">
          <a:extLst>
            <a:ext uri="{FF2B5EF4-FFF2-40B4-BE49-F238E27FC236}">
              <a16:creationId xmlns="" xmlns:a16="http://schemas.microsoft.com/office/drawing/2014/main" id="{00000000-0008-0000-0000-000018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81" name="Text Box 394735">
          <a:extLst>
            <a:ext uri="{FF2B5EF4-FFF2-40B4-BE49-F238E27FC236}">
              <a16:creationId xmlns="" xmlns:a16="http://schemas.microsoft.com/office/drawing/2014/main" id="{00000000-0008-0000-0000-000019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82" name="Text Box 394736">
          <a:extLst>
            <a:ext uri="{FF2B5EF4-FFF2-40B4-BE49-F238E27FC236}">
              <a16:creationId xmlns="" xmlns:a16="http://schemas.microsoft.com/office/drawing/2014/main" id="{00000000-0008-0000-0000-00001A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83" name="Text Box 394737">
          <a:extLst>
            <a:ext uri="{FF2B5EF4-FFF2-40B4-BE49-F238E27FC236}">
              <a16:creationId xmlns="" xmlns:a16="http://schemas.microsoft.com/office/drawing/2014/main" id="{00000000-0008-0000-0000-00001B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84" name="Text Box 394738">
          <a:extLst>
            <a:ext uri="{FF2B5EF4-FFF2-40B4-BE49-F238E27FC236}">
              <a16:creationId xmlns="" xmlns:a16="http://schemas.microsoft.com/office/drawing/2014/main" id="{00000000-0008-0000-0000-00001C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85" name="Text Box 394739">
          <a:extLst>
            <a:ext uri="{FF2B5EF4-FFF2-40B4-BE49-F238E27FC236}">
              <a16:creationId xmlns="" xmlns:a16="http://schemas.microsoft.com/office/drawing/2014/main" id="{00000000-0008-0000-0000-00001D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86" name="Text Box 394740">
          <a:extLst>
            <a:ext uri="{FF2B5EF4-FFF2-40B4-BE49-F238E27FC236}">
              <a16:creationId xmlns="" xmlns:a16="http://schemas.microsoft.com/office/drawing/2014/main" id="{00000000-0008-0000-0000-00001E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87" name="Text Box 394741">
          <a:extLst>
            <a:ext uri="{FF2B5EF4-FFF2-40B4-BE49-F238E27FC236}">
              <a16:creationId xmlns="" xmlns:a16="http://schemas.microsoft.com/office/drawing/2014/main" id="{00000000-0008-0000-0000-00001F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88" name="Text Box 394742">
          <a:extLst>
            <a:ext uri="{FF2B5EF4-FFF2-40B4-BE49-F238E27FC236}">
              <a16:creationId xmlns="" xmlns:a16="http://schemas.microsoft.com/office/drawing/2014/main" id="{00000000-0008-0000-0000-000020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89" name="Text Box 394743">
          <a:extLst>
            <a:ext uri="{FF2B5EF4-FFF2-40B4-BE49-F238E27FC236}">
              <a16:creationId xmlns="" xmlns:a16="http://schemas.microsoft.com/office/drawing/2014/main" id="{00000000-0008-0000-0000-000021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90" name="Text Box 394345">
          <a:extLst>
            <a:ext uri="{FF2B5EF4-FFF2-40B4-BE49-F238E27FC236}">
              <a16:creationId xmlns="" xmlns:a16="http://schemas.microsoft.com/office/drawing/2014/main" id="{00000000-0008-0000-0000-000022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91" name="Text Box 394346">
          <a:extLst>
            <a:ext uri="{FF2B5EF4-FFF2-40B4-BE49-F238E27FC236}">
              <a16:creationId xmlns="" xmlns:a16="http://schemas.microsoft.com/office/drawing/2014/main" id="{00000000-0008-0000-0000-000023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92" name="Text Box 394347">
          <a:extLst>
            <a:ext uri="{FF2B5EF4-FFF2-40B4-BE49-F238E27FC236}">
              <a16:creationId xmlns="" xmlns:a16="http://schemas.microsoft.com/office/drawing/2014/main" id="{00000000-0008-0000-0000-000024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93" name="Text Box 394348">
          <a:extLst>
            <a:ext uri="{FF2B5EF4-FFF2-40B4-BE49-F238E27FC236}">
              <a16:creationId xmlns="" xmlns:a16="http://schemas.microsoft.com/office/drawing/2014/main" id="{00000000-0008-0000-0000-000025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94" name="Text Box 394349">
          <a:extLst>
            <a:ext uri="{FF2B5EF4-FFF2-40B4-BE49-F238E27FC236}">
              <a16:creationId xmlns="" xmlns:a16="http://schemas.microsoft.com/office/drawing/2014/main" id="{00000000-0008-0000-0000-000026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95" name="Text Box 394350">
          <a:extLst>
            <a:ext uri="{FF2B5EF4-FFF2-40B4-BE49-F238E27FC236}">
              <a16:creationId xmlns="" xmlns:a16="http://schemas.microsoft.com/office/drawing/2014/main" id="{00000000-0008-0000-0000-000027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96" name="Text Box 394351">
          <a:extLst>
            <a:ext uri="{FF2B5EF4-FFF2-40B4-BE49-F238E27FC236}">
              <a16:creationId xmlns="" xmlns:a16="http://schemas.microsoft.com/office/drawing/2014/main" id="{00000000-0008-0000-0000-000028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97" name="Text Box 394352">
          <a:extLst>
            <a:ext uri="{FF2B5EF4-FFF2-40B4-BE49-F238E27FC236}">
              <a16:creationId xmlns="" xmlns:a16="http://schemas.microsoft.com/office/drawing/2014/main" id="{00000000-0008-0000-0000-000029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98" name="Text Box 394353">
          <a:extLst>
            <a:ext uri="{FF2B5EF4-FFF2-40B4-BE49-F238E27FC236}">
              <a16:creationId xmlns="" xmlns:a16="http://schemas.microsoft.com/office/drawing/2014/main" id="{00000000-0008-0000-0000-00002A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299" name="Text Box 394354">
          <a:extLst>
            <a:ext uri="{FF2B5EF4-FFF2-40B4-BE49-F238E27FC236}">
              <a16:creationId xmlns="" xmlns:a16="http://schemas.microsoft.com/office/drawing/2014/main" id="{00000000-0008-0000-0000-00002B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00" name="Text Box 394355">
          <a:extLst>
            <a:ext uri="{FF2B5EF4-FFF2-40B4-BE49-F238E27FC236}">
              <a16:creationId xmlns="" xmlns:a16="http://schemas.microsoft.com/office/drawing/2014/main" id="{00000000-0008-0000-0000-00002C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01" name="Text Box 394356">
          <a:extLst>
            <a:ext uri="{FF2B5EF4-FFF2-40B4-BE49-F238E27FC236}">
              <a16:creationId xmlns="" xmlns:a16="http://schemas.microsoft.com/office/drawing/2014/main" id="{00000000-0008-0000-0000-00002D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02" name="Text Box 394357">
          <a:extLst>
            <a:ext uri="{FF2B5EF4-FFF2-40B4-BE49-F238E27FC236}">
              <a16:creationId xmlns="" xmlns:a16="http://schemas.microsoft.com/office/drawing/2014/main" id="{00000000-0008-0000-0000-00002E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03" name="Text Box 394358">
          <a:extLst>
            <a:ext uri="{FF2B5EF4-FFF2-40B4-BE49-F238E27FC236}">
              <a16:creationId xmlns="" xmlns:a16="http://schemas.microsoft.com/office/drawing/2014/main" id="{00000000-0008-0000-0000-00002F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04" name="Text Box 394359">
          <a:extLst>
            <a:ext uri="{FF2B5EF4-FFF2-40B4-BE49-F238E27FC236}">
              <a16:creationId xmlns="" xmlns:a16="http://schemas.microsoft.com/office/drawing/2014/main" id="{00000000-0008-0000-0000-000030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05" name="Text Box 394729">
          <a:extLst>
            <a:ext uri="{FF2B5EF4-FFF2-40B4-BE49-F238E27FC236}">
              <a16:creationId xmlns="" xmlns:a16="http://schemas.microsoft.com/office/drawing/2014/main" id="{00000000-0008-0000-0000-000031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06" name="Text Box 394730">
          <a:extLst>
            <a:ext uri="{FF2B5EF4-FFF2-40B4-BE49-F238E27FC236}">
              <a16:creationId xmlns="" xmlns:a16="http://schemas.microsoft.com/office/drawing/2014/main" id="{00000000-0008-0000-0000-000032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07" name="Text Box 394731">
          <a:extLst>
            <a:ext uri="{FF2B5EF4-FFF2-40B4-BE49-F238E27FC236}">
              <a16:creationId xmlns="" xmlns:a16="http://schemas.microsoft.com/office/drawing/2014/main" id="{00000000-0008-0000-0000-000033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08" name="Text Box 394732">
          <a:extLst>
            <a:ext uri="{FF2B5EF4-FFF2-40B4-BE49-F238E27FC236}">
              <a16:creationId xmlns="" xmlns:a16="http://schemas.microsoft.com/office/drawing/2014/main" id="{00000000-0008-0000-0000-000034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09" name="Text Box 394733">
          <a:extLst>
            <a:ext uri="{FF2B5EF4-FFF2-40B4-BE49-F238E27FC236}">
              <a16:creationId xmlns="" xmlns:a16="http://schemas.microsoft.com/office/drawing/2014/main" id="{00000000-0008-0000-0000-000035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10" name="Text Box 394734">
          <a:extLst>
            <a:ext uri="{FF2B5EF4-FFF2-40B4-BE49-F238E27FC236}">
              <a16:creationId xmlns="" xmlns:a16="http://schemas.microsoft.com/office/drawing/2014/main" id="{00000000-0008-0000-0000-000036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11" name="Text Box 394735">
          <a:extLst>
            <a:ext uri="{FF2B5EF4-FFF2-40B4-BE49-F238E27FC236}">
              <a16:creationId xmlns="" xmlns:a16="http://schemas.microsoft.com/office/drawing/2014/main" id="{00000000-0008-0000-0000-000037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12" name="Text Box 394736">
          <a:extLst>
            <a:ext uri="{FF2B5EF4-FFF2-40B4-BE49-F238E27FC236}">
              <a16:creationId xmlns="" xmlns:a16="http://schemas.microsoft.com/office/drawing/2014/main" id="{00000000-0008-0000-0000-000038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13" name="Text Box 394737">
          <a:extLst>
            <a:ext uri="{FF2B5EF4-FFF2-40B4-BE49-F238E27FC236}">
              <a16:creationId xmlns="" xmlns:a16="http://schemas.microsoft.com/office/drawing/2014/main" id="{00000000-0008-0000-0000-000039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14" name="Text Box 394738">
          <a:extLst>
            <a:ext uri="{FF2B5EF4-FFF2-40B4-BE49-F238E27FC236}">
              <a16:creationId xmlns="" xmlns:a16="http://schemas.microsoft.com/office/drawing/2014/main" id="{00000000-0008-0000-0000-00003A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15" name="Text Box 394739">
          <a:extLst>
            <a:ext uri="{FF2B5EF4-FFF2-40B4-BE49-F238E27FC236}">
              <a16:creationId xmlns="" xmlns:a16="http://schemas.microsoft.com/office/drawing/2014/main" id="{00000000-0008-0000-0000-00003B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16" name="Text Box 394740">
          <a:extLst>
            <a:ext uri="{FF2B5EF4-FFF2-40B4-BE49-F238E27FC236}">
              <a16:creationId xmlns="" xmlns:a16="http://schemas.microsoft.com/office/drawing/2014/main" id="{00000000-0008-0000-0000-00003C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17" name="Text Box 394741">
          <a:extLst>
            <a:ext uri="{FF2B5EF4-FFF2-40B4-BE49-F238E27FC236}">
              <a16:creationId xmlns="" xmlns:a16="http://schemas.microsoft.com/office/drawing/2014/main" id="{00000000-0008-0000-0000-00003D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18" name="Text Box 394742">
          <a:extLst>
            <a:ext uri="{FF2B5EF4-FFF2-40B4-BE49-F238E27FC236}">
              <a16:creationId xmlns="" xmlns:a16="http://schemas.microsoft.com/office/drawing/2014/main" id="{00000000-0008-0000-0000-00003E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19" name="Text Box 394743">
          <a:extLst>
            <a:ext uri="{FF2B5EF4-FFF2-40B4-BE49-F238E27FC236}">
              <a16:creationId xmlns="" xmlns:a16="http://schemas.microsoft.com/office/drawing/2014/main" id="{00000000-0008-0000-0000-00003F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57150</xdr:colOff>
      <xdr:row>29</xdr:row>
      <xdr:rowOff>76200</xdr:rowOff>
    </xdr:to>
    <xdr:sp macro="" textlink="">
      <xdr:nvSpPr>
        <xdr:cNvPr id="320" name="Text Box 394360">
          <a:extLst>
            <a:ext uri="{FF2B5EF4-FFF2-40B4-BE49-F238E27FC236}">
              <a16:creationId xmlns="" xmlns:a16="http://schemas.microsoft.com/office/drawing/2014/main" id="{00000000-0008-0000-0000-000040010000}"/>
            </a:ext>
          </a:extLst>
        </xdr:cNvPr>
        <xdr:cNvSpPr txBox="1">
          <a:spLocks noChangeArrowheads="1"/>
        </xdr:cNvSpPr>
      </xdr:nvSpPr>
      <xdr:spPr bwMode="auto">
        <a:xfrm>
          <a:off x="0" y="2389632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57150</xdr:colOff>
      <xdr:row>29</xdr:row>
      <xdr:rowOff>76200</xdr:rowOff>
    </xdr:to>
    <xdr:sp macro="" textlink="">
      <xdr:nvSpPr>
        <xdr:cNvPr id="321" name="Text Box 394744">
          <a:extLst>
            <a:ext uri="{FF2B5EF4-FFF2-40B4-BE49-F238E27FC236}">
              <a16:creationId xmlns="" xmlns:a16="http://schemas.microsoft.com/office/drawing/2014/main" id="{00000000-0008-0000-0000-000041010000}"/>
            </a:ext>
          </a:extLst>
        </xdr:cNvPr>
        <xdr:cNvSpPr txBox="1">
          <a:spLocks noChangeArrowheads="1"/>
        </xdr:cNvSpPr>
      </xdr:nvSpPr>
      <xdr:spPr bwMode="auto">
        <a:xfrm>
          <a:off x="0" y="2389632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22" name="Text Box 394345">
          <a:extLst>
            <a:ext uri="{FF2B5EF4-FFF2-40B4-BE49-F238E27FC236}">
              <a16:creationId xmlns="" xmlns:a16="http://schemas.microsoft.com/office/drawing/2014/main" id="{00000000-0008-0000-0000-000042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23" name="Text Box 394346">
          <a:extLst>
            <a:ext uri="{FF2B5EF4-FFF2-40B4-BE49-F238E27FC236}">
              <a16:creationId xmlns="" xmlns:a16="http://schemas.microsoft.com/office/drawing/2014/main" id="{00000000-0008-0000-0000-000043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24" name="Text Box 394347">
          <a:extLst>
            <a:ext uri="{FF2B5EF4-FFF2-40B4-BE49-F238E27FC236}">
              <a16:creationId xmlns="" xmlns:a16="http://schemas.microsoft.com/office/drawing/2014/main" id="{00000000-0008-0000-0000-000044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25" name="Text Box 394348">
          <a:extLst>
            <a:ext uri="{FF2B5EF4-FFF2-40B4-BE49-F238E27FC236}">
              <a16:creationId xmlns="" xmlns:a16="http://schemas.microsoft.com/office/drawing/2014/main" id="{00000000-0008-0000-0000-000045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26" name="Text Box 394349">
          <a:extLst>
            <a:ext uri="{FF2B5EF4-FFF2-40B4-BE49-F238E27FC236}">
              <a16:creationId xmlns="" xmlns:a16="http://schemas.microsoft.com/office/drawing/2014/main" id="{00000000-0008-0000-0000-000046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27" name="Text Box 394350">
          <a:extLst>
            <a:ext uri="{FF2B5EF4-FFF2-40B4-BE49-F238E27FC236}">
              <a16:creationId xmlns="" xmlns:a16="http://schemas.microsoft.com/office/drawing/2014/main" id="{00000000-0008-0000-0000-000047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28" name="Text Box 394351">
          <a:extLst>
            <a:ext uri="{FF2B5EF4-FFF2-40B4-BE49-F238E27FC236}">
              <a16:creationId xmlns="" xmlns:a16="http://schemas.microsoft.com/office/drawing/2014/main" id="{00000000-0008-0000-0000-000048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29" name="Text Box 394352">
          <a:extLst>
            <a:ext uri="{FF2B5EF4-FFF2-40B4-BE49-F238E27FC236}">
              <a16:creationId xmlns="" xmlns:a16="http://schemas.microsoft.com/office/drawing/2014/main" id="{00000000-0008-0000-0000-000049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30" name="Text Box 394353">
          <a:extLst>
            <a:ext uri="{FF2B5EF4-FFF2-40B4-BE49-F238E27FC236}">
              <a16:creationId xmlns="" xmlns:a16="http://schemas.microsoft.com/office/drawing/2014/main" id="{00000000-0008-0000-0000-00004A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31" name="Text Box 394354">
          <a:extLst>
            <a:ext uri="{FF2B5EF4-FFF2-40B4-BE49-F238E27FC236}">
              <a16:creationId xmlns="" xmlns:a16="http://schemas.microsoft.com/office/drawing/2014/main" id="{00000000-0008-0000-0000-00004B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32" name="Text Box 394355">
          <a:extLst>
            <a:ext uri="{FF2B5EF4-FFF2-40B4-BE49-F238E27FC236}">
              <a16:creationId xmlns="" xmlns:a16="http://schemas.microsoft.com/office/drawing/2014/main" id="{00000000-0008-0000-0000-00004C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33" name="Text Box 394356">
          <a:extLst>
            <a:ext uri="{FF2B5EF4-FFF2-40B4-BE49-F238E27FC236}">
              <a16:creationId xmlns="" xmlns:a16="http://schemas.microsoft.com/office/drawing/2014/main" id="{00000000-0008-0000-0000-00004D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34" name="Text Box 394357">
          <a:extLst>
            <a:ext uri="{FF2B5EF4-FFF2-40B4-BE49-F238E27FC236}">
              <a16:creationId xmlns="" xmlns:a16="http://schemas.microsoft.com/office/drawing/2014/main" id="{00000000-0008-0000-0000-00004E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35" name="Text Box 394358">
          <a:extLst>
            <a:ext uri="{FF2B5EF4-FFF2-40B4-BE49-F238E27FC236}">
              <a16:creationId xmlns="" xmlns:a16="http://schemas.microsoft.com/office/drawing/2014/main" id="{00000000-0008-0000-0000-00004F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36" name="Text Box 394359">
          <a:extLst>
            <a:ext uri="{FF2B5EF4-FFF2-40B4-BE49-F238E27FC236}">
              <a16:creationId xmlns="" xmlns:a16="http://schemas.microsoft.com/office/drawing/2014/main" id="{00000000-0008-0000-0000-000050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37" name="Text Box 394729">
          <a:extLst>
            <a:ext uri="{FF2B5EF4-FFF2-40B4-BE49-F238E27FC236}">
              <a16:creationId xmlns="" xmlns:a16="http://schemas.microsoft.com/office/drawing/2014/main" id="{00000000-0008-0000-0000-000051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38" name="Text Box 394730">
          <a:extLst>
            <a:ext uri="{FF2B5EF4-FFF2-40B4-BE49-F238E27FC236}">
              <a16:creationId xmlns="" xmlns:a16="http://schemas.microsoft.com/office/drawing/2014/main" id="{00000000-0008-0000-0000-000052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39" name="Text Box 394731">
          <a:extLst>
            <a:ext uri="{FF2B5EF4-FFF2-40B4-BE49-F238E27FC236}">
              <a16:creationId xmlns="" xmlns:a16="http://schemas.microsoft.com/office/drawing/2014/main" id="{00000000-0008-0000-0000-000053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40" name="Text Box 394732">
          <a:extLst>
            <a:ext uri="{FF2B5EF4-FFF2-40B4-BE49-F238E27FC236}">
              <a16:creationId xmlns="" xmlns:a16="http://schemas.microsoft.com/office/drawing/2014/main" id="{00000000-0008-0000-0000-000054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41" name="Text Box 394733">
          <a:extLst>
            <a:ext uri="{FF2B5EF4-FFF2-40B4-BE49-F238E27FC236}">
              <a16:creationId xmlns="" xmlns:a16="http://schemas.microsoft.com/office/drawing/2014/main" id="{00000000-0008-0000-0000-000055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42" name="Text Box 394734">
          <a:extLst>
            <a:ext uri="{FF2B5EF4-FFF2-40B4-BE49-F238E27FC236}">
              <a16:creationId xmlns="" xmlns:a16="http://schemas.microsoft.com/office/drawing/2014/main" id="{00000000-0008-0000-0000-000056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43" name="Text Box 394735">
          <a:extLst>
            <a:ext uri="{FF2B5EF4-FFF2-40B4-BE49-F238E27FC236}">
              <a16:creationId xmlns="" xmlns:a16="http://schemas.microsoft.com/office/drawing/2014/main" id="{00000000-0008-0000-0000-000057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44" name="Text Box 394736">
          <a:extLst>
            <a:ext uri="{FF2B5EF4-FFF2-40B4-BE49-F238E27FC236}">
              <a16:creationId xmlns="" xmlns:a16="http://schemas.microsoft.com/office/drawing/2014/main" id="{00000000-0008-0000-0000-000058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45" name="Text Box 394737">
          <a:extLst>
            <a:ext uri="{FF2B5EF4-FFF2-40B4-BE49-F238E27FC236}">
              <a16:creationId xmlns="" xmlns:a16="http://schemas.microsoft.com/office/drawing/2014/main" id="{00000000-0008-0000-0000-000059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46" name="Text Box 394738">
          <a:extLst>
            <a:ext uri="{FF2B5EF4-FFF2-40B4-BE49-F238E27FC236}">
              <a16:creationId xmlns="" xmlns:a16="http://schemas.microsoft.com/office/drawing/2014/main" id="{00000000-0008-0000-0000-00005A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47" name="Text Box 394739">
          <a:extLst>
            <a:ext uri="{FF2B5EF4-FFF2-40B4-BE49-F238E27FC236}">
              <a16:creationId xmlns="" xmlns:a16="http://schemas.microsoft.com/office/drawing/2014/main" id="{00000000-0008-0000-0000-00005B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48" name="Text Box 394740">
          <a:extLst>
            <a:ext uri="{FF2B5EF4-FFF2-40B4-BE49-F238E27FC236}">
              <a16:creationId xmlns="" xmlns:a16="http://schemas.microsoft.com/office/drawing/2014/main" id="{00000000-0008-0000-0000-00005C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49" name="Text Box 394741">
          <a:extLst>
            <a:ext uri="{FF2B5EF4-FFF2-40B4-BE49-F238E27FC236}">
              <a16:creationId xmlns="" xmlns:a16="http://schemas.microsoft.com/office/drawing/2014/main" id="{00000000-0008-0000-0000-00005D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50" name="Text Box 394742">
          <a:extLst>
            <a:ext uri="{FF2B5EF4-FFF2-40B4-BE49-F238E27FC236}">
              <a16:creationId xmlns="" xmlns:a16="http://schemas.microsoft.com/office/drawing/2014/main" id="{00000000-0008-0000-0000-00005E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51" name="Text Box 394743">
          <a:extLst>
            <a:ext uri="{FF2B5EF4-FFF2-40B4-BE49-F238E27FC236}">
              <a16:creationId xmlns="" xmlns:a16="http://schemas.microsoft.com/office/drawing/2014/main" id="{00000000-0008-0000-0000-00005F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57150</xdr:colOff>
      <xdr:row>29</xdr:row>
      <xdr:rowOff>76200</xdr:rowOff>
    </xdr:to>
    <xdr:sp macro="" textlink="">
      <xdr:nvSpPr>
        <xdr:cNvPr id="352" name="Text Box 394360">
          <a:extLst>
            <a:ext uri="{FF2B5EF4-FFF2-40B4-BE49-F238E27FC236}">
              <a16:creationId xmlns="" xmlns:a16="http://schemas.microsoft.com/office/drawing/2014/main" id="{00000000-0008-0000-0000-000060010000}"/>
            </a:ext>
          </a:extLst>
        </xdr:cNvPr>
        <xdr:cNvSpPr txBox="1">
          <a:spLocks noChangeArrowheads="1"/>
        </xdr:cNvSpPr>
      </xdr:nvSpPr>
      <xdr:spPr bwMode="auto">
        <a:xfrm>
          <a:off x="0" y="2389632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57150</xdr:colOff>
      <xdr:row>29</xdr:row>
      <xdr:rowOff>76200</xdr:rowOff>
    </xdr:to>
    <xdr:sp macro="" textlink="">
      <xdr:nvSpPr>
        <xdr:cNvPr id="353" name="Text Box 394744">
          <a:extLst>
            <a:ext uri="{FF2B5EF4-FFF2-40B4-BE49-F238E27FC236}">
              <a16:creationId xmlns="" xmlns:a16="http://schemas.microsoft.com/office/drawing/2014/main" id="{00000000-0008-0000-0000-000061010000}"/>
            </a:ext>
          </a:extLst>
        </xdr:cNvPr>
        <xdr:cNvSpPr txBox="1">
          <a:spLocks noChangeArrowheads="1"/>
        </xdr:cNvSpPr>
      </xdr:nvSpPr>
      <xdr:spPr bwMode="auto">
        <a:xfrm>
          <a:off x="0" y="2389632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54" name="Text Box 394345">
          <a:extLst>
            <a:ext uri="{FF2B5EF4-FFF2-40B4-BE49-F238E27FC236}">
              <a16:creationId xmlns="" xmlns:a16="http://schemas.microsoft.com/office/drawing/2014/main" id="{00000000-0008-0000-0000-000062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55" name="Text Box 394346">
          <a:extLst>
            <a:ext uri="{FF2B5EF4-FFF2-40B4-BE49-F238E27FC236}">
              <a16:creationId xmlns="" xmlns:a16="http://schemas.microsoft.com/office/drawing/2014/main" id="{00000000-0008-0000-0000-000063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56" name="Text Box 394347">
          <a:extLst>
            <a:ext uri="{FF2B5EF4-FFF2-40B4-BE49-F238E27FC236}">
              <a16:creationId xmlns="" xmlns:a16="http://schemas.microsoft.com/office/drawing/2014/main" id="{00000000-0008-0000-0000-000064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57" name="Text Box 394348">
          <a:extLst>
            <a:ext uri="{FF2B5EF4-FFF2-40B4-BE49-F238E27FC236}">
              <a16:creationId xmlns="" xmlns:a16="http://schemas.microsoft.com/office/drawing/2014/main" id="{00000000-0008-0000-0000-000065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58" name="Text Box 394349">
          <a:extLst>
            <a:ext uri="{FF2B5EF4-FFF2-40B4-BE49-F238E27FC236}">
              <a16:creationId xmlns="" xmlns:a16="http://schemas.microsoft.com/office/drawing/2014/main" id="{00000000-0008-0000-0000-000066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59" name="Text Box 394350">
          <a:extLst>
            <a:ext uri="{FF2B5EF4-FFF2-40B4-BE49-F238E27FC236}">
              <a16:creationId xmlns="" xmlns:a16="http://schemas.microsoft.com/office/drawing/2014/main" id="{00000000-0008-0000-0000-000067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60" name="Text Box 394351">
          <a:extLst>
            <a:ext uri="{FF2B5EF4-FFF2-40B4-BE49-F238E27FC236}">
              <a16:creationId xmlns="" xmlns:a16="http://schemas.microsoft.com/office/drawing/2014/main" id="{00000000-0008-0000-0000-000068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61" name="Text Box 394352">
          <a:extLst>
            <a:ext uri="{FF2B5EF4-FFF2-40B4-BE49-F238E27FC236}">
              <a16:creationId xmlns="" xmlns:a16="http://schemas.microsoft.com/office/drawing/2014/main" id="{00000000-0008-0000-0000-000069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62" name="Text Box 394353">
          <a:extLst>
            <a:ext uri="{FF2B5EF4-FFF2-40B4-BE49-F238E27FC236}">
              <a16:creationId xmlns="" xmlns:a16="http://schemas.microsoft.com/office/drawing/2014/main" id="{00000000-0008-0000-0000-00006A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63" name="Text Box 394354">
          <a:extLst>
            <a:ext uri="{FF2B5EF4-FFF2-40B4-BE49-F238E27FC236}">
              <a16:creationId xmlns="" xmlns:a16="http://schemas.microsoft.com/office/drawing/2014/main" id="{00000000-0008-0000-0000-00006B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64" name="Text Box 394355">
          <a:extLst>
            <a:ext uri="{FF2B5EF4-FFF2-40B4-BE49-F238E27FC236}">
              <a16:creationId xmlns="" xmlns:a16="http://schemas.microsoft.com/office/drawing/2014/main" id="{00000000-0008-0000-0000-00006C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65" name="Text Box 394356">
          <a:extLst>
            <a:ext uri="{FF2B5EF4-FFF2-40B4-BE49-F238E27FC236}">
              <a16:creationId xmlns="" xmlns:a16="http://schemas.microsoft.com/office/drawing/2014/main" id="{00000000-0008-0000-0000-00006D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66" name="Text Box 394357">
          <a:extLst>
            <a:ext uri="{FF2B5EF4-FFF2-40B4-BE49-F238E27FC236}">
              <a16:creationId xmlns="" xmlns:a16="http://schemas.microsoft.com/office/drawing/2014/main" id="{00000000-0008-0000-0000-00006E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67" name="Text Box 394358">
          <a:extLst>
            <a:ext uri="{FF2B5EF4-FFF2-40B4-BE49-F238E27FC236}">
              <a16:creationId xmlns="" xmlns:a16="http://schemas.microsoft.com/office/drawing/2014/main" id="{00000000-0008-0000-0000-00006F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68" name="Text Box 394359">
          <a:extLst>
            <a:ext uri="{FF2B5EF4-FFF2-40B4-BE49-F238E27FC236}">
              <a16:creationId xmlns="" xmlns:a16="http://schemas.microsoft.com/office/drawing/2014/main" id="{00000000-0008-0000-0000-000070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69" name="Text Box 394729">
          <a:extLst>
            <a:ext uri="{FF2B5EF4-FFF2-40B4-BE49-F238E27FC236}">
              <a16:creationId xmlns="" xmlns:a16="http://schemas.microsoft.com/office/drawing/2014/main" id="{00000000-0008-0000-0000-000071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70" name="Text Box 394730">
          <a:extLst>
            <a:ext uri="{FF2B5EF4-FFF2-40B4-BE49-F238E27FC236}">
              <a16:creationId xmlns="" xmlns:a16="http://schemas.microsoft.com/office/drawing/2014/main" id="{00000000-0008-0000-0000-000072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71" name="Text Box 394731">
          <a:extLst>
            <a:ext uri="{FF2B5EF4-FFF2-40B4-BE49-F238E27FC236}">
              <a16:creationId xmlns="" xmlns:a16="http://schemas.microsoft.com/office/drawing/2014/main" id="{00000000-0008-0000-0000-000073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72" name="Text Box 394732">
          <a:extLst>
            <a:ext uri="{FF2B5EF4-FFF2-40B4-BE49-F238E27FC236}">
              <a16:creationId xmlns="" xmlns:a16="http://schemas.microsoft.com/office/drawing/2014/main" id="{00000000-0008-0000-0000-000074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73" name="Text Box 394733">
          <a:extLst>
            <a:ext uri="{FF2B5EF4-FFF2-40B4-BE49-F238E27FC236}">
              <a16:creationId xmlns="" xmlns:a16="http://schemas.microsoft.com/office/drawing/2014/main" id="{00000000-0008-0000-0000-000075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74" name="Text Box 394734">
          <a:extLst>
            <a:ext uri="{FF2B5EF4-FFF2-40B4-BE49-F238E27FC236}">
              <a16:creationId xmlns="" xmlns:a16="http://schemas.microsoft.com/office/drawing/2014/main" id="{00000000-0008-0000-0000-000076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75" name="Text Box 394735">
          <a:extLst>
            <a:ext uri="{FF2B5EF4-FFF2-40B4-BE49-F238E27FC236}">
              <a16:creationId xmlns="" xmlns:a16="http://schemas.microsoft.com/office/drawing/2014/main" id="{00000000-0008-0000-0000-000077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76" name="Text Box 394736">
          <a:extLst>
            <a:ext uri="{FF2B5EF4-FFF2-40B4-BE49-F238E27FC236}">
              <a16:creationId xmlns="" xmlns:a16="http://schemas.microsoft.com/office/drawing/2014/main" id="{00000000-0008-0000-0000-000078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77" name="Text Box 394737">
          <a:extLst>
            <a:ext uri="{FF2B5EF4-FFF2-40B4-BE49-F238E27FC236}">
              <a16:creationId xmlns="" xmlns:a16="http://schemas.microsoft.com/office/drawing/2014/main" id="{00000000-0008-0000-0000-000079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78" name="Text Box 394738">
          <a:extLst>
            <a:ext uri="{FF2B5EF4-FFF2-40B4-BE49-F238E27FC236}">
              <a16:creationId xmlns="" xmlns:a16="http://schemas.microsoft.com/office/drawing/2014/main" id="{00000000-0008-0000-0000-00007A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79" name="Text Box 394739">
          <a:extLst>
            <a:ext uri="{FF2B5EF4-FFF2-40B4-BE49-F238E27FC236}">
              <a16:creationId xmlns="" xmlns:a16="http://schemas.microsoft.com/office/drawing/2014/main" id="{00000000-0008-0000-0000-00007B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80" name="Text Box 394740">
          <a:extLst>
            <a:ext uri="{FF2B5EF4-FFF2-40B4-BE49-F238E27FC236}">
              <a16:creationId xmlns="" xmlns:a16="http://schemas.microsoft.com/office/drawing/2014/main" id="{00000000-0008-0000-0000-00007C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81" name="Text Box 394741">
          <a:extLst>
            <a:ext uri="{FF2B5EF4-FFF2-40B4-BE49-F238E27FC236}">
              <a16:creationId xmlns="" xmlns:a16="http://schemas.microsoft.com/office/drawing/2014/main" id="{00000000-0008-0000-0000-00007D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82" name="Text Box 394742">
          <a:extLst>
            <a:ext uri="{FF2B5EF4-FFF2-40B4-BE49-F238E27FC236}">
              <a16:creationId xmlns="" xmlns:a16="http://schemas.microsoft.com/office/drawing/2014/main" id="{00000000-0008-0000-0000-00007E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xdr:row>
      <xdr:rowOff>0</xdr:rowOff>
    </xdr:from>
    <xdr:to>
      <xdr:col>0</xdr:col>
      <xdr:colOff>95250</xdr:colOff>
      <xdr:row>29</xdr:row>
      <xdr:rowOff>38100</xdr:rowOff>
    </xdr:to>
    <xdr:sp macro="" textlink="">
      <xdr:nvSpPr>
        <xdr:cNvPr id="383" name="Text Box 394743">
          <a:extLst>
            <a:ext uri="{FF2B5EF4-FFF2-40B4-BE49-F238E27FC236}">
              <a16:creationId xmlns="" xmlns:a16="http://schemas.microsoft.com/office/drawing/2014/main" id="{00000000-0008-0000-0000-00007F010000}"/>
            </a:ext>
          </a:extLst>
        </xdr:cNvPr>
        <xdr:cNvSpPr txBox="1">
          <a:spLocks noChangeArrowheads="1"/>
        </xdr:cNvSpPr>
      </xdr:nvSpPr>
      <xdr:spPr bwMode="auto">
        <a:xfrm>
          <a:off x="0" y="23896320"/>
          <a:ext cx="95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384" name="Text Box 4">
          <a:extLst>
            <a:ext uri="{FF2B5EF4-FFF2-40B4-BE49-F238E27FC236}">
              <a16:creationId xmlns="" xmlns:a16="http://schemas.microsoft.com/office/drawing/2014/main" id="{00000000-0008-0000-0000-000080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385" name="Text Box 4">
          <a:extLst>
            <a:ext uri="{FF2B5EF4-FFF2-40B4-BE49-F238E27FC236}">
              <a16:creationId xmlns="" xmlns:a16="http://schemas.microsoft.com/office/drawing/2014/main" id="{00000000-0008-0000-0000-000081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386" name="Text Box 4">
          <a:extLst>
            <a:ext uri="{FF2B5EF4-FFF2-40B4-BE49-F238E27FC236}">
              <a16:creationId xmlns="" xmlns:a16="http://schemas.microsoft.com/office/drawing/2014/main" id="{00000000-0008-0000-0000-000082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387" name="Text Box 4">
          <a:extLst>
            <a:ext uri="{FF2B5EF4-FFF2-40B4-BE49-F238E27FC236}">
              <a16:creationId xmlns="" xmlns:a16="http://schemas.microsoft.com/office/drawing/2014/main" id="{00000000-0008-0000-0000-000083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388" name="Text Box 4">
          <a:extLst>
            <a:ext uri="{FF2B5EF4-FFF2-40B4-BE49-F238E27FC236}">
              <a16:creationId xmlns="" xmlns:a16="http://schemas.microsoft.com/office/drawing/2014/main" id="{00000000-0008-0000-0000-000084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389" name="Text Box 4">
          <a:extLst>
            <a:ext uri="{FF2B5EF4-FFF2-40B4-BE49-F238E27FC236}">
              <a16:creationId xmlns="" xmlns:a16="http://schemas.microsoft.com/office/drawing/2014/main" id="{00000000-0008-0000-0000-000085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390" name="Text Box 4">
          <a:extLst>
            <a:ext uri="{FF2B5EF4-FFF2-40B4-BE49-F238E27FC236}">
              <a16:creationId xmlns="" xmlns:a16="http://schemas.microsoft.com/office/drawing/2014/main" id="{00000000-0008-0000-0000-000086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391" name="Text Box 4">
          <a:extLst>
            <a:ext uri="{FF2B5EF4-FFF2-40B4-BE49-F238E27FC236}">
              <a16:creationId xmlns="" xmlns:a16="http://schemas.microsoft.com/office/drawing/2014/main" id="{00000000-0008-0000-0000-000087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392" name="Text Box 4">
          <a:extLst>
            <a:ext uri="{FF2B5EF4-FFF2-40B4-BE49-F238E27FC236}">
              <a16:creationId xmlns="" xmlns:a16="http://schemas.microsoft.com/office/drawing/2014/main" id="{00000000-0008-0000-0000-000088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393" name="Text Box 4">
          <a:extLst>
            <a:ext uri="{FF2B5EF4-FFF2-40B4-BE49-F238E27FC236}">
              <a16:creationId xmlns="" xmlns:a16="http://schemas.microsoft.com/office/drawing/2014/main" id="{00000000-0008-0000-0000-000089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394" name="Text Box 4">
          <a:extLst>
            <a:ext uri="{FF2B5EF4-FFF2-40B4-BE49-F238E27FC236}">
              <a16:creationId xmlns="" xmlns:a16="http://schemas.microsoft.com/office/drawing/2014/main" id="{00000000-0008-0000-0000-00008A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395" name="Text Box 4">
          <a:extLst>
            <a:ext uri="{FF2B5EF4-FFF2-40B4-BE49-F238E27FC236}">
              <a16:creationId xmlns="" xmlns:a16="http://schemas.microsoft.com/office/drawing/2014/main" id="{00000000-0008-0000-0000-00008B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396" name="Text Box 4">
          <a:extLst>
            <a:ext uri="{FF2B5EF4-FFF2-40B4-BE49-F238E27FC236}">
              <a16:creationId xmlns="" xmlns:a16="http://schemas.microsoft.com/office/drawing/2014/main" id="{00000000-0008-0000-0000-00008C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397" name="Text Box 4">
          <a:extLst>
            <a:ext uri="{FF2B5EF4-FFF2-40B4-BE49-F238E27FC236}">
              <a16:creationId xmlns="" xmlns:a16="http://schemas.microsoft.com/office/drawing/2014/main" id="{00000000-0008-0000-0000-00008D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398" name="Text Box 4">
          <a:extLst>
            <a:ext uri="{FF2B5EF4-FFF2-40B4-BE49-F238E27FC236}">
              <a16:creationId xmlns="" xmlns:a16="http://schemas.microsoft.com/office/drawing/2014/main" id="{00000000-0008-0000-0000-00008E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399" name="Text Box 4">
          <a:extLst>
            <a:ext uri="{FF2B5EF4-FFF2-40B4-BE49-F238E27FC236}">
              <a16:creationId xmlns="" xmlns:a16="http://schemas.microsoft.com/office/drawing/2014/main" id="{00000000-0008-0000-0000-00008F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00" name="Text Box 4">
          <a:extLst>
            <a:ext uri="{FF2B5EF4-FFF2-40B4-BE49-F238E27FC236}">
              <a16:creationId xmlns="" xmlns:a16="http://schemas.microsoft.com/office/drawing/2014/main" id="{00000000-0008-0000-0000-000090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01" name="Text Box 4">
          <a:extLst>
            <a:ext uri="{FF2B5EF4-FFF2-40B4-BE49-F238E27FC236}">
              <a16:creationId xmlns="" xmlns:a16="http://schemas.microsoft.com/office/drawing/2014/main" id="{00000000-0008-0000-0000-000091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02" name="Text Box 4">
          <a:extLst>
            <a:ext uri="{FF2B5EF4-FFF2-40B4-BE49-F238E27FC236}">
              <a16:creationId xmlns="" xmlns:a16="http://schemas.microsoft.com/office/drawing/2014/main" id="{00000000-0008-0000-0000-000092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03" name="Text Box 4">
          <a:extLst>
            <a:ext uri="{FF2B5EF4-FFF2-40B4-BE49-F238E27FC236}">
              <a16:creationId xmlns="" xmlns:a16="http://schemas.microsoft.com/office/drawing/2014/main" id="{00000000-0008-0000-0000-000093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04" name="Text Box 4">
          <a:extLst>
            <a:ext uri="{FF2B5EF4-FFF2-40B4-BE49-F238E27FC236}">
              <a16:creationId xmlns="" xmlns:a16="http://schemas.microsoft.com/office/drawing/2014/main" id="{00000000-0008-0000-0000-000094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05" name="Text Box 4">
          <a:extLst>
            <a:ext uri="{FF2B5EF4-FFF2-40B4-BE49-F238E27FC236}">
              <a16:creationId xmlns="" xmlns:a16="http://schemas.microsoft.com/office/drawing/2014/main" id="{00000000-0008-0000-0000-000095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06" name="Text Box 4">
          <a:extLst>
            <a:ext uri="{FF2B5EF4-FFF2-40B4-BE49-F238E27FC236}">
              <a16:creationId xmlns="" xmlns:a16="http://schemas.microsoft.com/office/drawing/2014/main" id="{00000000-0008-0000-0000-000096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07" name="Text Box 4">
          <a:extLst>
            <a:ext uri="{FF2B5EF4-FFF2-40B4-BE49-F238E27FC236}">
              <a16:creationId xmlns="" xmlns:a16="http://schemas.microsoft.com/office/drawing/2014/main" id="{00000000-0008-0000-0000-000097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08" name="Text Box 4">
          <a:extLst>
            <a:ext uri="{FF2B5EF4-FFF2-40B4-BE49-F238E27FC236}">
              <a16:creationId xmlns="" xmlns:a16="http://schemas.microsoft.com/office/drawing/2014/main" id="{00000000-0008-0000-0000-000098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09" name="Text Box 4">
          <a:extLst>
            <a:ext uri="{FF2B5EF4-FFF2-40B4-BE49-F238E27FC236}">
              <a16:creationId xmlns="" xmlns:a16="http://schemas.microsoft.com/office/drawing/2014/main" id="{00000000-0008-0000-0000-000099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10" name="Text Box 4">
          <a:extLst>
            <a:ext uri="{FF2B5EF4-FFF2-40B4-BE49-F238E27FC236}">
              <a16:creationId xmlns="" xmlns:a16="http://schemas.microsoft.com/office/drawing/2014/main" id="{00000000-0008-0000-0000-00009A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11" name="Text Box 4">
          <a:extLst>
            <a:ext uri="{FF2B5EF4-FFF2-40B4-BE49-F238E27FC236}">
              <a16:creationId xmlns="" xmlns:a16="http://schemas.microsoft.com/office/drawing/2014/main" id="{00000000-0008-0000-0000-00009B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12" name="Text Box 4">
          <a:extLst>
            <a:ext uri="{FF2B5EF4-FFF2-40B4-BE49-F238E27FC236}">
              <a16:creationId xmlns="" xmlns:a16="http://schemas.microsoft.com/office/drawing/2014/main" id="{00000000-0008-0000-0000-00009C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13" name="Text Box 4">
          <a:extLst>
            <a:ext uri="{FF2B5EF4-FFF2-40B4-BE49-F238E27FC236}">
              <a16:creationId xmlns="" xmlns:a16="http://schemas.microsoft.com/office/drawing/2014/main" id="{00000000-0008-0000-0000-00009D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14" name="Text Box 4">
          <a:extLst>
            <a:ext uri="{FF2B5EF4-FFF2-40B4-BE49-F238E27FC236}">
              <a16:creationId xmlns="" xmlns:a16="http://schemas.microsoft.com/office/drawing/2014/main" id="{00000000-0008-0000-0000-00009E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15" name="Text Box 4">
          <a:extLst>
            <a:ext uri="{FF2B5EF4-FFF2-40B4-BE49-F238E27FC236}">
              <a16:creationId xmlns="" xmlns:a16="http://schemas.microsoft.com/office/drawing/2014/main" id="{00000000-0008-0000-0000-00009F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16" name="Text Box 4">
          <a:extLst>
            <a:ext uri="{FF2B5EF4-FFF2-40B4-BE49-F238E27FC236}">
              <a16:creationId xmlns="" xmlns:a16="http://schemas.microsoft.com/office/drawing/2014/main" id="{00000000-0008-0000-0000-0000A0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17" name="Text Box 4">
          <a:extLst>
            <a:ext uri="{FF2B5EF4-FFF2-40B4-BE49-F238E27FC236}">
              <a16:creationId xmlns="" xmlns:a16="http://schemas.microsoft.com/office/drawing/2014/main" id="{00000000-0008-0000-0000-0000A1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18" name="Text Box 4">
          <a:extLst>
            <a:ext uri="{FF2B5EF4-FFF2-40B4-BE49-F238E27FC236}">
              <a16:creationId xmlns="" xmlns:a16="http://schemas.microsoft.com/office/drawing/2014/main" id="{00000000-0008-0000-0000-0000A2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19" name="Text Box 4">
          <a:extLst>
            <a:ext uri="{FF2B5EF4-FFF2-40B4-BE49-F238E27FC236}">
              <a16:creationId xmlns="" xmlns:a16="http://schemas.microsoft.com/office/drawing/2014/main" id="{00000000-0008-0000-0000-0000A3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47625</xdr:rowOff>
    </xdr:to>
    <xdr:sp macro="" textlink="">
      <xdr:nvSpPr>
        <xdr:cNvPr id="420" name="Text Box 4">
          <a:extLst>
            <a:ext uri="{FF2B5EF4-FFF2-40B4-BE49-F238E27FC236}">
              <a16:creationId xmlns="" xmlns:a16="http://schemas.microsoft.com/office/drawing/2014/main" id="{00000000-0008-0000-0000-0000A4010000}"/>
            </a:ext>
          </a:extLst>
        </xdr:cNvPr>
        <xdr:cNvSpPr txBox="1">
          <a:spLocks noChangeArrowheads="1"/>
        </xdr:cNvSpPr>
      </xdr:nvSpPr>
      <xdr:spPr bwMode="auto">
        <a:xfrm>
          <a:off x="0" y="375742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47625</xdr:rowOff>
    </xdr:to>
    <xdr:sp macro="" textlink="">
      <xdr:nvSpPr>
        <xdr:cNvPr id="421" name="Text Box 4">
          <a:extLst>
            <a:ext uri="{FF2B5EF4-FFF2-40B4-BE49-F238E27FC236}">
              <a16:creationId xmlns="" xmlns:a16="http://schemas.microsoft.com/office/drawing/2014/main" id="{00000000-0008-0000-0000-0000A5010000}"/>
            </a:ext>
          </a:extLst>
        </xdr:cNvPr>
        <xdr:cNvSpPr txBox="1">
          <a:spLocks noChangeArrowheads="1"/>
        </xdr:cNvSpPr>
      </xdr:nvSpPr>
      <xdr:spPr bwMode="auto">
        <a:xfrm>
          <a:off x="0" y="375742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22" name="Text Box 4">
          <a:extLst>
            <a:ext uri="{FF2B5EF4-FFF2-40B4-BE49-F238E27FC236}">
              <a16:creationId xmlns="" xmlns:a16="http://schemas.microsoft.com/office/drawing/2014/main" id="{00000000-0008-0000-0000-0000A6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23" name="Text Box 4">
          <a:extLst>
            <a:ext uri="{FF2B5EF4-FFF2-40B4-BE49-F238E27FC236}">
              <a16:creationId xmlns="" xmlns:a16="http://schemas.microsoft.com/office/drawing/2014/main" id="{00000000-0008-0000-0000-0000A7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47625</xdr:rowOff>
    </xdr:to>
    <xdr:sp macro="" textlink="">
      <xdr:nvSpPr>
        <xdr:cNvPr id="424" name="Text Box 4">
          <a:extLst>
            <a:ext uri="{FF2B5EF4-FFF2-40B4-BE49-F238E27FC236}">
              <a16:creationId xmlns="" xmlns:a16="http://schemas.microsoft.com/office/drawing/2014/main" id="{00000000-0008-0000-0000-0000A8010000}"/>
            </a:ext>
          </a:extLst>
        </xdr:cNvPr>
        <xdr:cNvSpPr txBox="1">
          <a:spLocks noChangeArrowheads="1"/>
        </xdr:cNvSpPr>
      </xdr:nvSpPr>
      <xdr:spPr bwMode="auto">
        <a:xfrm>
          <a:off x="0" y="375742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47625</xdr:rowOff>
    </xdr:to>
    <xdr:sp macro="" textlink="">
      <xdr:nvSpPr>
        <xdr:cNvPr id="425" name="Text Box 4">
          <a:extLst>
            <a:ext uri="{FF2B5EF4-FFF2-40B4-BE49-F238E27FC236}">
              <a16:creationId xmlns="" xmlns:a16="http://schemas.microsoft.com/office/drawing/2014/main" id="{00000000-0008-0000-0000-0000A9010000}"/>
            </a:ext>
          </a:extLst>
        </xdr:cNvPr>
        <xdr:cNvSpPr txBox="1">
          <a:spLocks noChangeArrowheads="1"/>
        </xdr:cNvSpPr>
      </xdr:nvSpPr>
      <xdr:spPr bwMode="auto">
        <a:xfrm>
          <a:off x="0" y="375742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26" name="Text Box 4">
          <a:extLst>
            <a:ext uri="{FF2B5EF4-FFF2-40B4-BE49-F238E27FC236}">
              <a16:creationId xmlns="" xmlns:a16="http://schemas.microsoft.com/office/drawing/2014/main" id="{00000000-0008-0000-0000-0000AA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27" name="Text Box 4">
          <a:extLst>
            <a:ext uri="{FF2B5EF4-FFF2-40B4-BE49-F238E27FC236}">
              <a16:creationId xmlns="" xmlns:a16="http://schemas.microsoft.com/office/drawing/2014/main" id="{00000000-0008-0000-0000-0000AB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28" name="Text Box 4">
          <a:extLst>
            <a:ext uri="{FF2B5EF4-FFF2-40B4-BE49-F238E27FC236}">
              <a16:creationId xmlns="" xmlns:a16="http://schemas.microsoft.com/office/drawing/2014/main" id="{00000000-0008-0000-0000-0000AC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29" name="Text Box 4">
          <a:extLst>
            <a:ext uri="{FF2B5EF4-FFF2-40B4-BE49-F238E27FC236}">
              <a16:creationId xmlns="" xmlns:a16="http://schemas.microsoft.com/office/drawing/2014/main" id="{00000000-0008-0000-0000-0000AD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30" name="Text Box 4">
          <a:extLst>
            <a:ext uri="{FF2B5EF4-FFF2-40B4-BE49-F238E27FC236}">
              <a16:creationId xmlns="" xmlns:a16="http://schemas.microsoft.com/office/drawing/2014/main" id="{00000000-0008-0000-0000-0000AE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31" name="Text Box 4">
          <a:extLst>
            <a:ext uri="{FF2B5EF4-FFF2-40B4-BE49-F238E27FC236}">
              <a16:creationId xmlns="" xmlns:a16="http://schemas.microsoft.com/office/drawing/2014/main" id="{00000000-0008-0000-0000-0000AF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32" name="Text Box 4">
          <a:extLst>
            <a:ext uri="{FF2B5EF4-FFF2-40B4-BE49-F238E27FC236}">
              <a16:creationId xmlns="" xmlns:a16="http://schemas.microsoft.com/office/drawing/2014/main" id="{00000000-0008-0000-0000-0000B0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33" name="Text Box 4">
          <a:extLst>
            <a:ext uri="{FF2B5EF4-FFF2-40B4-BE49-F238E27FC236}">
              <a16:creationId xmlns="" xmlns:a16="http://schemas.microsoft.com/office/drawing/2014/main" id="{00000000-0008-0000-0000-0000B1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34" name="Text Box 4">
          <a:extLst>
            <a:ext uri="{FF2B5EF4-FFF2-40B4-BE49-F238E27FC236}">
              <a16:creationId xmlns="" xmlns:a16="http://schemas.microsoft.com/office/drawing/2014/main" id="{00000000-0008-0000-0000-0000B2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35" name="Text Box 4">
          <a:extLst>
            <a:ext uri="{FF2B5EF4-FFF2-40B4-BE49-F238E27FC236}">
              <a16:creationId xmlns="" xmlns:a16="http://schemas.microsoft.com/office/drawing/2014/main" id="{00000000-0008-0000-0000-0000B3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36" name="Text Box 4">
          <a:extLst>
            <a:ext uri="{FF2B5EF4-FFF2-40B4-BE49-F238E27FC236}">
              <a16:creationId xmlns="" xmlns:a16="http://schemas.microsoft.com/office/drawing/2014/main" id="{00000000-0008-0000-0000-0000B4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37" name="Text Box 4">
          <a:extLst>
            <a:ext uri="{FF2B5EF4-FFF2-40B4-BE49-F238E27FC236}">
              <a16:creationId xmlns="" xmlns:a16="http://schemas.microsoft.com/office/drawing/2014/main" id="{00000000-0008-0000-0000-0000B5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38" name="Text Box 4">
          <a:extLst>
            <a:ext uri="{FF2B5EF4-FFF2-40B4-BE49-F238E27FC236}">
              <a16:creationId xmlns="" xmlns:a16="http://schemas.microsoft.com/office/drawing/2014/main" id="{00000000-0008-0000-0000-0000B6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39" name="Text Box 4">
          <a:extLst>
            <a:ext uri="{FF2B5EF4-FFF2-40B4-BE49-F238E27FC236}">
              <a16:creationId xmlns="" xmlns:a16="http://schemas.microsoft.com/office/drawing/2014/main" id="{00000000-0008-0000-0000-0000B7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40" name="Text Box 4">
          <a:extLst>
            <a:ext uri="{FF2B5EF4-FFF2-40B4-BE49-F238E27FC236}">
              <a16:creationId xmlns="" xmlns:a16="http://schemas.microsoft.com/office/drawing/2014/main" id="{00000000-0008-0000-0000-0000B8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41" name="Text Box 4">
          <a:extLst>
            <a:ext uri="{FF2B5EF4-FFF2-40B4-BE49-F238E27FC236}">
              <a16:creationId xmlns="" xmlns:a16="http://schemas.microsoft.com/office/drawing/2014/main" id="{00000000-0008-0000-0000-0000B9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42" name="Text Box 4">
          <a:extLst>
            <a:ext uri="{FF2B5EF4-FFF2-40B4-BE49-F238E27FC236}">
              <a16:creationId xmlns="" xmlns:a16="http://schemas.microsoft.com/office/drawing/2014/main" id="{00000000-0008-0000-0000-0000BA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43" name="Text Box 4">
          <a:extLst>
            <a:ext uri="{FF2B5EF4-FFF2-40B4-BE49-F238E27FC236}">
              <a16:creationId xmlns="" xmlns:a16="http://schemas.microsoft.com/office/drawing/2014/main" id="{00000000-0008-0000-0000-0000BB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44" name="Text Box 4">
          <a:extLst>
            <a:ext uri="{FF2B5EF4-FFF2-40B4-BE49-F238E27FC236}">
              <a16:creationId xmlns="" xmlns:a16="http://schemas.microsoft.com/office/drawing/2014/main" id="{00000000-0008-0000-0000-0000BC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45" name="Text Box 4">
          <a:extLst>
            <a:ext uri="{FF2B5EF4-FFF2-40B4-BE49-F238E27FC236}">
              <a16:creationId xmlns="" xmlns:a16="http://schemas.microsoft.com/office/drawing/2014/main" id="{00000000-0008-0000-0000-0000BD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46" name="Text Box 4">
          <a:extLst>
            <a:ext uri="{FF2B5EF4-FFF2-40B4-BE49-F238E27FC236}">
              <a16:creationId xmlns="" xmlns:a16="http://schemas.microsoft.com/office/drawing/2014/main" id="{00000000-0008-0000-0000-0000BE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47" name="Text Box 4">
          <a:extLst>
            <a:ext uri="{FF2B5EF4-FFF2-40B4-BE49-F238E27FC236}">
              <a16:creationId xmlns="" xmlns:a16="http://schemas.microsoft.com/office/drawing/2014/main" id="{00000000-0008-0000-0000-0000BF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47625</xdr:rowOff>
    </xdr:to>
    <xdr:sp macro="" textlink="">
      <xdr:nvSpPr>
        <xdr:cNvPr id="448" name="Text Box 4">
          <a:extLst>
            <a:ext uri="{FF2B5EF4-FFF2-40B4-BE49-F238E27FC236}">
              <a16:creationId xmlns="" xmlns:a16="http://schemas.microsoft.com/office/drawing/2014/main" id="{00000000-0008-0000-0000-0000C0010000}"/>
            </a:ext>
          </a:extLst>
        </xdr:cNvPr>
        <xdr:cNvSpPr txBox="1">
          <a:spLocks noChangeArrowheads="1"/>
        </xdr:cNvSpPr>
      </xdr:nvSpPr>
      <xdr:spPr bwMode="auto">
        <a:xfrm>
          <a:off x="0" y="375742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47625</xdr:rowOff>
    </xdr:to>
    <xdr:sp macro="" textlink="">
      <xdr:nvSpPr>
        <xdr:cNvPr id="449" name="Text Box 4">
          <a:extLst>
            <a:ext uri="{FF2B5EF4-FFF2-40B4-BE49-F238E27FC236}">
              <a16:creationId xmlns="" xmlns:a16="http://schemas.microsoft.com/office/drawing/2014/main" id="{00000000-0008-0000-0000-0000C1010000}"/>
            </a:ext>
          </a:extLst>
        </xdr:cNvPr>
        <xdr:cNvSpPr txBox="1">
          <a:spLocks noChangeArrowheads="1"/>
        </xdr:cNvSpPr>
      </xdr:nvSpPr>
      <xdr:spPr bwMode="auto">
        <a:xfrm>
          <a:off x="0" y="375742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50" name="Text Box 4">
          <a:extLst>
            <a:ext uri="{FF2B5EF4-FFF2-40B4-BE49-F238E27FC236}">
              <a16:creationId xmlns="" xmlns:a16="http://schemas.microsoft.com/office/drawing/2014/main" id="{00000000-0008-0000-0000-0000C2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51" name="Text Box 4">
          <a:extLst>
            <a:ext uri="{FF2B5EF4-FFF2-40B4-BE49-F238E27FC236}">
              <a16:creationId xmlns="" xmlns:a16="http://schemas.microsoft.com/office/drawing/2014/main" id="{00000000-0008-0000-0000-0000C3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47625</xdr:rowOff>
    </xdr:to>
    <xdr:sp macro="" textlink="">
      <xdr:nvSpPr>
        <xdr:cNvPr id="452" name="Text Box 4">
          <a:extLst>
            <a:ext uri="{FF2B5EF4-FFF2-40B4-BE49-F238E27FC236}">
              <a16:creationId xmlns="" xmlns:a16="http://schemas.microsoft.com/office/drawing/2014/main" id="{00000000-0008-0000-0000-0000C4010000}"/>
            </a:ext>
          </a:extLst>
        </xdr:cNvPr>
        <xdr:cNvSpPr txBox="1">
          <a:spLocks noChangeArrowheads="1"/>
        </xdr:cNvSpPr>
      </xdr:nvSpPr>
      <xdr:spPr bwMode="auto">
        <a:xfrm>
          <a:off x="0" y="375742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47625</xdr:rowOff>
    </xdr:to>
    <xdr:sp macro="" textlink="">
      <xdr:nvSpPr>
        <xdr:cNvPr id="453" name="Text Box 4">
          <a:extLst>
            <a:ext uri="{FF2B5EF4-FFF2-40B4-BE49-F238E27FC236}">
              <a16:creationId xmlns="" xmlns:a16="http://schemas.microsoft.com/office/drawing/2014/main" id="{00000000-0008-0000-0000-0000C5010000}"/>
            </a:ext>
          </a:extLst>
        </xdr:cNvPr>
        <xdr:cNvSpPr txBox="1">
          <a:spLocks noChangeArrowheads="1"/>
        </xdr:cNvSpPr>
      </xdr:nvSpPr>
      <xdr:spPr bwMode="auto">
        <a:xfrm>
          <a:off x="0" y="375742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54" name="Text Box 4">
          <a:extLst>
            <a:ext uri="{FF2B5EF4-FFF2-40B4-BE49-F238E27FC236}">
              <a16:creationId xmlns="" xmlns:a16="http://schemas.microsoft.com/office/drawing/2014/main" id="{00000000-0008-0000-0000-0000C6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55" name="Text Box 4">
          <a:extLst>
            <a:ext uri="{FF2B5EF4-FFF2-40B4-BE49-F238E27FC236}">
              <a16:creationId xmlns="" xmlns:a16="http://schemas.microsoft.com/office/drawing/2014/main" id="{00000000-0008-0000-0000-0000C7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56" name="Text Box 4">
          <a:extLst>
            <a:ext uri="{FF2B5EF4-FFF2-40B4-BE49-F238E27FC236}">
              <a16:creationId xmlns="" xmlns:a16="http://schemas.microsoft.com/office/drawing/2014/main" id="{00000000-0008-0000-0000-0000C8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57" name="Text Box 4">
          <a:extLst>
            <a:ext uri="{FF2B5EF4-FFF2-40B4-BE49-F238E27FC236}">
              <a16:creationId xmlns="" xmlns:a16="http://schemas.microsoft.com/office/drawing/2014/main" id="{00000000-0008-0000-0000-0000C9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58" name="Text Box 4">
          <a:extLst>
            <a:ext uri="{FF2B5EF4-FFF2-40B4-BE49-F238E27FC236}">
              <a16:creationId xmlns="" xmlns:a16="http://schemas.microsoft.com/office/drawing/2014/main" id="{00000000-0008-0000-0000-0000CA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59" name="Text Box 4">
          <a:extLst>
            <a:ext uri="{FF2B5EF4-FFF2-40B4-BE49-F238E27FC236}">
              <a16:creationId xmlns="" xmlns:a16="http://schemas.microsoft.com/office/drawing/2014/main" id="{00000000-0008-0000-0000-0000CB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60" name="Text Box 4">
          <a:extLst>
            <a:ext uri="{FF2B5EF4-FFF2-40B4-BE49-F238E27FC236}">
              <a16:creationId xmlns="" xmlns:a16="http://schemas.microsoft.com/office/drawing/2014/main" id="{00000000-0008-0000-0000-0000CC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61" name="Text Box 4">
          <a:extLst>
            <a:ext uri="{FF2B5EF4-FFF2-40B4-BE49-F238E27FC236}">
              <a16:creationId xmlns="" xmlns:a16="http://schemas.microsoft.com/office/drawing/2014/main" id="{00000000-0008-0000-0000-0000CD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62" name="Text Box 4">
          <a:extLst>
            <a:ext uri="{FF2B5EF4-FFF2-40B4-BE49-F238E27FC236}">
              <a16:creationId xmlns="" xmlns:a16="http://schemas.microsoft.com/office/drawing/2014/main" id="{00000000-0008-0000-0000-0000CE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63" name="Text Box 4">
          <a:extLst>
            <a:ext uri="{FF2B5EF4-FFF2-40B4-BE49-F238E27FC236}">
              <a16:creationId xmlns="" xmlns:a16="http://schemas.microsoft.com/office/drawing/2014/main" id="{00000000-0008-0000-0000-0000CF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64" name="Text Box 4">
          <a:extLst>
            <a:ext uri="{FF2B5EF4-FFF2-40B4-BE49-F238E27FC236}">
              <a16:creationId xmlns="" xmlns:a16="http://schemas.microsoft.com/office/drawing/2014/main" id="{00000000-0008-0000-0000-0000D0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65" name="Text Box 4">
          <a:extLst>
            <a:ext uri="{FF2B5EF4-FFF2-40B4-BE49-F238E27FC236}">
              <a16:creationId xmlns="" xmlns:a16="http://schemas.microsoft.com/office/drawing/2014/main" id="{00000000-0008-0000-0000-0000D1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66" name="Text Box 4">
          <a:extLst>
            <a:ext uri="{FF2B5EF4-FFF2-40B4-BE49-F238E27FC236}">
              <a16:creationId xmlns="" xmlns:a16="http://schemas.microsoft.com/office/drawing/2014/main" id="{00000000-0008-0000-0000-0000D2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67" name="Text Box 4">
          <a:extLst>
            <a:ext uri="{FF2B5EF4-FFF2-40B4-BE49-F238E27FC236}">
              <a16:creationId xmlns="" xmlns:a16="http://schemas.microsoft.com/office/drawing/2014/main" id="{00000000-0008-0000-0000-0000D3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68" name="Text Box 4">
          <a:extLst>
            <a:ext uri="{FF2B5EF4-FFF2-40B4-BE49-F238E27FC236}">
              <a16:creationId xmlns="" xmlns:a16="http://schemas.microsoft.com/office/drawing/2014/main" id="{00000000-0008-0000-0000-0000D4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69" name="Text Box 4">
          <a:extLst>
            <a:ext uri="{FF2B5EF4-FFF2-40B4-BE49-F238E27FC236}">
              <a16:creationId xmlns="" xmlns:a16="http://schemas.microsoft.com/office/drawing/2014/main" id="{00000000-0008-0000-0000-0000D5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70" name="Text Box 4">
          <a:extLst>
            <a:ext uri="{FF2B5EF4-FFF2-40B4-BE49-F238E27FC236}">
              <a16:creationId xmlns="" xmlns:a16="http://schemas.microsoft.com/office/drawing/2014/main" id="{00000000-0008-0000-0000-0000D6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71" name="Text Box 4">
          <a:extLst>
            <a:ext uri="{FF2B5EF4-FFF2-40B4-BE49-F238E27FC236}">
              <a16:creationId xmlns="" xmlns:a16="http://schemas.microsoft.com/office/drawing/2014/main" id="{00000000-0008-0000-0000-0000D7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72" name="Text Box 4">
          <a:extLst>
            <a:ext uri="{FF2B5EF4-FFF2-40B4-BE49-F238E27FC236}">
              <a16:creationId xmlns="" xmlns:a16="http://schemas.microsoft.com/office/drawing/2014/main" id="{00000000-0008-0000-0000-0000D8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73" name="Text Box 4">
          <a:extLst>
            <a:ext uri="{FF2B5EF4-FFF2-40B4-BE49-F238E27FC236}">
              <a16:creationId xmlns="" xmlns:a16="http://schemas.microsoft.com/office/drawing/2014/main" id="{00000000-0008-0000-0000-0000D9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74" name="Text Box 4">
          <a:extLst>
            <a:ext uri="{FF2B5EF4-FFF2-40B4-BE49-F238E27FC236}">
              <a16:creationId xmlns="" xmlns:a16="http://schemas.microsoft.com/office/drawing/2014/main" id="{00000000-0008-0000-0000-0000DA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75" name="Text Box 4">
          <a:extLst>
            <a:ext uri="{FF2B5EF4-FFF2-40B4-BE49-F238E27FC236}">
              <a16:creationId xmlns="" xmlns:a16="http://schemas.microsoft.com/office/drawing/2014/main" id="{00000000-0008-0000-0000-0000DB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76" name="Text Box 4">
          <a:extLst>
            <a:ext uri="{FF2B5EF4-FFF2-40B4-BE49-F238E27FC236}">
              <a16:creationId xmlns="" xmlns:a16="http://schemas.microsoft.com/office/drawing/2014/main" id="{00000000-0008-0000-0000-0000DC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77" name="Text Box 4">
          <a:extLst>
            <a:ext uri="{FF2B5EF4-FFF2-40B4-BE49-F238E27FC236}">
              <a16:creationId xmlns="" xmlns:a16="http://schemas.microsoft.com/office/drawing/2014/main" id="{00000000-0008-0000-0000-0000DD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78" name="Text Box 4">
          <a:extLst>
            <a:ext uri="{FF2B5EF4-FFF2-40B4-BE49-F238E27FC236}">
              <a16:creationId xmlns="" xmlns:a16="http://schemas.microsoft.com/office/drawing/2014/main" id="{00000000-0008-0000-0000-0000DE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79" name="Text Box 4">
          <a:extLst>
            <a:ext uri="{FF2B5EF4-FFF2-40B4-BE49-F238E27FC236}">
              <a16:creationId xmlns="" xmlns:a16="http://schemas.microsoft.com/office/drawing/2014/main" id="{00000000-0008-0000-0000-0000DF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80" name="Text Box 4">
          <a:extLst>
            <a:ext uri="{FF2B5EF4-FFF2-40B4-BE49-F238E27FC236}">
              <a16:creationId xmlns="" xmlns:a16="http://schemas.microsoft.com/office/drawing/2014/main" id="{00000000-0008-0000-0000-0000E0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81" name="Text Box 4">
          <a:extLst>
            <a:ext uri="{FF2B5EF4-FFF2-40B4-BE49-F238E27FC236}">
              <a16:creationId xmlns="" xmlns:a16="http://schemas.microsoft.com/office/drawing/2014/main" id="{00000000-0008-0000-0000-0000E1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82" name="Text Box 4">
          <a:extLst>
            <a:ext uri="{FF2B5EF4-FFF2-40B4-BE49-F238E27FC236}">
              <a16:creationId xmlns="" xmlns:a16="http://schemas.microsoft.com/office/drawing/2014/main" id="{00000000-0008-0000-0000-0000E2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66675</xdr:colOff>
      <xdr:row>46</xdr:row>
      <xdr:rowOff>57150</xdr:rowOff>
    </xdr:to>
    <xdr:sp macro="" textlink="">
      <xdr:nvSpPr>
        <xdr:cNvPr id="483" name="Text Box 4">
          <a:extLst>
            <a:ext uri="{FF2B5EF4-FFF2-40B4-BE49-F238E27FC236}">
              <a16:creationId xmlns="" xmlns:a16="http://schemas.microsoft.com/office/drawing/2014/main" id="{00000000-0008-0000-0000-0000E301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84" name="Text Box 4">
          <a:extLst>
            <a:ext uri="{FF2B5EF4-FFF2-40B4-BE49-F238E27FC236}">
              <a16:creationId xmlns="" xmlns:a16="http://schemas.microsoft.com/office/drawing/2014/main" id="{00000000-0008-0000-0000-0000E4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85" name="Text Box 4">
          <a:extLst>
            <a:ext uri="{FF2B5EF4-FFF2-40B4-BE49-F238E27FC236}">
              <a16:creationId xmlns="" xmlns:a16="http://schemas.microsoft.com/office/drawing/2014/main" id="{00000000-0008-0000-0000-0000E5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86" name="Text Box 4">
          <a:extLst>
            <a:ext uri="{FF2B5EF4-FFF2-40B4-BE49-F238E27FC236}">
              <a16:creationId xmlns="" xmlns:a16="http://schemas.microsoft.com/office/drawing/2014/main" id="{00000000-0008-0000-0000-0000E6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266700</xdr:colOff>
      <xdr:row>46</xdr:row>
      <xdr:rowOff>38100</xdr:rowOff>
    </xdr:to>
    <xdr:sp macro="" textlink="">
      <xdr:nvSpPr>
        <xdr:cNvPr id="487" name="Text Box 4">
          <a:extLst>
            <a:ext uri="{FF2B5EF4-FFF2-40B4-BE49-F238E27FC236}">
              <a16:creationId xmlns="" xmlns:a16="http://schemas.microsoft.com/office/drawing/2014/main" id="{00000000-0008-0000-0000-0000E701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150</xdr:row>
      <xdr:rowOff>0</xdr:rowOff>
    </xdr:from>
    <xdr:to>
      <xdr:col>0</xdr:col>
      <xdr:colOff>66675</xdr:colOff>
      <xdr:row>150</xdr:row>
      <xdr:rowOff>57150</xdr:rowOff>
    </xdr:to>
    <xdr:sp macro="" textlink="">
      <xdr:nvSpPr>
        <xdr:cNvPr id="488" name="Text Box 4">
          <a:extLst>
            <a:ext uri="{FF2B5EF4-FFF2-40B4-BE49-F238E27FC236}">
              <a16:creationId xmlns="" xmlns:a16="http://schemas.microsoft.com/office/drawing/2014/main" id="{00000000-0008-0000-0000-0000E8010000}"/>
            </a:ext>
          </a:extLst>
        </xdr:cNvPr>
        <xdr:cNvSpPr txBox="1">
          <a:spLocks noChangeArrowheads="1"/>
        </xdr:cNvSpPr>
      </xdr:nvSpPr>
      <xdr:spPr bwMode="auto">
        <a:xfrm>
          <a:off x="0" y="979017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150</xdr:row>
      <xdr:rowOff>0</xdr:rowOff>
    </xdr:from>
    <xdr:to>
      <xdr:col>0</xdr:col>
      <xdr:colOff>66675</xdr:colOff>
      <xdr:row>150</xdr:row>
      <xdr:rowOff>57150</xdr:rowOff>
    </xdr:to>
    <xdr:sp macro="" textlink="">
      <xdr:nvSpPr>
        <xdr:cNvPr id="489" name="Text Box 4">
          <a:extLst>
            <a:ext uri="{FF2B5EF4-FFF2-40B4-BE49-F238E27FC236}">
              <a16:creationId xmlns="" xmlns:a16="http://schemas.microsoft.com/office/drawing/2014/main" id="{00000000-0008-0000-0000-0000E9010000}"/>
            </a:ext>
          </a:extLst>
        </xdr:cNvPr>
        <xdr:cNvSpPr txBox="1">
          <a:spLocks noChangeArrowheads="1"/>
        </xdr:cNvSpPr>
      </xdr:nvSpPr>
      <xdr:spPr bwMode="auto">
        <a:xfrm>
          <a:off x="0" y="979017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150</xdr:row>
      <xdr:rowOff>0</xdr:rowOff>
    </xdr:from>
    <xdr:to>
      <xdr:col>0</xdr:col>
      <xdr:colOff>66675</xdr:colOff>
      <xdr:row>150</xdr:row>
      <xdr:rowOff>57150</xdr:rowOff>
    </xdr:to>
    <xdr:sp macro="" textlink="">
      <xdr:nvSpPr>
        <xdr:cNvPr id="490" name="Text Box 4">
          <a:extLst>
            <a:ext uri="{FF2B5EF4-FFF2-40B4-BE49-F238E27FC236}">
              <a16:creationId xmlns="" xmlns:a16="http://schemas.microsoft.com/office/drawing/2014/main" id="{00000000-0008-0000-0000-0000EA010000}"/>
            </a:ext>
          </a:extLst>
        </xdr:cNvPr>
        <xdr:cNvSpPr txBox="1">
          <a:spLocks noChangeArrowheads="1"/>
        </xdr:cNvSpPr>
      </xdr:nvSpPr>
      <xdr:spPr bwMode="auto">
        <a:xfrm>
          <a:off x="0" y="979017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150</xdr:row>
      <xdr:rowOff>0</xdr:rowOff>
    </xdr:from>
    <xdr:to>
      <xdr:col>0</xdr:col>
      <xdr:colOff>66675</xdr:colOff>
      <xdr:row>150</xdr:row>
      <xdr:rowOff>57150</xdr:rowOff>
    </xdr:to>
    <xdr:sp macro="" textlink="">
      <xdr:nvSpPr>
        <xdr:cNvPr id="491" name="Text Box 4">
          <a:extLst>
            <a:ext uri="{FF2B5EF4-FFF2-40B4-BE49-F238E27FC236}">
              <a16:creationId xmlns="" xmlns:a16="http://schemas.microsoft.com/office/drawing/2014/main" id="{00000000-0008-0000-0000-0000EB010000}"/>
            </a:ext>
          </a:extLst>
        </xdr:cNvPr>
        <xdr:cNvSpPr txBox="1">
          <a:spLocks noChangeArrowheads="1"/>
        </xdr:cNvSpPr>
      </xdr:nvSpPr>
      <xdr:spPr bwMode="auto">
        <a:xfrm>
          <a:off x="0" y="979017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150</xdr:row>
      <xdr:rowOff>0</xdr:rowOff>
    </xdr:from>
    <xdr:to>
      <xdr:col>0</xdr:col>
      <xdr:colOff>66675</xdr:colOff>
      <xdr:row>150</xdr:row>
      <xdr:rowOff>57150</xdr:rowOff>
    </xdr:to>
    <xdr:sp macro="" textlink="">
      <xdr:nvSpPr>
        <xdr:cNvPr id="492" name="Text Box 4">
          <a:extLst>
            <a:ext uri="{FF2B5EF4-FFF2-40B4-BE49-F238E27FC236}">
              <a16:creationId xmlns="" xmlns:a16="http://schemas.microsoft.com/office/drawing/2014/main" id="{00000000-0008-0000-0000-0000EC010000}"/>
            </a:ext>
          </a:extLst>
        </xdr:cNvPr>
        <xdr:cNvSpPr txBox="1">
          <a:spLocks noChangeArrowheads="1"/>
        </xdr:cNvSpPr>
      </xdr:nvSpPr>
      <xdr:spPr bwMode="auto">
        <a:xfrm>
          <a:off x="0" y="979017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150</xdr:row>
      <xdr:rowOff>0</xdr:rowOff>
    </xdr:from>
    <xdr:to>
      <xdr:col>0</xdr:col>
      <xdr:colOff>66675</xdr:colOff>
      <xdr:row>150</xdr:row>
      <xdr:rowOff>57150</xdr:rowOff>
    </xdr:to>
    <xdr:sp macro="" textlink="">
      <xdr:nvSpPr>
        <xdr:cNvPr id="493" name="Text Box 4">
          <a:extLst>
            <a:ext uri="{FF2B5EF4-FFF2-40B4-BE49-F238E27FC236}">
              <a16:creationId xmlns="" xmlns:a16="http://schemas.microsoft.com/office/drawing/2014/main" id="{00000000-0008-0000-0000-0000ED010000}"/>
            </a:ext>
          </a:extLst>
        </xdr:cNvPr>
        <xdr:cNvSpPr txBox="1">
          <a:spLocks noChangeArrowheads="1"/>
        </xdr:cNvSpPr>
      </xdr:nvSpPr>
      <xdr:spPr bwMode="auto">
        <a:xfrm>
          <a:off x="0" y="979017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150</xdr:row>
      <xdr:rowOff>0</xdr:rowOff>
    </xdr:from>
    <xdr:to>
      <xdr:col>0</xdr:col>
      <xdr:colOff>66675</xdr:colOff>
      <xdr:row>150</xdr:row>
      <xdr:rowOff>57150</xdr:rowOff>
    </xdr:to>
    <xdr:sp macro="" textlink="">
      <xdr:nvSpPr>
        <xdr:cNvPr id="494" name="Text Box 4">
          <a:extLst>
            <a:ext uri="{FF2B5EF4-FFF2-40B4-BE49-F238E27FC236}">
              <a16:creationId xmlns="" xmlns:a16="http://schemas.microsoft.com/office/drawing/2014/main" id="{00000000-0008-0000-0000-0000EE010000}"/>
            </a:ext>
          </a:extLst>
        </xdr:cNvPr>
        <xdr:cNvSpPr txBox="1">
          <a:spLocks noChangeArrowheads="1"/>
        </xdr:cNvSpPr>
      </xdr:nvSpPr>
      <xdr:spPr bwMode="auto">
        <a:xfrm>
          <a:off x="0" y="979017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150</xdr:row>
      <xdr:rowOff>0</xdr:rowOff>
    </xdr:from>
    <xdr:to>
      <xdr:col>0</xdr:col>
      <xdr:colOff>66675</xdr:colOff>
      <xdr:row>150</xdr:row>
      <xdr:rowOff>57150</xdr:rowOff>
    </xdr:to>
    <xdr:sp macro="" textlink="">
      <xdr:nvSpPr>
        <xdr:cNvPr id="495" name="Text Box 4">
          <a:extLst>
            <a:ext uri="{FF2B5EF4-FFF2-40B4-BE49-F238E27FC236}">
              <a16:creationId xmlns="" xmlns:a16="http://schemas.microsoft.com/office/drawing/2014/main" id="{00000000-0008-0000-0000-0000EF010000}"/>
            </a:ext>
          </a:extLst>
        </xdr:cNvPr>
        <xdr:cNvSpPr txBox="1">
          <a:spLocks noChangeArrowheads="1"/>
        </xdr:cNvSpPr>
      </xdr:nvSpPr>
      <xdr:spPr bwMode="auto">
        <a:xfrm>
          <a:off x="0" y="979017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150</xdr:row>
      <xdr:rowOff>0</xdr:rowOff>
    </xdr:from>
    <xdr:to>
      <xdr:col>0</xdr:col>
      <xdr:colOff>66675</xdr:colOff>
      <xdr:row>150</xdr:row>
      <xdr:rowOff>57150</xdr:rowOff>
    </xdr:to>
    <xdr:sp macro="" textlink="">
      <xdr:nvSpPr>
        <xdr:cNvPr id="496" name="Text Box 4">
          <a:extLst>
            <a:ext uri="{FF2B5EF4-FFF2-40B4-BE49-F238E27FC236}">
              <a16:creationId xmlns="" xmlns:a16="http://schemas.microsoft.com/office/drawing/2014/main" id="{00000000-0008-0000-0000-0000F0010000}"/>
            </a:ext>
          </a:extLst>
        </xdr:cNvPr>
        <xdr:cNvSpPr txBox="1">
          <a:spLocks noChangeArrowheads="1"/>
        </xdr:cNvSpPr>
      </xdr:nvSpPr>
      <xdr:spPr bwMode="auto">
        <a:xfrm>
          <a:off x="0" y="979017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150</xdr:row>
      <xdr:rowOff>0</xdr:rowOff>
    </xdr:from>
    <xdr:to>
      <xdr:col>0</xdr:col>
      <xdr:colOff>66675</xdr:colOff>
      <xdr:row>150</xdr:row>
      <xdr:rowOff>57150</xdr:rowOff>
    </xdr:to>
    <xdr:sp macro="" textlink="">
      <xdr:nvSpPr>
        <xdr:cNvPr id="497" name="Text Box 4">
          <a:extLst>
            <a:ext uri="{FF2B5EF4-FFF2-40B4-BE49-F238E27FC236}">
              <a16:creationId xmlns="" xmlns:a16="http://schemas.microsoft.com/office/drawing/2014/main" id="{00000000-0008-0000-0000-0000F1010000}"/>
            </a:ext>
          </a:extLst>
        </xdr:cNvPr>
        <xdr:cNvSpPr txBox="1">
          <a:spLocks noChangeArrowheads="1"/>
        </xdr:cNvSpPr>
      </xdr:nvSpPr>
      <xdr:spPr bwMode="auto">
        <a:xfrm>
          <a:off x="0" y="979017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150</xdr:row>
      <xdr:rowOff>0</xdr:rowOff>
    </xdr:from>
    <xdr:to>
      <xdr:col>0</xdr:col>
      <xdr:colOff>66675</xdr:colOff>
      <xdr:row>150</xdr:row>
      <xdr:rowOff>57150</xdr:rowOff>
    </xdr:to>
    <xdr:sp macro="" textlink="">
      <xdr:nvSpPr>
        <xdr:cNvPr id="498" name="Text Box 4">
          <a:extLst>
            <a:ext uri="{FF2B5EF4-FFF2-40B4-BE49-F238E27FC236}">
              <a16:creationId xmlns="" xmlns:a16="http://schemas.microsoft.com/office/drawing/2014/main" id="{00000000-0008-0000-0000-0000F2010000}"/>
            </a:ext>
          </a:extLst>
        </xdr:cNvPr>
        <xdr:cNvSpPr txBox="1">
          <a:spLocks noChangeArrowheads="1"/>
        </xdr:cNvSpPr>
      </xdr:nvSpPr>
      <xdr:spPr bwMode="auto">
        <a:xfrm>
          <a:off x="0" y="979017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150</xdr:row>
      <xdr:rowOff>0</xdr:rowOff>
    </xdr:from>
    <xdr:to>
      <xdr:col>0</xdr:col>
      <xdr:colOff>66675</xdr:colOff>
      <xdr:row>150</xdr:row>
      <xdr:rowOff>57150</xdr:rowOff>
    </xdr:to>
    <xdr:sp macro="" textlink="">
      <xdr:nvSpPr>
        <xdr:cNvPr id="499" name="Text Box 4">
          <a:extLst>
            <a:ext uri="{FF2B5EF4-FFF2-40B4-BE49-F238E27FC236}">
              <a16:creationId xmlns="" xmlns:a16="http://schemas.microsoft.com/office/drawing/2014/main" id="{00000000-0008-0000-0000-0000F3010000}"/>
            </a:ext>
          </a:extLst>
        </xdr:cNvPr>
        <xdr:cNvSpPr txBox="1">
          <a:spLocks noChangeArrowheads="1"/>
        </xdr:cNvSpPr>
      </xdr:nvSpPr>
      <xdr:spPr bwMode="auto">
        <a:xfrm>
          <a:off x="0" y="979017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150</xdr:row>
      <xdr:rowOff>0</xdr:rowOff>
    </xdr:from>
    <xdr:to>
      <xdr:col>0</xdr:col>
      <xdr:colOff>266700</xdr:colOff>
      <xdr:row>150</xdr:row>
      <xdr:rowOff>38100</xdr:rowOff>
    </xdr:to>
    <xdr:sp macro="" textlink="">
      <xdr:nvSpPr>
        <xdr:cNvPr id="500" name="Text Box 4">
          <a:extLst>
            <a:ext uri="{FF2B5EF4-FFF2-40B4-BE49-F238E27FC236}">
              <a16:creationId xmlns="" xmlns:a16="http://schemas.microsoft.com/office/drawing/2014/main" id="{00000000-0008-0000-0000-0000F4010000}"/>
            </a:ext>
          </a:extLst>
        </xdr:cNvPr>
        <xdr:cNvSpPr txBox="1">
          <a:spLocks noChangeArrowheads="1"/>
        </xdr:cNvSpPr>
      </xdr:nvSpPr>
      <xdr:spPr bwMode="auto">
        <a:xfrm>
          <a:off x="0" y="979017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150</xdr:row>
      <xdr:rowOff>0</xdr:rowOff>
    </xdr:from>
    <xdr:to>
      <xdr:col>0</xdr:col>
      <xdr:colOff>266700</xdr:colOff>
      <xdr:row>150</xdr:row>
      <xdr:rowOff>38100</xdr:rowOff>
    </xdr:to>
    <xdr:sp macro="" textlink="">
      <xdr:nvSpPr>
        <xdr:cNvPr id="501" name="Text Box 4">
          <a:extLst>
            <a:ext uri="{FF2B5EF4-FFF2-40B4-BE49-F238E27FC236}">
              <a16:creationId xmlns="" xmlns:a16="http://schemas.microsoft.com/office/drawing/2014/main" id="{00000000-0008-0000-0000-0000F5010000}"/>
            </a:ext>
          </a:extLst>
        </xdr:cNvPr>
        <xdr:cNvSpPr txBox="1">
          <a:spLocks noChangeArrowheads="1"/>
        </xdr:cNvSpPr>
      </xdr:nvSpPr>
      <xdr:spPr bwMode="auto">
        <a:xfrm>
          <a:off x="0" y="979017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150</xdr:row>
      <xdr:rowOff>0</xdr:rowOff>
    </xdr:from>
    <xdr:to>
      <xdr:col>0</xdr:col>
      <xdr:colOff>266700</xdr:colOff>
      <xdr:row>150</xdr:row>
      <xdr:rowOff>38100</xdr:rowOff>
    </xdr:to>
    <xdr:sp macro="" textlink="">
      <xdr:nvSpPr>
        <xdr:cNvPr id="502" name="Text Box 4">
          <a:extLst>
            <a:ext uri="{FF2B5EF4-FFF2-40B4-BE49-F238E27FC236}">
              <a16:creationId xmlns="" xmlns:a16="http://schemas.microsoft.com/office/drawing/2014/main" id="{00000000-0008-0000-0000-0000F6010000}"/>
            </a:ext>
          </a:extLst>
        </xdr:cNvPr>
        <xdr:cNvSpPr txBox="1">
          <a:spLocks noChangeArrowheads="1"/>
        </xdr:cNvSpPr>
      </xdr:nvSpPr>
      <xdr:spPr bwMode="auto">
        <a:xfrm>
          <a:off x="0" y="979017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150</xdr:row>
      <xdr:rowOff>0</xdr:rowOff>
    </xdr:from>
    <xdr:to>
      <xdr:col>0</xdr:col>
      <xdr:colOff>266700</xdr:colOff>
      <xdr:row>150</xdr:row>
      <xdr:rowOff>38100</xdr:rowOff>
    </xdr:to>
    <xdr:sp macro="" textlink="">
      <xdr:nvSpPr>
        <xdr:cNvPr id="503" name="Text Box 4">
          <a:extLst>
            <a:ext uri="{FF2B5EF4-FFF2-40B4-BE49-F238E27FC236}">
              <a16:creationId xmlns="" xmlns:a16="http://schemas.microsoft.com/office/drawing/2014/main" id="{00000000-0008-0000-0000-0000F7010000}"/>
            </a:ext>
          </a:extLst>
        </xdr:cNvPr>
        <xdr:cNvSpPr txBox="1">
          <a:spLocks noChangeArrowheads="1"/>
        </xdr:cNvSpPr>
      </xdr:nvSpPr>
      <xdr:spPr bwMode="auto">
        <a:xfrm>
          <a:off x="0" y="979017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151</xdr:row>
      <xdr:rowOff>0</xdr:rowOff>
    </xdr:from>
    <xdr:ext cx="66675" cy="57150"/>
    <xdr:sp macro="" textlink="">
      <xdr:nvSpPr>
        <xdr:cNvPr id="504" name="Text Box 4">
          <a:extLst>
            <a:ext uri="{FF2B5EF4-FFF2-40B4-BE49-F238E27FC236}">
              <a16:creationId xmlns="" xmlns:a16="http://schemas.microsoft.com/office/drawing/2014/main" id="{00000000-0008-0000-0000-0000F8010000}"/>
            </a:ext>
          </a:extLst>
        </xdr:cNvPr>
        <xdr:cNvSpPr txBox="1">
          <a:spLocks noChangeArrowheads="1"/>
        </xdr:cNvSpPr>
      </xdr:nvSpPr>
      <xdr:spPr bwMode="auto">
        <a:xfrm>
          <a:off x="0" y="982446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505" name="Text Box 4">
          <a:extLst>
            <a:ext uri="{FF2B5EF4-FFF2-40B4-BE49-F238E27FC236}">
              <a16:creationId xmlns="" xmlns:a16="http://schemas.microsoft.com/office/drawing/2014/main" id="{00000000-0008-0000-0000-0000F9010000}"/>
            </a:ext>
          </a:extLst>
        </xdr:cNvPr>
        <xdr:cNvSpPr txBox="1">
          <a:spLocks noChangeArrowheads="1"/>
        </xdr:cNvSpPr>
      </xdr:nvSpPr>
      <xdr:spPr bwMode="auto">
        <a:xfrm>
          <a:off x="0" y="982446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506" name="Text Box 4">
          <a:extLst>
            <a:ext uri="{FF2B5EF4-FFF2-40B4-BE49-F238E27FC236}">
              <a16:creationId xmlns="" xmlns:a16="http://schemas.microsoft.com/office/drawing/2014/main" id="{00000000-0008-0000-0000-0000FA010000}"/>
            </a:ext>
          </a:extLst>
        </xdr:cNvPr>
        <xdr:cNvSpPr txBox="1">
          <a:spLocks noChangeArrowheads="1"/>
        </xdr:cNvSpPr>
      </xdr:nvSpPr>
      <xdr:spPr bwMode="auto">
        <a:xfrm>
          <a:off x="0" y="982446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507" name="Text Box 4">
          <a:extLst>
            <a:ext uri="{FF2B5EF4-FFF2-40B4-BE49-F238E27FC236}">
              <a16:creationId xmlns="" xmlns:a16="http://schemas.microsoft.com/office/drawing/2014/main" id="{00000000-0008-0000-0000-0000FB010000}"/>
            </a:ext>
          </a:extLst>
        </xdr:cNvPr>
        <xdr:cNvSpPr txBox="1">
          <a:spLocks noChangeArrowheads="1"/>
        </xdr:cNvSpPr>
      </xdr:nvSpPr>
      <xdr:spPr bwMode="auto">
        <a:xfrm>
          <a:off x="0" y="982446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508" name="Text Box 4">
          <a:extLst>
            <a:ext uri="{FF2B5EF4-FFF2-40B4-BE49-F238E27FC236}">
              <a16:creationId xmlns="" xmlns:a16="http://schemas.microsoft.com/office/drawing/2014/main" id="{00000000-0008-0000-0000-0000FC010000}"/>
            </a:ext>
          </a:extLst>
        </xdr:cNvPr>
        <xdr:cNvSpPr txBox="1">
          <a:spLocks noChangeArrowheads="1"/>
        </xdr:cNvSpPr>
      </xdr:nvSpPr>
      <xdr:spPr bwMode="auto">
        <a:xfrm>
          <a:off x="0" y="982446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509" name="Text Box 4">
          <a:extLst>
            <a:ext uri="{FF2B5EF4-FFF2-40B4-BE49-F238E27FC236}">
              <a16:creationId xmlns="" xmlns:a16="http://schemas.microsoft.com/office/drawing/2014/main" id="{00000000-0008-0000-0000-0000FD010000}"/>
            </a:ext>
          </a:extLst>
        </xdr:cNvPr>
        <xdr:cNvSpPr txBox="1">
          <a:spLocks noChangeArrowheads="1"/>
        </xdr:cNvSpPr>
      </xdr:nvSpPr>
      <xdr:spPr bwMode="auto">
        <a:xfrm>
          <a:off x="0" y="982446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510" name="Text Box 4">
          <a:extLst>
            <a:ext uri="{FF2B5EF4-FFF2-40B4-BE49-F238E27FC236}">
              <a16:creationId xmlns="" xmlns:a16="http://schemas.microsoft.com/office/drawing/2014/main" id="{00000000-0008-0000-0000-0000FE010000}"/>
            </a:ext>
          </a:extLst>
        </xdr:cNvPr>
        <xdr:cNvSpPr txBox="1">
          <a:spLocks noChangeArrowheads="1"/>
        </xdr:cNvSpPr>
      </xdr:nvSpPr>
      <xdr:spPr bwMode="auto">
        <a:xfrm>
          <a:off x="0" y="982446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511" name="Text Box 4">
          <a:extLst>
            <a:ext uri="{FF2B5EF4-FFF2-40B4-BE49-F238E27FC236}">
              <a16:creationId xmlns="" xmlns:a16="http://schemas.microsoft.com/office/drawing/2014/main" id="{00000000-0008-0000-0000-0000FF010000}"/>
            </a:ext>
          </a:extLst>
        </xdr:cNvPr>
        <xdr:cNvSpPr txBox="1">
          <a:spLocks noChangeArrowheads="1"/>
        </xdr:cNvSpPr>
      </xdr:nvSpPr>
      <xdr:spPr bwMode="auto">
        <a:xfrm>
          <a:off x="0" y="982446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512" name="Text Box 4">
          <a:extLst>
            <a:ext uri="{FF2B5EF4-FFF2-40B4-BE49-F238E27FC236}">
              <a16:creationId xmlns="" xmlns:a16="http://schemas.microsoft.com/office/drawing/2014/main" id="{00000000-0008-0000-0000-000000020000}"/>
            </a:ext>
          </a:extLst>
        </xdr:cNvPr>
        <xdr:cNvSpPr txBox="1">
          <a:spLocks noChangeArrowheads="1"/>
        </xdr:cNvSpPr>
      </xdr:nvSpPr>
      <xdr:spPr bwMode="auto">
        <a:xfrm>
          <a:off x="0" y="982446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513" name="Text Box 4">
          <a:extLst>
            <a:ext uri="{FF2B5EF4-FFF2-40B4-BE49-F238E27FC236}">
              <a16:creationId xmlns="" xmlns:a16="http://schemas.microsoft.com/office/drawing/2014/main" id="{00000000-0008-0000-0000-000001020000}"/>
            </a:ext>
          </a:extLst>
        </xdr:cNvPr>
        <xdr:cNvSpPr txBox="1">
          <a:spLocks noChangeArrowheads="1"/>
        </xdr:cNvSpPr>
      </xdr:nvSpPr>
      <xdr:spPr bwMode="auto">
        <a:xfrm>
          <a:off x="0" y="982446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514" name="Text Box 4">
          <a:extLst>
            <a:ext uri="{FF2B5EF4-FFF2-40B4-BE49-F238E27FC236}">
              <a16:creationId xmlns="" xmlns:a16="http://schemas.microsoft.com/office/drawing/2014/main" id="{00000000-0008-0000-0000-000002020000}"/>
            </a:ext>
          </a:extLst>
        </xdr:cNvPr>
        <xdr:cNvSpPr txBox="1">
          <a:spLocks noChangeArrowheads="1"/>
        </xdr:cNvSpPr>
      </xdr:nvSpPr>
      <xdr:spPr bwMode="auto">
        <a:xfrm>
          <a:off x="0" y="982446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66675" cy="57150"/>
    <xdr:sp macro="" textlink="">
      <xdr:nvSpPr>
        <xdr:cNvPr id="515" name="Text Box 4">
          <a:extLst>
            <a:ext uri="{FF2B5EF4-FFF2-40B4-BE49-F238E27FC236}">
              <a16:creationId xmlns="" xmlns:a16="http://schemas.microsoft.com/office/drawing/2014/main" id="{00000000-0008-0000-0000-000003020000}"/>
            </a:ext>
          </a:extLst>
        </xdr:cNvPr>
        <xdr:cNvSpPr txBox="1">
          <a:spLocks noChangeArrowheads="1"/>
        </xdr:cNvSpPr>
      </xdr:nvSpPr>
      <xdr:spPr bwMode="auto">
        <a:xfrm>
          <a:off x="0" y="982446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516" name="Text Box 4">
          <a:extLst>
            <a:ext uri="{FF2B5EF4-FFF2-40B4-BE49-F238E27FC236}">
              <a16:creationId xmlns="" xmlns:a16="http://schemas.microsoft.com/office/drawing/2014/main" id="{00000000-0008-0000-0000-000004020000}"/>
            </a:ext>
          </a:extLst>
        </xdr:cNvPr>
        <xdr:cNvSpPr txBox="1">
          <a:spLocks noChangeArrowheads="1"/>
        </xdr:cNvSpPr>
      </xdr:nvSpPr>
      <xdr:spPr bwMode="auto">
        <a:xfrm>
          <a:off x="0" y="982446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517" name="Text Box 4">
          <a:extLst>
            <a:ext uri="{FF2B5EF4-FFF2-40B4-BE49-F238E27FC236}">
              <a16:creationId xmlns="" xmlns:a16="http://schemas.microsoft.com/office/drawing/2014/main" id="{00000000-0008-0000-0000-000005020000}"/>
            </a:ext>
          </a:extLst>
        </xdr:cNvPr>
        <xdr:cNvSpPr txBox="1">
          <a:spLocks noChangeArrowheads="1"/>
        </xdr:cNvSpPr>
      </xdr:nvSpPr>
      <xdr:spPr bwMode="auto">
        <a:xfrm>
          <a:off x="0" y="982446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518" name="Text Box 4">
          <a:extLst>
            <a:ext uri="{FF2B5EF4-FFF2-40B4-BE49-F238E27FC236}">
              <a16:creationId xmlns="" xmlns:a16="http://schemas.microsoft.com/office/drawing/2014/main" id="{00000000-0008-0000-0000-000006020000}"/>
            </a:ext>
          </a:extLst>
        </xdr:cNvPr>
        <xdr:cNvSpPr txBox="1">
          <a:spLocks noChangeArrowheads="1"/>
        </xdr:cNvSpPr>
      </xdr:nvSpPr>
      <xdr:spPr bwMode="auto">
        <a:xfrm>
          <a:off x="0" y="982446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151</xdr:row>
      <xdr:rowOff>0</xdr:rowOff>
    </xdr:from>
    <xdr:ext cx="266700" cy="38100"/>
    <xdr:sp macro="" textlink="">
      <xdr:nvSpPr>
        <xdr:cNvPr id="519" name="Text Box 4">
          <a:extLst>
            <a:ext uri="{FF2B5EF4-FFF2-40B4-BE49-F238E27FC236}">
              <a16:creationId xmlns="" xmlns:a16="http://schemas.microsoft.com/office/drawing/2014/main" id="{00000000-0008-0000-0000-000007020000}"/>
            </a:ext>
          </a:extLst>
        </xdr:cNvPr>
        <xdr:cNvSpPr txBox="1">
          <a:spLocks noChangeArrowheads="1"/>
        </xdr:cNvSpPr>
      </xdr:nvSpPr>
      <xdr:spPr bwMode="auto">
        <a:xfrm>
          <a:off x="0" y="982446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3</xdr:row>
      <xdr:rowOff>0</xdr:rowOff>
    </xdr:from>
    <xdr:to>
      <xdr:col>0</xdr:col>
      <xdr:colOff>266700</xdr:colOff>
      <xdr:row>3</xdr:row>
      <xdr:rowOff>38100</xdr:rowOff>
    </xdr:to>
    <xdr:sp macro="" textlink="">
      <xdr:nvSpPr>
        <xdr:cNvPr id="520" name="Text Box 4">
          <a:extLst>
            <a:ext uri="{FF2B5EF4-FFF2-40B4-BE49-F238E27FC236}">
              <a16:creationId xmlns="" xmlns:a16="http://schemas.microsoft.com/office/drawing/2014/main" id="{00000000-0008-0000-0000-000008020000}"/>
            </a:ext>
          </a:extLst>
        </xdr:cNvPr>
        <xdr:cNvSpPr txBox="1">
          <a:spLocks noChangeArrowheads="1"/>
        </xdr:cNvSpPr>
      </xdr:nvSpPr>
      <xdr:spPr bwMode="auto">
        <a:xfrm>
          <a:off x="0" y="10515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266700</xdr:colOff>
      <xdr:row>3</xdr:row>
      <xdr:rowOff>38100</xdr:rowOff>
    </xdr:to>
    <xdr:sp macro="" textlink="">
      <xdr:nvSpPr>
        <xdr:cNvPr id="521" name="Text Box 4">
          <a:extLst>
            <a:ext uri="{FF2B5EF4-FFF2-40B4-BE49-F238E27FC236}">
              <a16:creationId xmlns="" xmlns:a16="http://schemas.microsoft.com/office/drawing/2014/main" id="{00000000-0008-0000-0000-000009020000}"/>
            </a:ext>
          </a:extLst>
        </xdr:cNvPr>
        <xdr:cNvSpPr txBox="1">
          <a:spLocks noChangeArrowheads="1"/>
        </xdr:cNvSpPr>
      </xdr:nvSpPr>
      <xdr:spPr bwMode="auto">
        <a:xfrm>
          <a:off x="0" y="10515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266700</xdr:colOff>
      <xdr:row>3</xdr:row>
      <xdr:rowOff>38100</xdr:rowOff>
    </xdr:to>
    <xdr:sp macro="" textlink="">
      <xdr:nvSpPr>
        <xdr:cNvPr id="522" name="Text Box 4">
          <a:extLst>
            <a:ext uri="{FF2B5EF4-FFF2-40B4-BE49-F238E27FC236}">
              <a16:creationId xmlns="" xmlns:a16="http://schemas.microsoft.com/office/drawing/2014/main" id="{00000000-0008-0000-0000-00000A020000}"/>
            </a:ext>
          </a:extLst>
        </xdr:cNvPr>
        <xdr:cNvSpPr txBox="1">
          <a:spLocks noChangeArrowheads="1"/>
        </xdr:cNvSpPr>
      </xdr:nvSpPr>
      <xdr:spPr bwMode="auto">
        <a:xfrm>
          <a:off x="0" y="10515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266700</xdr:colOff>
      <xdr:row>3</xdr:row>
      <xdr:rowOff>38100</xdr:rowOff>
    </xdr:to>
    <xdr:sp macro="" textlink="">
      <xdr:nvSpPr>
        <xdr:cNvPr id="523" name="Text Box 4">
          <a:extLst>
            <a:ext uri="{FF2B5EF4-FFF2-40B4-BE49-F238E27FC236}">
              <a16:creationId xmlns="" xmlns:a16="http://schemas.microsoft.com/office/drawing/2014/main" id="{00000000-0008-0000-0000-00000B020000}"/>
            </a:ext>
          </a:extLst>
        </xdr:cNvPr>
        <xdr:cNvSpPr txBox="1">
          <a:spLocks noChangeArrowheads="1"/>
        </xdr:cNvSpPr>
      </xdr:nvSpPr>
      <xdr:spPr bwMode="auto">
        <a:xfrm>
          <a:off x="0" y="10515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266700</xdr:colOff>
      <xdr:row>3</xdr:row>
      <xdr:rowOff>38100</xdr:rowOff>
    </xdr:to>
    <xdr:sp macro="" textlink="">
      <xdr:nvSpPr>
        <xdr:cNvPr id="524" name="Text Box 4">
          <a:extLst>
            <a:ext uri="{FF2B5EF4-FFF2-40B4-BE49-F238E27FC236}">
              <a16:creationId xmlns="" xmlns:a16="http://schemas.microsoft.com/office/drawing/2014/main" id="{00000000-0008-0000-0000-00000C020000}"/>
            </a:ext>
          </a:extLst>
        </xdr:cNvPr>
        <xdr:cNvSpPr txBox="1">
          <a:spLocks noChangeArrowheads="1"/>
        </xdr:cNvSpPr>
      </xdr:nvSpPr>
      <xdr:spPr bwMode="auto">
        <a:xfrm>
          <a:off x="0" y="10515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266700</xdr:colOff>
      <xdr:row>3</xdr:row>
      <xdr:rowOff>38100</xdr:rowOff>
    </xdr:to>
    <xdr:sp macro="" textlink="">
      <xdr:nvSpPr>
        <xdr:cNvPr id="525" name="Text Box 4">
          <a:extLst>
            <a:ext uri="{FF2B5EF4-FFF2-40B4-BE49-F238E27FC236}">
              <a16:creationId xmlns="" xmlns:a16="http://schemas.microsoft.com/office/drawing/2014/main" id="{00000000-0008-0000-0000-00000D020000}"/>
            </a:ext>
          </a:extLst>
        </xdr:cNvPr>
        <xdr:cNvSpPr txBox="1">
          <a:spLocks noChangeArrowheads="1"/>
        </xdr:cNvSpPr>
      </xdr:nvSpPr>
      <xdr:spPr bwMode="auto">
        <a:xfrm>
          <a:off x="0" y="10515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266700</xdr:colOff>
      <xdr:row>3</xdr:row>
      <xdr:rowOff>38100</xdr:rowOff>
    </xdr:to>
    <xdr:sp macro="" textlink="">
      <xdr:nvSpPr>
        <xdr:cNvPr id="526" name="Text Box 4">
          <a:extLst>
            <a:ext uri="{FF2B5EF4-FFF2-40B4-BE49-F238E27FC236}">
              <a16:creationId xmlns="" xmlns:a16="http://schemas.microsoft.com/office/drawing/2014/main" id="{00000000-0008-0000-0000-00000E020000}"/>
            </a:ext>
          </a:extLst>
        </xdr:cNvPr>
        <xdr:cNvSpPr txBox="1">
          <a:spLocks noChangeArrowheads="1"/>
        </xdr:cNvSpPr>
      </xdr:nvSpPr>
      <xdr:spPr bwMode="auto">
        <a:xfrm>
          <a:off x="0" y="10515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266700</xdr:colOff>
      <xdr:row>3</xdr:row>
      <xdr:rowOff>38100</xdr:rowOff>
    </xdr:to>
    <xdr:sp macro="" textlink="">
      <xdr:nvSpPr>
        <xdr:cNvPr id="527" name="Text Box 4">
          <a:extLst>
            <a:ext uri="{FF2B5EF4-FFF2-40B4-BE49-F238E27FC236}">
              <a16:creationId xmlns="" xmlns:a16="http://schemas.microsoft.com/office/drawing/2014/main" id="{00000000-0008-0000-0000-00000F020000}"/>
            </a:ext>
          </a:extLst>
        </xdr:cNvPr>
        <xdr:cNvSpPr txBox="1">
          <a:spLocks noChangeArrowheads="1"/>
        </xdr:cNvSpPr>
      </xdr:nvSpPr>
      <xdr:spPr bwMode="auto">
        <a:xfrm>
          <a:off x="0" y="10515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266700</xdr:colOff>
      <xdr:row>3</xdr:row>
      <xdr:rowOff>38100</xdr:rowOff>
    </xdr:to>
    <xdr:sp macro="" textlink="">
      <xdr:nvSpPr>
        <xdr:cNvPr id="528" name="Text Box 4">
          <a:extLst>
            <a:ext uri="{FF2B5EF4-FFF2-40B4-BE49-F238E27FC236}">
              <a16:creationId xmlns="" xmlns:a16="http://schemas.microsoft.com/office/drawing/2014/main" id="{00000000-0008-0000-0000-000010020000}"/>
            </a:ext>
          </a:extLst>
        </xdr:cNvPr>
        <xdr:cNvSpPr txBox="1">
          <a:spLocks noChangeArrowheads="1"/>
        </xdr:cNvSpPr>
      </xdr:nvSpPr>
      <xdr:spPr bwMode="auto">
        <a:xfrm>
          <a:off x="0" y="10515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266700</xdr:colOff>
      <xdr:row>3</xdr:row>
      <xdr:rowOff>38100</xdr:rowOff>
    </xdr:to>
    <xdr:sp macro="" textlink="">
      <xdr:nvSpPr>
        <xdr:cNvPr id="529" name="Text Box 4">
          <a:extLst>
            <a:ext uri="{FF2B5EF4-FFF2-40B4-BE49-F238E27FC236}">
              <a16:creationId xmlns="" xmlns:a16="http://schemas.microsoft.com/office/drawing/2014/main" id="{00000000-0008-0000-0000-000011020000}"/>
            </a:ext>
          </a:extLst>
        </xdr:cNvPr>
        <xdr:cNvSpPr txBox="1">
          <a:spLocks noChangeArrowheads="1"/>
        </xdr:cNvSpPr>
      </xdr:nvSpPr>
      <xdr:spPr bwMode="auto">
        <a:xfrm>
          <a:off x="0" y="10515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266700</xdr:colOff>
      <xdr:row>3</xdr:row>
      <xdr:rowOff>38100</xdr:rowOff>
    </xdr:to>
    <xdr:sp macro="" textlink="">
      <xdr:nvSpPr>
        <xdr:cNvPr id="530" name="Text Box 4">
          <a:extLst>
            <a:ext uri="{FF2B5EF4-FFF2-40B4-BE49-F238E27FC236}">
              <a16:creationId xmlns="" xmlns:a16="http://schemas.microsoft.com/office/drawing/2014/main" id="{00000000-0008-0000-0000-000012020000}"/>
            </a:ext>
          </a:extLst>
        </xdr:cNvPr>
        <xdr:cNvSpPr txBox="1">
          <a:spLocks noChangeArrowheads="1"/>
        </xdr:cNvSpPr>
      </xdr:nvSpPr>
      <xdr:spPr bwMode="auto">
        <a:xfrm>
          <a:off x="0" y="10515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266700</xdr:colOff>
      <xdr:row>3</xdr:row>
      <xdr:rowOff>38100</xdr:rowOff>
    </xdr:to>
    <xdr:sp macro="" textlink="">
      <xdr:nvSpPr>
        <xdr:cNvPr id="531" name="Text Box 4">
          <a:extLst>
            <a:ext uri="{FF2B5EF4-FFF2-40B4-BE49-F238E27FC236}">
              <a16:creationId xmlns="" xmlns:a16="http://schemas.microsoft.com/office/drawing/2014/main" id="{00000000-0008-0000-0000-000013020000}"/>
            </a:ext>
          </a:extLst>
        </xdr:cNvPr>
        <xdr:cNvSpPr txBox="1">
          <a:spLocks noChangeArrowheads="1"/>
        </xdr:cNvSpPr>
      </xdr:nvSpPr>
      <xdr:spPr bwMode="auto">
        <a:xfrm>
          <a:off x="0" y="10515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266700</xdr:colOff>
      <xdr:row>3</xdr:row>
      <xdr:rowOff>38100</xdr:rowOff>
    </xdr:to>
    <xdr:sp macro="" textlink="">
      <xdr:nvSpPr>
        <xdr:cNvPr id="532" name="Text Box 4">
          <a:extLst>
            <a:ext uri="{FF2B5EF4-FFF2-40B4-BE49-F238E27FC236}">
              <a16:creationId xmlns="" xmlns:a16="http://schemas.microsoft.com/office/drawing/2014/main" id="{00000000-0008-0000-0000-000014020000}"/>
            </a:ext>
          </a:extLst>
        </xdr:cNvPr>
        <xdr:cNvSpPr txBox="1">
          <a:spLocks noChangeArrowheads="1"/>
        </xdr:cNvSpPr>
      </xdr:nvSpPr>
      <xdr:spPr bwMode="auto">
        <a:xfrm>
          <a:off x="0" y="10515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266700</xdr:colOff>
      <xdr:row>3</xdr:row>
      <xdr:rowOff>38100</xdr:rowOff>
    </xdr:to>
    <xdr:sp macro="" textlink="">
      <xdr:nvSpPr>
        <xdr:cNvPr id="533" name="Text Box 4">
          <a:extLst>
            <a:ext uri="{FF2B5EF4-FFF2-40B4-BE49-F238E27FC236}">
              <a16:creationId xmlns="" xmlns:a16="http://schemas.microsoft.com/office/drawing/2014/main" id="{00000000-0008-0000-0000-000015020000}"/>
            </a:ext>
          </a:extLst>
        </xdr:cNvPr>
        <xdr:cNvSpPr txBox="1">
          <a:spLocks noChangeArrowheads="1"/>
        </xdr:cNvSpPr>
      </xdr:nvSpPr>
      <xdr:spPr bwMode="auto">
        <a:xfrm>
          <a:off x="0" y="10515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266700</xdr:colOff>
      <xdr:row>3</xdr:row>
      <xdr:rowOff>38100</xdr:rowOff>
    </xdr:to>
    <xdr:sp macro="" textlink="">
      <xdr:nvSpPr>
        <xdr:cNvPr id="534" name="Text Box 4">
          <a:extLst>
            <a:ext uri="{FF2B5EF4-FFF2-40B4-BE49-F238E27FC236}">
              <a16:creationId xmlns="" xmlns:a16="http://schemas.microsoft.com/office/drawing/2014/main" id="{00000000-0008-0000-0000-000016020000}"/>
            </a:ext>
          </a:extLst>
        </xdr:cNvPr>
        <xdr:cNvSpPr txBox="1">
          <a:spLocks noChangeArrowheads="1"/>
        </xdr:cNvSpPr>
      </xdr:nvSpPr>
      <xdr:spPr bwMode="auto">
        <a:xfrm>
          <a:off x="0" y="10515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266700</xdr:colOff>
      <xdr:row>3</xdr:row>
      <xdr:rowOff>38100</xdr:rowOff>
    </xdr:to>
    <xdr:sp macro="" textlink="">
      <xdr:nvSpPr>
        <xdr:cNvPr id="535" name="Text Box 4">
          <a:extLst>
            <a:ext uri="{FF2B5EF4-FFF2-40B4-BE49-F238E27FC236}">
              <a16:creationId xmlns="" xmlns:a16="http://schemas.microsoft.com/office/drawing/2014/main" id="{00000000-0008-0000-0000-000017020000}"/>
            </a:ext>
          </a:extLst>
        </xdr:cNvPr>
        <xdr:cNvSpPr txBox="1">
          <a:spLocks noChangeArrowheads="1"/>
        </xdr:cNvSpPr>
      </xdr:nvSpPr>
      <xdr:spPr bwMode="auto">
        <a:xfrm>
          <a:off x="0" y="10515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266700</xdr:colOff>
      <xdr:row>3</xdr:row>
      <xdr:rowOff>38100</xdr:rowOff>
    </xdr:to>
    <xdr:sp macro="" textlink="">
      <xdr:nvSpPr>
        <xdr:cNvPr id="536" name="Text Box 4">
          <a:extLst>
            <a:ext uri="{FF2B5EF4-FFF2-40B4-BE49-F238E27FC236}">
              <a16:creationId xmlns="" xmlns:a16="http://schemas.microsoft.com/office/drawing/2014/main" id="{00000000-0008-0000-0000-000018020000}"/>
            </a:ext>
          </a:extLst>
        </xdr:cNvPr>
        <xdr:cNvSpPr txBox="1">
          <a:spLocks noChangeArrowheads="1"/>
        </xdr:cNvSpPr>
      </xdr:nvSpPr>
      <xdr:spPr bwMode="auto">
        <a:xfrm>
          <a:off x="0" y="10515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266700</xdr:colOff>
      <xdr:row>3</xdr:row>
      <xdr:rowOff>38100</xdr:rowOff>
    </xdr:to>
    <xdr:sp macro="" textlink="">
      <xdr:nvSpPr>
        <xdr:cNvPr id="537" name="Text Box 4">
          <a:extLst>
            <a:ext uri="{FF2B5EF4-FFF2-40B4-BE49-F238E27FC236}">
              <a16:creationId xmlns="" xmlns:a16="http://schemas.microsoft.com/office/drawing/2014/main" id="{00000000-0008-0000-0000-000019020000}"/>
            </a:ext>
          </a:extLst>
        </xdr:cNvPr>
        <xdr:cNvSpPr txBox="1">
          <a:spLocks noChangeArrowheads="1"/>
        </xdr:cNvSpPr>
      </xdr:nvSpPr>
      <xdr:spPr bwMode="auto">
        <a:xfrm>
          <a:off x="0" y="10515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266700</xdr:colOff>
      <xdr:row>3</xdr:row>
      <xdr:rowOff>38100</xdr:rowOff>
    </xdr:to>
    <xdr:sp macro="" textlink="">
      <xdr:nvSpPr>
        <xdr:cNvPr id="538" name="Text Box 4">
          <a:extLst>
            <a:ext uri="{FF2B5EF4-FFF2-40B4-BE49-F238E27FC236}">
              <a16:creationId xmlns="" xmlns:a16="http://schemas.microsoft.com/office/drawing/2014/main" id="{00000000-0008-0000-0000-00001A020000}"/>
            </a:ext>
          </a:extLst>
        </xdr:cNvPr>
        <xdr:cNvSpPr txBox="1">
          <a:spLocks noChangeArrowheads="1"/>
        </xdr:cNvSpPr>
      </xdr:nvSpPr>
      <xdr:spPr bwMode="auto">
        <a:xfrm>
          <a:off x="0" y="10515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266700</xdr:colOff>
      <xdr:row>3</xdr:row>
      <xdr:rowOff>38100</xdr:rowOff>
    </xdr:to>
    <xdr:sp macro="" textlink="">
      <xdr:nvSpPr>
        <xdr:cNvPr id="539" name="Text Box 4">
          <a:extLst>
            <a:ext uri="{FF2B5EF4-FFF2-40B4-BE49-F238E27FC236}">
              <a16:creationId xmlns="" xmlns:a16="http://schemas.microsoft.com/office/drawing/2014/main" id="{00000000-0008-0000-0000-00001B020000}"/>
            </a:ext>
          </a:extLst>
        </xdr:cNvPr>
        <xdr:cNvSpPr txBox="1">
          <a:spLocks noChangeArrowheads="1"/>
        </xdr:cNvSpPr>
      </xdr:nvSpPr>
      <xdr:spPr bwMode="auto">
        <a:xfrm>
          <a:off x="0" y="10515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42</xdr:row>
      <xdr:rowOff>0</xdr:rowOff>
    </xdr:from>
    <xdr:ext cx="66675" cy="57150"/>
    <xdr:sp macro="" textlink="">
      <xdr:nvSpPr>
        <xdr:cNvPr id="540" name="Text Box 4">
          <a:extLst>
            <a:ext uri="{FF2B5EF4-FFF2-40B4-BE49-F238E27FC236}">
              <a16:creationId xmlns="" xmlns:a16="http://schemas.microsoft.com/office/drawing/2014/main" id="{00000000-0008-0000-0000-00001C020000}"/>
            </a:ext>
          </a:extLst>
        </xdr:cNvPr>
        <xdr:cNvSpPr txBox="1">
          <a:spLocks noChangeArrowheads="1"/>
        </xdr:cNvSpPr>
      </xdr:nvSpPr>
      <xdr:spPr bwMode="auto">
        <a:xfrm>
          <a:off x="0" y="342214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57150"/>
    <xdr:sp macro="" textlink="">
      <xdr:nvSpPr>
        <xdr:cNvPr id="541" name="Text Box 4">
          <a:extLst>
            <a:ext uri="{FF2B5EF4-FFF2-40B4-BE49-F238E27FC236}">
              <a16:creationId xmlns="" xmlns:a16="http://schemas.microsoft.com/office/drawing/2014/main" id="{00000000-0008-0000-0000-00001D020000}"/>
            </a:ext>
          </a:extLst>
        </xdr:cNvPr>
        <xdr:cNvSpPr txBox="1">
          <a:spLocks noChangeArrowheads="1"/>
        </xdr:cNvSpPr>
      </xdr:nvSpPr>
      <xdr:spPr bwMode="auto">
        <a:xfrm>
          <a:off x="0" y="342214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57150"/>
    <xdr:sp macro="" textlink="">
      <xdr:nvSpPr>
        <xdr:cNvPr id="542" name="Text Box 4">
          <a:extLst>
            <a:ext uri="{FF2B5EF4-FFF2-40B4-BE49-F238E27FC236}">
              <a16:creationId xmlns="" xmlns:a16="http://schemas.microsoft.com/office/drawing/2014/main" id="{00000000-0008-0000-0000-00001E020000}"/>
            </a:ext>
          </a:extLst>
        </xdr:cNvPr>
        <xdr:cNvSpPr txBox="1">
          <a:spLocks noChangeArrowheads="1"/>
        </xdr:cNvSpPr>
      </xdr:nvSpPr>
      <xdr:spPr bwMode="auto">
        <a:xfrm>
          <a:off x="0" y="342214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57150"/>
    <xdr:sp macro="" textlink="">
      <xdr:nvSpPr>
        <xdr:cNvPr id="543" name="Text Box 4">
          <a:extLst>
            <a:ext uri="{FF2B5EF4-FFF2-40B4-BE49-F238E27FC236}">
              <a16:creationId xmlns="" xmlns:a16="http://schemas.microsoft.com/office/drawing/2014/main" id="{00000000-0008-0000-0000-00001F020000}"/>
            </a:ext>
          </a:extLst>
        </xdr:cNvPr>
        <xdr:cNvSpPr txBox="1">
          <a:spLocks noChangeArrowheads="1"/>
        </xdr:cNvSpPr>
      </xdr:nvSpPr>
      <xdr:spPr bwMode="auto">
        <a:xfrm>
          <a:off x="0" y="342214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57150"/>
    <xdr:sp macro="" textlink="">
      <xdr:nvSpPr>
        <xdr:cNvPr id="544" name="Text Box 4">
          <a:extLst>
            <a:ext uri="{FF2B5EF4-FFF2-40B4-BE49-F238E27FC236}">
              <a16:creationId xmlns="" xmlns:a16="http://schemas.microsoft.com/office/drawing/2014/main" id="{00000000-0008-0000-0000-000020020000}"/>
            </a:ext>
          </a:extLst>
        </xdr:cNvPr>
        <xdr:cNvSpPr txBox="1">
          <a:spLocks noChangeArrowheads="1"/>
        </xdr:cNvSpPr>
      </xdr:nvSpPr>
      <xdr:spPr bwMode="auto">
        <a:xfrm>
          <a:off x="0" y="342214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57150"/>
    <xdr:sp macro="" textlink="">
      <xdr:nvSpPr>
        <xdr:cNvPr id="545" name="Text Box 4">
          <a:extLst>
            <a:ext uri="{FF2B5EF4-FFF2-40B4-BE49-F238E27FC236}">
              <a16:creationId xmlns="" xmlns:a16="http://schemas.microsoft.com/office/drawing/2014/main" id="{00000000-0008-0000-0000-000021020000}"/>
            </a:ext>
          </a:extLst>
        </xdr:cNvPr>
        <xdr:cNvSpPr txBox="1">
          <a:spLocks noChangeArrowheads="1"/>
        </xdr:cNvSpPr>
      </xdr:nvSpPr>
      <xdr:spPr bwMode="auto">
        <a:xfrm>
          <a:off x="0" y="342214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57150"/>
    <xdr:sp macro="" textlink="">
      <xdr:nvSpPr>
        <xdr:cNvPr id="546" name="Text Box 4">
          <a:extLst>
            <a:ext uri="{FF2B5EF4-FFF2-40B4-BE49-F238E27FC236}">
              <a16:creationId xmlns="" xmlns:a16="http://schemas.microsoft.com/office/drawing/2014/main" id="{00000000-0008-0000-0000-000022020000}"/>
            </a:ext>
          </a:extLst>
        </xdr:cNvPr>
        <xdr:cNvSpPr txBox="1">
          <a:spLocks noChangeArrowheads="1"/>
        </xdr:cNvSpPr>
      </xdr:nvSpPr>
      <xdr:spPr bwMode="auto">
        <a:xfrm>
          <a:off x="0" y="342214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57150"/>
    <xdr:sp macro="" textlink="">
      <xdr:nvSpPr>
        <xdr:cNvPr id="547" name="Text Box 4">
          <a:extLst>
            <a:ext uri="{FF2B5EF4-FFF2-40B4-BE49-F238E27FC236}">
              <a16:creationId xmlns="" xmlns:a16="http://schemas.microsoft.com/office/drawing/2014/main" id="{00000000-0008-0000-0000-000023020000}"/>
            </a:ext>
          </a:extLst>
        </xdr:cNvPr>
        <xdr:cNvSpPr txBox="1">
          <a:spLocks noChangeArrowheads="1"/>
        </xdr:cNvSpPr>
      </xdr:nvSpPr>
      <xdr:spPr bwMode="auto">
        <a:xfrm>
          <a:off x="0" y="342214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57150"/>
    <xdr:sp macro="" textlink="">
      <xdr:nvSpPr>
        <xdr:cNvPr id="548" name="Text Box 4">
          <a:extLst>
            <a:ext uri="{FF2B5EF4-FFF2-40B4-BE49-F238E27FC236}">
              <a16:creationId xmlns="" xmlns:a16="http://schemas.microsoft.com/office/drawing/2014/main" id="{00000000-0008-0000-0000-000024020000}"/>
            </a:ext>
          </a:extLst>
        </xdr:cNvPr>
        <xdr:cNvSpPr txBox="1">
          <a:spLocks noChangeArrowheads="1"/>
        </xdr:cNvSpPr>
      </xdr:nvSpPr>
      <xdr:spPr bwMode="auto">
        <a:xfrm>
          <a:off x="0" y="342214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57150"/>
    <xdr:sp macro="" textlink="">
      <xdr:nvSpPr>
        <xdr:cNvPr id="549" name="Text Box 4">
          <a:extLst>
            <a:ext uri="{FF2B5EF4-FFF2-40B4-BE49-F238E27FC236}">
              <a16:creationId xmlns="" xmlns:a16="http://schemas.microsoft.com/office/drawing/2014/main" id="{00000000-0008-0000-0000-000025020000}"/>
            </a:ext>
          </a:extLst>
        </xdr:cNvPr>
        <xdr:cNvSpPr txBox="1">
          <a:spLocks noChangeArrowheads="1"/>
        </xdr:cNvSpPr>
      </xdr:nvSpPr>
      <xdr:spPr bwMode="auto">
        <a:xfrm>
          <a:off x="0" y="342214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57150"/>
    <xdr:sp macro="" textlink="">
      <xdr:nvSpPr>
        <xdr:cNvPr id="550" name="Text Box 4">
          <a:extLst>
            <a:ext uri="{FF2B5EF4-FFF2-40B4-BE49-F238E27FC236}">
              <a16:creationId xmlns="" xmlns:a16="http://schemas.microsoft.com/office/drawing/2014/main" id="{00000000-0008-0000-0000-000026020000}"/>
            </a:ext>
          </a:extLst>
        </xdr:cNvPr>
        <xdr:cNvSpPr txBox="1">
          <a:spLocks noChangeArrowheads="1"/>
        </xdr:cNvSpPr>
      </xdr:nvSpPr>
      <xdr:spPr bwMode="auto">
        <a:xfrm>
          <a:off x="0" y="342214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57150"/>
    <xdr:sp macro="" textlink="">
      <xdr:nvSpPr>
        <xdr:cNvPr id="551" name="Text Box 4">
          <a:extLst>
            <a:ext uri="{FF2B5EF4-FFF2-40B4-BE49-F238E27FC236}">
              <a16:creationId xmlns="" xmlns:a16="http://schemas.microsoft.com/office/drawing/2014/main" id="{00000000-0008-0000-0000-000027020000}"/>
            </a:ext>
          </a:extLst>
        </xdr:cNvPr>
        <xdr:cNvSpPr txBox="1">
          <a:spLocks noChangeArrowheads="1"/>
        </xdr:cNvSpPr>
      </xdr:nvSpPr>
      <xdr:spPr bwMode="auto">
        <a:xfrm>
          <a:off x="0" y="342214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266700" cy="38100"/>
    <xdr:sp macro="" textlink="">
      <xdr:nvSpPr>
        <xdr:cNvPr id="552" name="Text Box 4">
          <a:extLst>
            <a:ext uri="{FF2B5EF4-FFF2-40B4-BE49-F238E27FC236}">
              <a16:creationId xmlns="" xmlns:a16="http://schemas.microsoft.com/office/drawing/2014/main" id="{00000000-0008-0000-0000-000028020000}"/>
            </a:ext>
          </a:extLst>
        </xdr:cNvPr>
        <xdr:cNvSpPr txBox="1">
          <a:spLocks noChangeArrowheads="1"/>
        </xdr:cNvSpPr>
      </xdr:nvSpPr>
      <xdr:spPr bwMode="auto">
        <a:xfrm>
          <a:off x="0" y="342214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266700" cy="38100"/>
    <xdr:sp macro="" textlink="">
      <xdr:nvSpPr>
        <xdr:cNvPr id="553" name="Text Box 4">
          <a:extLst>
            <a:ext uri="{FF2B5EF4-FFF2-40B4-BE49-F238E27FC236}">
              <a16:creationId xmlns="" xmlns:a16="http://schemas.microsoft.com/office/drawing/2014/main" id="{00000000-0008-0000-0000-000029020000}"/>
            </a:ext>
          </a:extLst>
        </xdr:cNvPr>
        <xdr:cNvSpPr txBox="1">
          <a:spLocks noChangeArrowheads="1"/>
        </xdr:cNvSpPr>
      </xdr:nvSpPr>
      <xdr:spPr bwMode="auto">
        <a:xfrm>
          <a:off x="0" y="342214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266700" cy="38100"/>
    <xdr:sp macro="" textlink="">
      <xdr:nvSpPr>
        <xdr:cNvPr id="554" name="Text Box 4">
          <a:extLst>
            <a:ext uri="{FF2B5EF4-FFF2-40B4-BE49-F238E27FC236}">
              <a16:creationId xmlns="" xmlns:a16="http://schemas.microsoft.com/office/drawing/2014/main" id="{00000000-0008-0000-0000-00002A020000}"/>
            </a:ext>
          </a:extLst>
        </xdr:cNvPr>
        <xdr:cNvSpPr txBox="1">
          <a:spLocks noChangeArrowheads="1"/>
        </xdr:cNvSpPr>
      </xdr:nvSpPr>
      <xdr:spPr bwMode="auto">
        <a:xfrm>
          <a:off x="0" y="342214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266700" cy="38100"/>
    <xdr:sp macro="" textlink="">
      <xdr:nvSpPr>
        <xdr:cNvPr id="555" name="Text Box 4">
          <a:extLst>
            <a:ext uri="{FF2B5EF4-FFF2-40B4-BE49-F238E27FC236}">
              <a16:creationId xmlns="" xmlns:a16="http://schemas.microsoft.com/office/drawing/2014/main" id="{00000000-0008-0000-0000-00002B020000}"/>
            </a:ext>
          </a:extLst>
        </xdr:cNvPr>
        <xdr:cNvSpPr txBox="1">
          <a:spLocks noChangeArrowheads="1"/>
        </xdr:cNvSpPr>
      </xdr:nvSpPr>
      <xdr:spPr bwMode="auto">
        <a:xfrm>
          <a:off x="0" y="342214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266700" cy="38100"/>
    <xdr:sp macro="" textlink="">
      <xdr:nvSpPr>
        <xdr:cNvPr id="556" name="Text Box 4">
          <a:extLst>
            <a:ext uri="{FF2B5EF4-FFF2-40B4-BE49-F238E27FC236}">
              <a16:creationId xmlns="" xmlns:a16="http://schemas.microsoft.com/office/drawing/2014/main" id="{00000000-0008-0000-0000-00002C020000}"/>
            </a:ext>
          </a:extLst>
        </xdr:cNvPr>
        <xdr:cNvSpPr txBox="1">
          <a:spLocks noChangeArrowheads="1"/>
        </xdr:cNvSpPr>
      </xdr:nvSpPr>
      <xdr:spPr bwMode="auto">
        <a:xfrm>
          <a:off x="0" y="342214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266700" cy="38100"/>
    <xdr:sp macro="" textlink="">
      <xdr:nvSpPr>
        <xdr:cNvPr id="557" name="Text Box 4">
          <a:extLst>
            <a:ext uri="{FF2B5EF4-FFF2-40B4-BE49-F238E27FC236}">
              <a16:creationId xmlns="" xmlns:a16="http://schemas.microsoft.com/office/drawing/2014/main" id="{00000000-0008-0000-0000-00002D020000}"/>
            </a:ext>
          </a:extLst>
        </xdr:cNvPr>
        <xdr:cNvSpPr txBox="1">
          <a:spLocks noChangeArrowheads="1"/>
        </xdr:cNvSpPr>
      </xdr:nvSpPr>
      <xdr:spPr bwMode="auto">
        <a:xfrm>
          <a:off x="0" y="342214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266700" cy="38100"/>
    <xdr:sp macro="" textlink="">
      <xdr:nvSpPr>
        <xdr:cNvPr id="558" name="Text Box 4">
          <a:extLst>
            <a:ext uri="{FF2B5EF4-FFF2-40B4-BE49-F238E27FC236}">
              <a16:creationId xmlns="" xmlns:a16="http://schemas.microsoft.com/office/drawing/2014/main" id="{00000000-0008-0000-0000-00002E020000}"/>
            </a:ext>
          </a:extLst>
        </xdr:cNvPr>
        <xdr:cNvSpPr txBox="1">
          <a:spLocks noChangeArrowheads="1"/>
        </xdr:cNvSpPr>
      </xdr:nvSpPr>
      <xdr:spPr bwMode="auto">
        <a:xfrm>
          <a:off x="0" y="342214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266700" cy="38100"/>
    <xdr:sp macro="" textlink="">
      <xdr:nvSpPr>
        <xdr:cNvPr id="559" name="Text Box 4">
          <a:extLst>
            <a:ext uri="{FF2B5EF4-FFF2-40B4-BE49-F238E27FC236}">
              <a16:creationId xmlns="" xmlns:a16="http://schemas.microsoft.com/office/drawing/2014/main" id="{00000000-0008-0000-0000-00002F020000}"/>
            </a:ext>
          </a:extLst>
        </xdr:cNvPr>
        <xdr:cNvSpPr txBox="1">
          <a:spLocks noChangeArrowheads="1"/>
        </xdr:cNvSpPr>
      </xdr:nvSpPr>
      <xdr:spPr bwMode="auto">
        <a:xfrm>
          <a:off x="0" y="342214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47625"/>
    <xdr:sp macro="" textlink="">
      <xdr:nvSpPr>
        <xdr:cNvPr id="560" name="Text Box 4">
          <a:extLst>
            <a:ext uri="{FF2B5EF4-FFF2-40B4-BE49-F238E27FC236}">
              <a16:creationId xmlns="" xmlns:a16="http://schemas.microsoft.com/office/drawing/2014/main" id="{00000000-0008-0000-0000-000030020000}"/>
            </a:ext>
          </a:extLst>
        </xdr:cNvPr>
        <xdr:cNvSpPr txBox="1">
          <a:spLocks noChangeArrowheads="1"/>
        </xdr:cNvSpPr>
      </xdr:nvSpPr>
      <xdr:spPr bwMode="auto">
        <a:xfrm>
          <a:off x="0" y="342214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47625"/>
    <xdr:sp macro="" textlink="">
      <xdr:nvSpPr>
        <xdr:cNvPr id="561" name="Text Box 4">
          <a:extLst>
            <a:ext uri="{FF2B5EF4-FFF2-40B4-BE49-F238E27FC236}">
              <a16:creationId xmlns="" xmlns:a16="http://schemas.microsoft.com/office/drawing/2014/main" id="{00000000-0008-0000-0000-000031020000}"/>
            </a:ext>
          </a:extLst>
        </xdr:cNvPr>
        <xdr:cNvSpPr txBox="1">
          <a:spLocks noChangeArrowheads="1"/>
        </xdr:cNvSpPr>
      </xdr:nvSpPr>
      <xdr:spPr bwMode="auto">
        <a:xfrm>
          <a:off x="0" y="342214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266700" cy="38100"/>
    <xdr:sp macro="" textlink="">
      <xdr:nvSpPr>
        <xdr:cNvPr id="562" name="Text Box 4">
          <a:extLst>
            <a:ext uri="{FF2B5EF4-FFF2-40B4-BE49-F238E27FC236}">
              <a16:creationId xmlns="" xmlns:a16="http://schemas.microsoft.com/office/drawing/2014/main" id="{00000000-0008-0000-0000-000032020000}"/>
            </a:ext>
          </a:extLst>
        </xdr:cNvPr>
        <xdr:cNvSpPr txBox="1">
          <a:spLocks noChangeArrowheads="1"/>
        </xdr:cNvSpPr>
      </xdr:nvSpPr>
      <xdr:spPr bwMode="auto">
        <a:xfrm>
          <a:off x="0" y="342214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266700" cy="38100"/>
    <xdr:sp macro="" textlink="">
      <xdr:nvSpPr>
        <xdr:cNvPr id="563" name="Text Box 4">
          <a:extLst>
            <a:ext uri="{FF2B5EF4-FFF2-40B4-BE49-F238E27FC236}">
              <a16:creationId xmlns="" xmlns:a16="http://schemas.microsoft.com/office/drawing/2014/main" id="{00000000-0008-0000-0000-000033020000}"/>
            </a:ext>
          </a:extLst>
        </xdr:cNvPr>
        <xdr:cNvSpPr txBox="1">
          <a:spLocks noChangeArrowheads="1"/>
        </xdr:cNvSpPr>
      </xdr:nvSpPr>
      <xdr:spPr bwMode="auto">
        <a:xfrm>
          <a:off x="0" y="342214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47625"/>
    <xdr:sp macro="" textlink="">
      <xdr:nvSpPr>
        <xdr:cNvPr id="564" name="Text Box 4">
          <a:extLst>
            <a:ext uri="{FF2B5EF4-FFF2-40B4-BE49-F238E27FC236}">
              <a16:creationId xmlns="" xmlns:a16="http://schemas.microsoft.com/office/drawing/2014/main" id="{00000000-0008-0000-0000-000034020000}"/>
            </a:ext>
          </a:extLst>
        </xdr:cNvPr>
        <xdr:cNvSpPr txBox="1">
          <a:spLocks noChangeArrowheads="1"/>
        </xdr:cNvSpPr>
      </xdr:nvSpPr>
      <xdr:spPr bwMode="auto">
        <a:xfrm>
          <a:off x="0" y="342214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47625"/>
    <xdr:sp macro="" textlink="">
      <xdr:nvSpPr>
        <xdr:cNvPr id="565" name="Text Box 4">
          <a:extLst>
            <a:ext uri="{FF2B5EF4-FFF2-40B4-BE49-F238E27FC236}">
              <a16:creationId xmlns="" xmlns:a16="http://schemas.microsoft.com/office/drawing/2014/main" id="{00000000-0008-0000-0000-000035020000}"/>
            </a:ext>
          </a:extLst>
        </xdr:cNvPr>
        <xdr:cNvSpPr txBox="1">
          <a:spLocks noChangeArrowheads="1"/>
        </xdr:cNvSpPr>
      </xdr:nvSpPr>
      <xdr:spPr bwMode="auto">
        <a:xfrm>
          <a:off x="0" y="342214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266700" cy="38100"/>
    <xdr:sp macro="" textlink="">
      <xdr:nvSpPr>
        <xdr:cNvPr id="566" name="Text Box 4">
          <a:extLst>
            <a:ext uri="{FF2B5EF4-FFF2-40B4-BE49-F238E27FC236}">
              <a16:creationId xmlns="" xmlns:a16="http://schemas.microsoft.com/office/drawing/2014/main" id="{00000000-0008-0000-0000-000036020000}"/>
            </a:ext>
          </a:extLst>
        </xdr:cNvPr>
        <xdr:cNvSpPr txBox="1">
          <a:spLocks noChangeArrowheads="1"/>
        </xdr:cNvSpPr>
      </xdr:nvSpPr>
      <xdr:spPr bwMode="auto">
        <a:xfrm>
          <a:off x="0" y="342214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266700" cy="38100"/>
    <xdr:sp macro="" textlink="">
      <xdr:nvSpPr>
        <xdr:cNvPr id="567" name="Text Box 4">
          <a:extLst>
            <a:ext uri="{FF2B5EF4-FFF2-40B4-BE49-F238E27FC236}">
              <a16:creationId xmlns="" xmlns:a16="http://schemas.microsoft.com/office/drawing/2014/main" id="{00000000-0008-0000-0000-000037020000}"/>
            </a:ext>
          </a:extLst>
        </xdr:cNvPr>
        <xdr:cNvSpPr txBox="1">
          <a:spLocks noChangeArrowheads="1"/>
        </xdr:cNvSpPr>
      </xdr:nvSpPr>
      <xdr:spPr bwMode="auto">
        <a:xfrm>
          <a:off x="0" y="342214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57150"/>
    <xdr:sp macro="" textlink="">
      <xdr:nvSpPr>
        <xdr:cNvPr id="568" name="Text Box 4">
          <a:extLst>
            <a:ext uri="{FF2B5EF4-FFF2-40B4-BE49-F238E27FC236}">
              <a16:creationId xmlns="" xmlns:a16="http://schemas.microsoft.com/office/drawing/2014/main" id="{00000000-0008-0000-0000-000038020000}"/>
            </a:ext>
          </a:extLst>
        </xdr:cNvPr>
        <xdr:cNvSpPr txBox="1">
          <a:spLocks noChangeArrowheads="1"/>
        </xdr:cNvSpPr>
      </xdr:nvSpPr>
      <xdr:spPr bwMode="auto">
        <a:xfrm>
          <a:off x="0" y="342214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57150"/>
    <xdr:sp macro="" textlink="">
      <xdr:nvSpPr>
        <xdr:cNvPr id="569" name="Text Box 4">
          <a:extLst>
            <a:ext uri="{FF2B5EF4-FFF2-40B4-BE49-F238E27FC236}">
              <a16:creationId xmlns="" xmlns:a16="http://schemas.microsoft.com/office/drawing/2014/main" id="{00000000-0008-0000-0000-000039020000}"/>
            </a:ext>
          </a:extLst>
        </xdr:cNvPr>
        <xdr:cNvSpPr txBox="1">
          <a:spLocks noChangeArrowheads="1"/>
        </xdr:cNvSpPr>
      </xdr:nvSpPr>
      <xdr:spPr bwMode="auto">
        <a:xfrm>
          <a:off x="0" y="342214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57150"/>
    <xdr:sp macro="" textlink="">
      <xdr:nvSpPr>
        <xdr:cNvPr id="570" name="Text Box 4">
          <a:extLst>
            <a:ext uri="{FF2B5EF4-FFF2-40B4-BE49-F238E27FC236}">
              <a16:creationId xmlns="" xmlns:a16="http://schemas.microsoft.com/office/drawing/2014/main" id="{00000000-0008-0000-0000-00003A020000}"/>
            </a:ext>
          </a:extLst>
        </xdr:cNvPr>
        <xdr:cNvSpPr txBox="1">
          <a:spLocks noChangeArrowheads="1"/>
        </xdr:cNvSpPr>
      </xdr:nvSpPr>
      <xdr:spPr bwMode="auto">
        <a:xfrm>
          <a:off x="0" y="342214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57150"/>
    <xdr:sp macro="" textlink="">
      <xdr:nvSpPr>
        <xdr:cNvPr id="571" name="Text Box 4">
          <a:extLst>
            <a:ext uri="{FF2B5EF4-FFF2-40B4-BE49-F238E27FC236}">
              <a16:creationId xmlns="" xmlns:a16="http://schemas.microsoft.com/office/drawing/2014/main" id="{00000000-0008-0000-0000-00003B020000}"/>
            </a:ext>
          </a:extLst>
        </xdr:cNvPr>
        <xdr:cNvSpPr txBox="1">
          <a:spLocks noChangeArrowheads="1"/>
        </xdr:cNvSpPr>
      </xdr:nvSpPr>
      <xdr:spPr bwMode="auto">
        <a:xfrm>
          <a:off x="0" y="342214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57150"/>
    <xdr:sp macro="" textlink="">
      <xdr:nvSpPr>
        <xdr:cNvPr id="572" name="Text Box 4">
          <a:extLst>
            <a:ext uri="{FF2B5EF4-FFF2-40B4-BE49-F238E27FC236}">
              <a16:creationId xmlns="" xmlns:a16="http://schemas.microsoft.com/office/drawing/2014/main" id="{00000000-0008-0000-0000-00003C020000}"/>
            </a:ext>
          </a:extLst>
        </xdr:cNvPr>
        <xdr:cNvSpPr txBox="1">
          <a:spLocks noChangeArrowheads="1"/>
        </xdr:cNvSpPr>
      </xdr:nvSpPr>
      <xdr:spPr bwMode="auto">
        <a:xfrm>
          <a:off x="0" y="342214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57150"/>
    <xdr:sp macro="" textlink="">
      <xdr:nvSpPr>
        <xdr:cNvPr id="573" name="Text Box 4">
          <a:extLst>
            <a:ext uri="{FF2B5EF4-FFF2-40B4-BE49-F238E27FC236}">
              <a16:creationId xmlns="" xmlns:a16="http://schemas.microsoft.com/office/drawing/2014/main" id="{00000000-0008-0000-0000-00003D020000}"/>
            </a:ext>
          </a:extLst>
        </xdr:cNvPr>
        <xdr:cNvSpPr txBox="1">
          <a:spLocks noChangeArrowheads="1"/>
        </xdr:cNvSpPr>
      </xdr:nvSpPr>
      <xdr:spPr bwMode="auto">
        <a:xfrm>
          <a:off x="0" y="342214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57150"/>
    <xdr:sp macro="" textlink="">
      <xdr:nvSpPr>
        <xdr:cNvPr id="574" name="Text Box 4">
          <a:extLst>
            <a:ext uri="{FF2B5EF4-FFF2-40B4-BE49-F238E27FC236}">
              <a16:creationId xmlns="" xmlns:a16="http://schemas.microsoft.com/office/drawing/2014/main" id="{00000000-0008-0000-0000-00003E020000}"/>
            </a:ext>
          </a:extLst>
        </xdr:cNvPr>
        <xdr:cNvSpPr txBox="1">
          <a:spLocks noChangeArrowheads="1"/>
        </xdr:cNvSpPr>
      </xdr:nvSpPr>
      <xdr:spPr bwMode="auto">
        <a:xfrm>
          <a:off x="0" y="342214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57150"/>
    <xdr:sp macro="" textlink="">
      <xdr:nvSpPr>
        <xdr:cNvPr id="575" name="Text Box 4">
          <a:extLst>
            <a:ext uri="{FF2B5EF4-FFF2-40B4-BE49-F238E27FC236}">
              <a16:creationId xmlns="" xmlns:a16="http://schemas.microsoft.com/office/drawing/2014/main" id="{00000000-0008-0000-0000-00003F020000}"/>
            </a:ext>
          </a:extLst>
        </xdr:cNvPr>
        <xdr:cNvSpPr txBox="1">
          <a:spLocks noChangeArrowheads="1"/>
        </xdr:cNvSpPr>
      </xdr:nvSpPr>
      <xdr:spPr bwMode="auto">
        <a:xfrm>
          <a:off x="0" y="342214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57150"/>
    <xdr:sp macro="" textlink="">
      <xdr:nvSpPr>
        <xdr:cNvPr id="576" name="Text Box 4">
          <a:extLst>
            <a:ext uri="{FF2B5EF4-FFF2-40B4-BE49-F238E27FC236}">
              <a16:creationId xmlns="" xmlns:a16="http://schemas.microsoft.com/office/drawing/2014/main" id="{00000000-0008-0000-0000-000040020000}"/>
            </a:ext>
          </a:extLst>
        </xdr:cNvPr>
        <xdr:cNvSpPr txBox="1">
          <a:spLocks noChangeArrowheads="1"/>
        </xdr:cNvSpPr>
      </xdr:nvSpPr>
      <xdr:spPr bwMode="auto">
        <a:xfrm>
          <a:off x="0" y="342214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57150"/>
    <xdr:sp macro="" textlink="">
      <xdr:nvSpPr>
        <xdr:cNvPr id="577" name="Text Box 4">
          <a:extLst>
            <a:ext uri="{FF2B5EF4-FFF2-40B4-BE49-F238E27FC236}">
              <a16:creationId xmlns="" xmlns:a16="http://schemas.microsoft.com/office/drawing/2014/main" id="{00000000-0008-0000-0000-000041020000}"/>
            </a:ext>
          </a:extLst>
        </xdr:cNvPr>
        <xdr:cNvSpPr txBox="1">
          <a:spLocks noChangeArrowheads="1"/>
        </xdr:cNvSpPr>
      </xdr:nvSpPr>
      <xdr:spPr bwMode="auto">
        <a:xfrm>
          <a:off x="0" y="342214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57150"/>
    <xdr:sp macro="" textlink="">
      <xdr:nvSpPr>
        <xdr:cNvPr id="578" name="Text Box 4">
          <a:extLst>
            <a:ext uri="{FF2B5EF4-FFF2-40B4-BE49-F238E27FC236}">
              <a16:creationId xmlns="" xmlns:a16="http://schemas.microsoft.com/office/drawing/2014/main" id="{00000000-0008-0000-0000-000042020000}"/>
            </a:ext>
          </a:extLst>
        </xdr:cNvPr>
        <xdr:cNvSpPr txBox="1">
          <a:spLocks noChangeArrowheads="1"/>
        </xdr:cNvSpPr>
      </xdr:nvSpPr>
      <xdr:spPr bwMode="auto">
        <a:xfrm>
          <a:off x="0" y="342214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66675" cy="57150"/>
    <xdr:sp macro="" textlink="">
      <xdr:nvSpPr>
        <xdr:cNvPr id="579" name="Text Box 4">
          <a:extLst>
            <a:ext uri="{FF2B5EF4-FFF2-40B4-BE49-F238E27FC236}">
              <a16:creationId xmlns="" xmlns:a16="http://schemas.microsoft.com/office/drawing/2014/main" id="{00000000-0008-0000-0000-000043020000}"/>
            </a:ext>
          </a:extLst>
        </xdr:cNvPr>
        <xdr:cNvSpPr txBox="1">
          <a:spLocks noChangeArrowheads="1"/>
        </xdr:cNvSpPr>
      </xdr:nvSpPr>
      <xdr:spPr bwMode="auto">
        <a:xfrm>
          <a:off x="0" y="342214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266700" cy="38100"/>
    <xdr:sp macro="" textlink="">
      <xdr:nvSpPr>
        <xdr:cNvPr id="580" name="Text Box 4">
          <a:extLst>
            <a:ext uri="{FF2B5EF4-FFF2-40B4-BE49-F238E27FC236}">
              <a16:creationId xmlns="" xmlns:a16="http://schemas.microsoft.com/office/drawing/2014/main" id="{00000000-0008-0000-0000-000044020000}"/>
            </a:ext>
          </a:extLst>
        </xdr:cNvPr>
        <xdr:cNvSpPr txBox="1">
          <a:spLocks noChangeArrowheads="1"/>
        </xdr:cNvSpPr>
      </xdr:nvSpPr>
      <xdr:spPr bwMode="auto">
        <a:xfrm>
          <a:off x="0" y="342214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266700" cy="38100"/>
    <xdr:sp macro="" textlink="">
      <xdr:nvSpPr>
        <xdr:cNvPr id="581" name="Text Box 4">
          <a:extLst>
            <a:ext uri="{FF2B5EF4-FFF2-40B4-BE49-F238E27FC236}">
              <a16:creationId xmlns="" xmlns:a16="http://schemas.microsoft.com/office/drawing/2014/main" id="{00000000-0008-0000-0000-000045020000}"/>
            </a:ext>
          </a:extLst>
        </xdr:cNvPr>
        <xdr:cNvSpPr txBox="1">
          <a:spLocks noChangeArrowheads="1"/>
        </xdr:cNvSpPr>
      </xdr:nvSpPr>
      <xdr:spPr bwMode="auto">
        <a:xfrm>
          <a:off x="0" y="342214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266700" cy="38100"/>
    <xdr:sp macro="" textlink="">
      <xdr:nvSpPr>
        <xdr:cNvPr id="582" name="Text Box 4">
          <a:extLst>
            <a:ext uri="{FF2B5EF4-FFF2-40B4-BE49-F238E27FC236}">
              <a16:creationId xmlns="" xmlns:a16="http://schemas.microsoft.com/office/drawing/2014/main" id="{00000000-0008-0000-0000-000046020000}"/>
            </a:ext>
          </a:extLst>
        </xdr:cNvPr>
        <xdr:cNvSpPr txBox="1">
          <a:spLocks noChangeArrowheads="1"/>
        </xdr:cNvSpPr>
      </xdr:nvSpPr>
      <xdr:spPr bwMode="auto">
        <a:xfrm>
          <a:off x="0" y="342214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xdr:row>
      <xdr:rowOff>0</xdr:rowOff>
    </xdr:from>
    <xdr:ext cx="266700" cy="38100"/>
    <xdr:sp macro="" textlink="">
      <xdr:nvSpPr>
        <xdr:cNvPr id="583" name="Text Box 4">
          <a:extLst>
            <a:ext uri="{FF2B5EF4-FFF2-40B4-BE49-F238E27FC236}">
              <a16:creationId xmlns="" xmlns:a16="http://schemas.microsoft.com/office/drawing/2014/main" id="{00000000-0008-0000-0000-000047020000}"/>
            </a:ext>
          </a:extLst>
        </xdr:cNvPr>
        <xdr:cNvSpPr txBox="1">
          <a:spLocks noChangeArrowheads="1"/>
        </xdr:cNvSpPr>
      </xdr:nvSpPr>
      <xdr:spPr bwMode="auto">
        <a:xfrm>
          <a:off x="0" y="342214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584" name="Text Box 4">
          <a:extLst>
            <a:ext uri="{FF2B5EF4-FFF2-40B4-BE49-F238E27FC236}">
              <a16:creationId xmlns="" xmlns:a16="http://schemas.microsoft.com/office/drawing/2014/main" id="{00000000-0008-0000-0000-000048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585" name="Text Box 4">
          <a:extLst>
            <a:ext uri="{FF2B5EF4-FFF2-40B4-BE49-F238E27FC236}">
              <a16:creationId xmlns="" xmlns:a16="http://schemas.microsoft.com/office/drawing/2014/main" id="{00000000-0008-0000-0000-000049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586" name="Text Box 4">
          <a:extLst>
            <a:ext uri="{FF2B5EF4-FFF2-40B4-BE49-F238E27FC236}">
              <a16:creationId xmlns="" xmlns:a16="http://schemas.microsoft.com/office/drawing/2014/main" id="{00000000-0008-0000-0000-00004A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587" name="Text Box 4">
          <a:extLst>
            <a:ext uri="{FF2B5EF4-FFF2-40B4-BE49-F238E27FC236}">
              <a16:creationId xmlns="" xmlns:a16="http://schemas.microsoft.com/office/drawing/2014/main" id="{00000000-0008-0000-0000-00004B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588" name="Text Box 4">
          <a:extLst>
            <a:ext uri="{FF2B5EF4-FFF2-40B4-BE49-F238E27FC236}">
              <a16:creationId xmlns="" xmlns:a16="http://schemas.microsoft.com/office/drawing/2014/main" id="{00000000-0008-0000-0000-00004C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589" name="Text Box 4">
          <a:extLst>
            <a:ext uri="{FF2B5EF4-FFF2-40B4-BE49-F238E27FC236}">
              <a16:creationId xmlns="" xmlns:a16="http://schemas.microsoft.com/office/drawing/2014/main" id="{00000000-0008-0000-0000-00004D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590" name="Text Box 4">
          <a:extLst>
            <a:ext uri="{FF2B5EF4-FFF2-40B4-BE49-F238E27FC236}">
              <a16:creationId xmlns="" xmlns:a16="http://schemas.microsoft.com/office/drawing/2014/main" id="{00000000-0008-0000-0000-00004E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591" name="Text Box 4">
          <a:extLst>
            <a:ext uri="{FF2B5EF4-FFF2-40B4-BE49-F238E27FC236}">
              <a16:creationId xmlns="" xmlns:a16="http://schemas.microsoft.com/office/drawing/2014/main" id="{00000000-0008-0000-0000-00004F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592" name="Text Box 4">
          <a:extLst>
            <a:ext uri="{FF2B5EF4-FFF2-40B4-BE49-F238E27FC236}">
              <a16:creationId xmlns="" xmlns:a16="http://schemas.microsoft.com/office/drawing/2014/main" id="{00000000-0008-0000-0000-000050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593" name="Text Box 4">
          <a:extLst>
            <a:ext uri="{FF2B5EF4-FFF2-40B4-BE49-F238E27FC236}">
              <a16:creationId xmlns="" xmlns:a16="http://schemas.microsoft.com/office/drawing/2014/main" id="{00000000-0008-0000-0000-000051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594" name="Text Box 4">
          <a:extLst>
            <a:ext uri="{FF2B5EF4-FFF2-40B4-BE49-F238E27FC236}">
              <a16:creationId xmlns="" xmlns:a16="http://schemas.microsoft.com/office/drawing/2014/main" id="{00000000-0008-0000-0000-000052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595" name="Text Box 4">
          <a:extLst>
            <a:ext uri="{FF2B5EF4-FFF2-40B4-BE49-F238E27FC236}">
              <a16:creationId xmlns="" xmlns:a16="http://schemas.microsoft.com/office/drawing/2014/main" id="{00000000-0008-0000-0000-000053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596" name="Text Box 4">
          <a:extLst>
            <a:ext uri="{FF2B5EF4-FFF2-40B4-BE49-F238E27FC236}">
              <a16:creationId xmlns="" xmlns:a16="http://schemas.microsoft.com/office/drawing/2014/main" id="{00000000-0008-0000-0000-000054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597" name="Text Box 4">
          <a:extLst>
            <a:ext uri="{FF2B5EF4-FFF2-40B4-BE49-F238E27FC236}">
              <a16:creationId xmlns="" xmlns:a16="http://schemas.microsoft.com/office/drawing/2014/main" id="{00000000-0008-0000-0000-000055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598" name="Text Box 4">
          <a:extLst>
            <a:ext uri="{FF2B5EF4-FFF2-40B4-BE49-F238E27FC236}">
              <a16:creationId xmlns="" xmlns:a16="http://schemas.microsoft.com/office/drawing/2014/main" id="{00000000-0008-0000-0000-000056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599" name="Text Box 4">
          <a:extLst>
            <a:ext uri="{FF2B5EF4-FFF2-40B4-BE49-F238E27FC236}">
              <a16:creationId xmlns="" xmlns:a16="http://schemas.microsoft.com/office/drawing/2014/main" id="{00000000-0008-0000-0000-000057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00" name="Text Box 4">
          <a:extLst>
            <a:ext uri="{FF2B5EF4-FFF2-40B4-BE49-F238E27FC236}">
              <a16:creationId xmlns="" xmlns:a16="http://schemas.microsoft.com/office/drawing/2014/main" id="{00000000-0008-0000-0000-000058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01" name="Text Box 4">
          <a:extLst>
            <a:ext uri="{FF2B5EF4-FFF2-40B4-BE49-F238E27FC236}">
              <a16:creationId xmlns="" xmlns:a16="http://schemas.microsoft.com/office/drawing/2014/main" id="{00000000-0008-0000-0000-000059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02" name="Text Box 4">
          <a:extLst>
            <a:ext uri="{FF2B5EF4-FFF2-40B4-BE49-F238E27FC236}">
              <a16:creationId xmlns="" xmlns:a16="http://schemas.microsoft.com/office/drawing/2014/main" id="{00000000-0008-0000-0000-00005A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03" name="Text Box 4">
          <a:extLst>
            <a:ext uri="{FF2B5EF4-FFF2-40B4-BE49-F238E27FC236}">
              <a16:creationId xmlns="" xmlns:a16="http://schemas.microsoft.com/office/drawing/2014/main" id="{00000000-0008-0000-0000-00005B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47625"/>
    <xdr:sp macro="" textlink="">
      <xdr:nvSpPr>
        <xdr:cNvPr id="604" name="Text Box 4">
          <a:extLst>
            <a:ext uri="{FF2B5EF4-FFF2-40B4-BE49-F238E27FC236}">
              <a16:creationId xmlns="" xmlns:a16="http://schemas.microsoft.com/office/drawing/2014/main" id="{00000000-0008-0000-0000-00005C020000}"/>
            </a:ext>
          </a:extLst>
        </xdr:cNvPr>
        <xdr:cNvSpPr txBox="1">
          <a:spLocks noChangeArrowheads="1"/>
        </xdr:cNvSpPr>
      </xdr:nvSpPr>
      <xdr:spPr bwMode="auto">
        <a:xfrm>
          <a:off x="0" y="375742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47625"/>
    <xdr:sp macro="" textlink="">
      <xdr:nvSpPr>
        <xdr:cNvPr id="605" name="Text Box 4">
          <a:extLst>
            <a:ext uri="{FF2B5EF4-FFF2-40B4-BE49-F238E27FC236}">
              <a16:creationId xmlns="" xmlns:a16="http://schemas.microsoft.com/office/drawing/2014/main" id="{00000000-0008-0000-0000-00005D020000}"/>
            </a:ext>
          </a:extLst>
        </xdr:cNvPr>
        <xdr:cNvSpPr txBox="1">
          <a:spLocks noChangeArrowheads="1"/>
        </xdr:cNvSpPr>
      </xdr:nvSpPr>
      <xdr:spPr bwMode="auto">
        <a:xfrm>
          <a:off x="0" y="375742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06" name="Text Box 4">
          <a:extLst>
            <a:ext uri="{FF2B5EF4-FFF2-40B4-BE49-F238E27FC236}">
              <a16:creationId xmlns="" xmlns:a16="http://schemas.microsoft.com/office/drawing/2014/main" id="{00000000-0008-0000-0000-00005E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07" name="Text Box 4">
          <a:extLst>
            <a:ext uri="{FF2B5EF4-FFF2-40B4-BE49-F238E27FC236}">
              <a16:creationId xmlns="" xmlns:a16="http://schemas.microsoft.com/office/drawing/2014/main" id="{00000000-0008-0000-0000-00005F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47625"/>
    <xdr:sp macro="" textlink="">
      <xdr:nvSpPr>
        <xdr:cNvPr id="608" name="Text Box 4">
          <a:extLst>
            <a:ext uri="{FF2B5EF4-FFF2-40B4-BE49-F238E27FC236}">
              <a16:creationId xmlns="" xmlns:a16="http://schemas.microsoft.com/office/drawing/2014/main" id="{00000000-0008-0000-0000-000060020000}"/>
            </a:ext>
          </a:extLst>
        </xdr:cNvPr>
        <xdr:cNvSpPr txBox="1">
          <a:spLocks noChangeArrowheads="1"/>
        </xdr:cNvSpPr>
      </xdr:nvSpPr>
      <xdr:spPr bwMode="auto">
        <a:xfrm>
          <a:off x="0" y="375742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47625"/>
    <xdr:sp macro="" textlink="">
      <xdr:nvSpPr>
        <xdr:cNvPr id="609" name="Text Box 4">
          <a:extLst>
            <a:ext uri="{FF2B5EF4-FFF2-40B4-BE49-F238E27FC236}">
              <a16:creationId xmlns="" xmlns:a16="http://schemas.microsoft.com/office/drawing/2014/main" id="{00000000-0008-0000-0000-000061020000}"/>
            </a:ext>
          </a:extLst>
        </xdr:cNvPr>
        <xdr:cNvSpPr txBox="1">
          <a:spLocks noChangeArrowheads="1"/>
        </xdr:cNvSpPr>
      </xdr:nvSpPr>
      <xdr:spPr bwMode="auto">
        <a:xfrm>
          <a:off x="0" y="375742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10" name="Text Box 4">
          <a:extLst>
            <a:ext uri="{FF2B5EF4-FFF2-40B4-BE49-F238E27FC236}">
              <a16:creationId xmlns="" xmlns:a16="http://schemas.microsoft.com/office/drawing/2014/main" id="{00000000-0008-0000-0000-000062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11" name="Text Box 4">
          <a:extLst>
            <a:ext uri="{FF2B5EF4-FFF2-40B4-BE49-F238E27FC236}">
              <a16:creationId xmlns="" xmlns:a16="http://schemas.microsoft.com/office/drawing/2014/main" id="{00000000-0008-0000-0000-000063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12" name="Text Box 4">
          <a:extLst>
            <a:ext uri="{FF2B5EF4-FFF2-40B4-BE49-F238E27FC236}">
              <a16:creationId xmlns="" xmlns:a16="http://schemas.microsoft.com/office/drawing/2014/main" id="{00000000-0008-0000-0000-000064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13" name="Text Box 4">
          <a:extLst>
            <a:ext uri="{FF2B5EF4-FFF2-40B4-BE49-F238E27FC236}">
              <a16:creationId xmlns="" xmlns:a16="http://schemas.microsoft.com/office/drawing/2014/main" id="{00000000-0008-0000-0000-000065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14" name="Text Box 4">
          <a:extLst>
            <a:ext uri="{FF2B5EF4-FFF2-40B4-BE49-F238E27FC236}">
              <a16:creationId xmlns="" xmlns:a16="http://schemas.microsoft.com/office/drawing/2014/main" id="{00000000-0008-0000-0000-000066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15" name="Text Box 4">
          <a:extLst>
            <a:ext uri="{FF2B5EF4-FFF2-40B4-BE49-F238E27FC236}">
              <a16:creationId xmlns="" xmlns:a16="http://schemas.microsoft.com/office/drawing/2014/main" id="{00000000-0008-0000-0000-000067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16" name="Text Box 4">
          <a:extLst>
            <a:ext uri="{FF2B5EF4-FFF2-40B4-BE49-F238E27FC236}">
              <a16:creationId xmlns="" xmlns:a16="http://schemas.microsoft.com/office/drawing/2014/main" id="{00000000-0008-0000-0000-000068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17" name="Text Box 4">
          <a:extLst>
            <a:ext uri="{FF2B5EF4-FFF2-40B4-BE49-F238E27FC236}">
              <a16:creationId xmlns="" xmlns:a16="http://schemas.microsoft.com/office/drawing/2014/main" id="{00000000-0008-0000-0000-000069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18" name="Text Box 4">
          <a:extLst>
            <a:ext uri="{FF2B5EF4-FFF2-40B4-BE49-F238E27FC236}">
              <a16:creationId xmlns="" xmlns:a16="http://schemas.microsoft.com/office/drawing/2014/main" id="{00000000-0008-0000-0000-00006A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19" name="Text Box 4">
          <a:extLst>
            <a:ext uri="{FF2B5EF4-FFF2-40B4-BE49-F238E27FC236}">
              <a16:creationId xmlns="" xmlns:a16="http://schemas.microsoft.com/office/drawing/2014/main" id="{00000000-0008-0000-0000-00006B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20" name="Text Box 4">
          <a:extLst>
            <a:ext uri="{FF2B5EF4-FFF2-40B4-BE49-F238E27FC236}">
              <a16:creationId xmlns="" xmlns:a16="http://schemas.microsoft.com/office/drawing/2014/main" id="{00000000-0008-0000-0000-00006C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21" name="Text Box 4">
          <a:extLst>
            <a:ext uri="{FF2B5EF4-FFF2-40B4-BE49-F238E27FC236}">
              <a16:creationId xmlns="" xmlns:a16="http://schemas.microsoft.com/office/drawing/2014/main" id="{00000000-0008-0000-0000-00006D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22" name="Text Box 4">
          <a:extLst>
            <a:ext uri="{FF2B5EF4-FFF2-40B4-BE49-F238E27FC236}">
              <a16:creationId xmlns="" xmlns:a16="http://schemas.microsoft.com/office/drawing/2014/main" id="{00000000-0008-0000-0000-00006E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23" name="Text Box 4">
          <a:extLst>
            <a:ext uri="{FF2B5EF4-FFF2-40B4-BE49-F238E27FC236}">
              <a16:creationId xmlns="" xmlns:a16="http://schemas.microsoft.com/office/drawing/2014/main" id="{00000000-0008-0000-0000-00006F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24" name="Text Box 4">
          <a:extLst>
            <a:ext uri="{FF2B5EF4-FFF2-40B4-BE49-F238E27FC236}">
              <a16:creationId xmlns="" xmlns:a16="http://schemas.microsoft.com/office/drawing/2014/main" id="{00000000-0008-0000-0000-000070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25" name="Text Box 4">
          <a:extLst>
            <a:ext uri="{FF2B5EF4-FFF2-40B4-BE49-F238E27FC236}">
              <a16:creationId xmlns="" xmlns:a16="http://schemas.microsoft.com/office/drawing/2014/main" id="{00000000-0008-0000-0000-000071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26" name="Text Box 4">
          <a:extLst>
            <a:ext uri="{FF2B5EF4-FFF2-40B4-BE49-F238E27FC236}">
              <a16:creationId xmlns="" xmlns:a16="http://schemas.microsoft.com/office/drawing/2014/main" id="{00000000-0008-0000-0000-000072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27" name="Text Box 4">
          <a:extLst>
            <a:ext uri="{FF2B5EF4-FFF2-40B4-BE49-F238E27FC236}">
              <a16:creationId xmlns="" xmlns:a16="http://schemas.microsoft.com/office/drawing/2014/main" id="{00000000-0008-0000-0000-000073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28" name="Text Box 4">
          <a:extLst>
            <a:ext uri="{FF2B5EF4-FFF2-40B4-BE49-F238E27FC236}">
              <a16:creationId xmlns="" xmlns:a16="http://schemas.microsoft.com/office/drawing/2014/main" id="{00000000-0008-0000-0000-000074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29" name="Text Box 4">
          <a:extLst>
            <a:ext uri="{FF2B5EF4-FFF2-40B4-BE49-F238E27FC236}">
              <a16:creationId xmlns="" xmlns:a16="http://schemas.microsoft.com/office/drawing/2014/main" id="{00000000-0008-0000-0000-000075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30" name="Text Box 4">
          <a:extLst>
            <a:ext uri="{FF2B5EF4-FFF2-40B4-BE49-F238E27FC236}">
              <a16:creationId xmlns="" xmlns:a16="http://schemas.microsoft.com/office/drawing/2014/main" id="{00000000-0008-0000-0000-000076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31" name="Text Box 4">
          <a:extLst>
            <a:ext uri="{FF2B5EF4-FFF2-40B4-BE49-F238E27FC236}">
              <a16:creationId xmlns="" xmlns:a16="http://schemas.microsoft.com/office/drawing/2014/main" id="{00000000-0008-0000-0000-000077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32" name="Text Box 4">
          <a:extLst>
            <a:ext uri="{FF2B5EF4-FFF2-40B4-BE49-F238E27FC236}">
              <a16:creationId xmlns="" xmlns:a16="http://schemas.microsoft.com/office/drawing/2014/main" id="{00000000-0008-0000-0000-000078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33" name="Text Box 4">
          <a:extLst>
            <a:ext uri="{FF2B5EF4-FFF2-40B4-BE49-F238E27FC236}">
              <a16:creationId xmlns="" xmlns:a16="http://schemas.microsoft.com/office/drawing/2014/main" id="{00000000-0008-0000-0000-000079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34" name="Text Box 4">
          <a:extLst>
            <a:ext uri="{FF2B5EF4-FFF2-40B4-BE49-F238E27FC236}">
              <a16:creationId xmlns="" xmlns:a16="http://schemas.microsoft.com/office/drawing/2014/main" id="{00000000-0008-0000-0000-00007A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35" name="Text Box 4">
          <a:extLst>
            <a:ext uri="{FF2B5EF4-FFF2-40B4-BE49-F238E27FC236}">
              <a16:creationId xmlns="" xmlns:a16="http://schemas.microsoft.com/office/drawing/2014/main" id="{00000000-0008-0000-0000-00007B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36" name="Text Box 4">
          <a:extLst>
            <a:ext uri="{FF2B5EF4-FFF2-40B4-BE49-F238E27FC236}">
              <a16:creationId xmlns="" xmlns:a16="http://schemas.microsoft.com/office/drawing/2014/main" id="{00000000-0008-0000-0000-00007C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37" name="Text Box 4">
          <a:extLst>
            <a:ext uri="{FF2B5EF4-FFF2-40B4-BE49-F238E27FC236}">
              <a16:creationId xmlns="" xmlns:a16="http://schemas.microsoft.com/office/drawing/2014/main" id="{00000000-0008-0000-0000-00007D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38" name="Text Box 4">
          <a:extLst>
            <a:ext uri="{FF2B5EF4-FFF2-40B4-BE49-F238E27FC236}">
              <a16:creationId xmlns="" xmlns:a16="http://schemas.microsoft.com/office/drawing/2014/main" id="{00000000-0008-0000-0000-00007E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39" name="Text Box 4">
          <a:extLst>
            <a:ext uri="{FF2B5EF4-FFF2-40B4-BE49-F238E27FC236}">
              <a16:creationId xmlns="" xmlns:a16="http://schemas.microsoft.com/office/drawing/2014/main" id="{00000000-0008-0000-0000-00007F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40" name="Text Box 4">
          <a:extLst>
            <a:ext uri="{FF2B5EF4-FFF2-40B4-BE49-F238E27FC236}">
              <a16:creationId xmlns="" xmlns:a16="http://schemas.microsoft.com/office/drawing/2014/main" id="{00000000-0008-0000-0000-000080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41" name="Text Box 4">
          <a:extLst>
            <a:ext uri="{FF2B5EF4-FFF2-40B4-BE49-F238E27FC236}">
              <a16:creationId xmlns="" xmlns:a16="http://schemas.microsoft.com/office/drawing/2014/main" id="{00000000-0008-0000-0000-000081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42" name="Text Box 4">
          <a:extLst>
            <a:ext uri="{FF2B5EF4-FFF2-40B4-BE49-F238E27FC236}">
              <a16:creationId xmlns="" xmlns:a16="http://schemas.microsoft.com/office/drawing/2014/main" id="{00000000-0008-0000-0000-000082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43" name="Text Box 4">
          <a:extLst>
            <a:ext uri="{FF2B5EF4-FFF2-40B4-BE49-F238E27FC236}">
              <a16:creationId xmlns="" xmlns:a16="http://schemas.microsoft.com/office/drawing/2014/main" id="{00000000-0008-0000-0000-000083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44" name="Text Box 4">
          <a:extLst>
            <a:ext uri="{FF2B5EF4-FFF2-40B4-BE49-F238E27FC236}">
              <a16:creationId xmlns="" xmlns:a16="http://schemas.microsoft.com/office/drawing/2014/main" id="{00000000-0008-0000-0000-000084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45" name="Text Box 4">
          <a:extLst>
            <a:ext uri="{FF2B5EF4-FFF2-40B4-BE49-F238E27FC236}">
              <a16:creationId xmlns="" xmlns:a16="http://schemas.microsoft.com/office/drawing/2014/main" id="{00000000-0008-0000-0000-000085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46" name="Text Box 4">
          <a:extLst>
            <a:ext uri="{FF2B5EF4-FFF2-40B4-BE49-F238E27FC236}">
              <a16:creationId xmlns="" xmlns:a16="http://schemas.microsoft.com/office/drawing/2014/main" id="{00000000-0008-0000-0000-000086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47" name="Text Box 4">
          <a:extLst>
            <a:ext uri="{FF2B5EF4-FFF2-40B4-BE49-F238E27FC236}">
              <a16:creationId xmlns="" xmlns:a16="http://schemas.microsoft.com/office/drawing/2014/main" id="{00000000-0008-0000-0000-000087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47625"/>
    <xdr:sp macro="" textlink="">
      <xdr:nvSpPr>
        <xdr:cNvPr id="648" name="Text Box 4">
          <a:extLst>
            <a:ext uri="{FF2B5EF4-FFF2-40B4-BE49-F238E27FC236}">
              <a16:creationId xmlns="" xmlns:a16="http://schemas.microsoft.com/office/drawing/2014/main" id="{00000000-0008-0000-0000-000088020000}"/>
            </a:ext>
          </a:extLst>
        </xdr:cNvPr>
        <xdr:cNvSpPr txBox="1">
          <a:spLocks noChangeArrowheads="1"/>
        </xdr:cNvSpPr>
      </xdr:nvSpPr>
      <xdr:spPr bwMode="auto">
        <a:xfrm>
          <a:off x="0" y="375742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47625"/>
    <xdr:sp macro="" textlink="">
      <xdr:nvSpPr>
        <xdr:cNvPr id="649" name="Text Box 4">
          <a:extLst>
            <a:ext uri="{FF2B5EF4-FFF2-40B4-BE49-F238E27FC236}">
              <a16:creationId xmlns="" xmlns:a16="http://schemas.microsoft.com/office/drawing/2014/main" id="{00000000-0008-0000-0000-000089020000}"/>
            </a:ext>
          </a:extLst>
        </xdr:cNvPr>
        <xdr:cNvSpPr txBox="1">
          <a:spLocks noChangeArrowheads="1"/>
        </xdr:cNvSpPr>
      </xdr:nvSpPr>
      <xdr:spPr bwMode="auto">
        <a:xfrm>
          <a:off x="0" y="375742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50" name="Text Box 4">
          <a:extLst>
            <a:ext uri="{FF2B5EF4-FFF2-40B4-BE49-F238E27FC236}">
              <a16:creationId xmlns="" xmlns:a16="http://schemas.microsoft.com/office/drawing/2014/main" id="{00000000-0008-0000-0000-00008A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51" name="Text Box 4">
          <a:extLst>
            <a:ext uri="{FF2B5EF4-FFF2-40B4-BE49-F238E27FC236}">
              <a16:creationId xmlns="" xmlns:a16="http://schemas.microsoft.com/office/drawing/2014/main" id="{00000000-0008-0000-0000-00008B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47625"/>
    <xdr:sp macro="" textlink="">
      <xdr:nvSpPr>
        <xdr:cNvPr id="652" name="Text Box 4">
          <a:extLst>
            <a:ext uri="{FF2B5EF4-FFF2-40B4-BE49-F238E27FC236}">
              <a16:creationId xmlns="" xmlns:a16="http://schemas.microsoft.com/office/drawing/2014/main" id="{00000000-0008-0000-0000-00008C020000}"/>
            </a:ext>
          </a:extLst>
        </xdr:cNvPr>
        <xdr:cNvSpPr txBox="1">
          <a:spLocks noChangeArrowheads="1"/>
        </xdr:cNvSpPr>
      </xdr:nvSpPr>
      <xdr:spPr bwMode="auto">
        <a:xfrm>
          <a:off x="0" y="375742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47625"/>
    <xdr:sp macro="" textlink="">
      <xdr:nvSpPr>
        <xdr:cNvPr id="653" name="Text Box 4">
          <a:extLst>
            <a:ext uri="{FF2B5EF4-FFF2-40B4-BE49-F238E27FC236}">
              <a16:creationId xmlns="" xmlns:a16="http://schemas.microsoft.com/office/drawing/2014/main" id="{00000000-0008-0000-0000-00008D020000}"/>
            </a:ext>
          </a:extLst>
        </xdr:cNvPr>
        <xdr:cNvSpPr txBox="1">
          <a:spLocks noChangeArrowheads="1"/>
        </xdr:cNvSpPr>
      </xdr:nvSpPr>
      <xdr:spPr bwMode="auto">
        <a:xfrm>
          <a:off x="0" y="375742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54" name="Text Box 4">
          <a:extLst>
            <a:ext uri="{FF2B5EF4-FFF2-40B4-BE49-F238E27FC236}">
              <a16:creationId xmlns="" xmlns:a16="http://schemas.microsoft.com/office/drawing/2014/main" id="{00000000-0008-0000-0000-00008E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55" name="Text Box 4">
          <a:extLst>
            <a:ext uri="{FF2B5EF4-FFF2-40B4-BE49-F238E27FC236}">
              <a16:creationId xmlns="" xmlns:a16="http://schemas.microsoft.com/office/drawing/2014/main" id="{00000000-0008-0000-0000-00008F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56" name="Text Box 4">
          <a:extLst>
            <a:ext uri="{FF2B5EF4-FFF2-40B4-BE49-F238E27FC236}">
              <a16:creationId xmlns="" xmlns:a16="http://schemas.microsoft.com/office/drawing/2014/main" id="{00000000-0008-0000-0000-000090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57" name="Text Box 4">
          <a:extLst>
            <a:ext uri="{FF2B5EF4-FFF2-40B4-BE49-F238E27FC236}">
              <a16:creationId xmlns="" xmlns:a16="http://schemas.microsoft.com/office/drawing/2014/main" id="{00000000-0008-0000-0000-000091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58" name="Text Box 4">
          <a:extLst>
            <a:ext uri="{FF2B5EF4-FFF2-40B4-BE49-F238E27FC236}">
              <a16:creationId xmlns="" xmlns:a16="http://schemas.microsoft.com/office/drawing/2014/main" id="{00000000-0008-0000-0000-000092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59" name="Text Box 4">
          <a:extLst>
            <a:ext uri="{FF2B5EF4-FFF2-40B4-BE49-F238E27FC236}">
              <a16:creationId xmlns="" xmlns:a16="http://schemas.microsoft.com/office/drawing/2014/main" id="{00000000-0008-0000-0000-000093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60" name="Text Box 4">
          <a:extLst>
            <a:ext uri="{FF2B5EF4-FFF2-40B4-BE49-F238E27FC236}">
              <a16:creationId xmlns="" xmlns:a16="http://schemas.microsoft.com/office/drawing/2014/main" id="{00000000-0008-0000-0000-000094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61" name="Text Box 4">
          <a:extLst>
            <a:ext uri="{FF2B5EF4-FFF2-40B4-BE49-F238E27FC236}">
              <a16:creationId xmlns="" xmlns:a16="http://schemas.microsoft.com/office/drawing/2014/main" id="{00000000-0008-0000-0000-000095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62" name="Text Box 4">
          <a:extLst>
            <a:ext uri="{FF2B5EF4-FFF2-40B4-BE49-F238E27FC236}">
              <a16:creationId xmlns="" xmlns:a16="http://schemas.microsoft.com/office/drawing/2014/main" id="{00000000-0008-0000-0000-000096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63" name="Text Box 4">
          <a:extLst>
            <a:ext uri="{FF2B5EF4-FFF2-40B4-BE49-F238E27FC236}">
              <a16:creationId xmlns="" xmlns:a16="http://schemas.microsoft.com/office/drawing/2014/main" id="{00000000-0008-0000-0000-000097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64" name="Text Box 4">
          <a:extLst>
            <a:ext uri="{FF2B5EF4-FFF2-40B4-BE49-F238E27FC236}">
              <a16:creationId xmlns="" xmlns:a16="http://schemas.microsoft.com/office/drawing/2014/main" id="{00000000-0008-0000-0000-000098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65" name="Text Box 4">
          <a:extLst>
            <a:ext uri="{FF2B5EF4-FFF2-40B4-BE49-F238E27FC236}">
              <a16:creationId xmlns="" xmlns:a16="http://schemas.microsoft.com/office/drawing/2014/main" id="{00000000-0008-0000-0000-000099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66" name="Text Box 4">
          <a:extLst>
            <a:ext uri="{FF2B5EF4-FFF2-40B4-BE49-F238E27FC236}">
              <a16:creationId xmlns="" xmlns:a16="http://schemas.microsoft.com/office/drawing/2014/main" id="{00000000-0008-0000-0000-00009A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67" name="Text Box 4">
          <a:extLst>
            <a:ext uri="{FF2B5EF4-FFF2-40B4-BE49-F238E27FC236}">
              <a16:creationId xmlns="" xmlns:a16="http://schemas.microsoft.com/office/drawing/2014/main" id="{00000000-0008-0000-0000-00009B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68" name="Text Box 4">
          <a:extLst>
            <a:ext uri="{FF2B5EF4-FFF2-40B4-BE49-F238E27FC236}">
              <a16:creationId xmlns="" xmlns:a16="http://schemas.microsoft.com/office/drawing/2014/main" id="{00000000-0008-0000-0000-00009C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69" name="Text Box 4">
          <a:extLst>
            <a:ext uri="{FF2B5EF4-FFF2-40B4-BE49-F238E27FC236}">
              <a16:creationId xmlns="" xmlns:a16="http://schemas.microsoft.com/office/drawing/2014/main" id="{00000000-0008-0000-0000-00009D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70" name="Text Box 4">
          <a:extLst>
            <a:ext uri="{FF2B5EF4-FFF2-40B4-BE49-F238E27FC236}">
              <a16:creationId xmlns="" xmlns:a16="http://schemas.microsoft.com/office/drawing/2014/main" id="{00000000-0008-0000-0000-00009E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71" name="Text Box 4">
          <a:extLst>
            <a:ext uri="{FF2B5EF4-FFF2-40B4-BE49-F238E27FC236}">
              <a16:creationId xmlns="" xmlns:a16="http://schemas.microsoft.com/office/drawing/2014/main" id="{00000000-0008-0000-0000-00009F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72" name="Text Box 4">
          <a:extLst>
            <a:ext uri="{FF2B5EF4-FFF2-40B4-BE49-F238E27FC236}">
              <a16:creationId xmlns="" xmlns:a16="http://schemas.microsoft.com/office/drawing/2014/main" id="{00000000-0008-0000-0000-0000A0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73" name="Text Box 4">
          <a:extLst>
            <a:ext uri="{FF2B5EF4-FFF2-40B4-BE49-F238E27FC236}">
              <a16:creationId xmlns="" xmlns:a16="http://schemas.microsoft.com/office/drawing/2014/main" id="{00000000-0008-0000-0000-0000A1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74" name="Text Box 4">
          <a:extLst>
            <a:ext uri="{FF2B5EF4-FFF2-40B4-BE49-F238E27FC236}">
              <a16:creationId xmlns="" xmlns:a16="http://schemas.microsoft.com/office/drawing/2014/main" id="{00000000-0008-0000-0000-0000A2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75" name="Text Box 4">
          <a:extLst>
            <a:ext uri="{FF2B5EF4-FFF2-40B4-BE49-F238E27FC236}">
              <a16:creationId xmlns="" xmlns:a16="http://schemas.microsoft.com/office/drawing/2014/main" id="{00000000-0008-0000-0000-0000A3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76" name="Text Box 4">
          <a:extLst>
            <a:ext uri="{FF2B5EF4-FFF2-40B4-BE49-F238E27FC236}">
              <a16:creationId xmlns="" xmlns:a16="http://schemas.microsoft.com/office/drawing/2014/main" id="{00000000-0008-0000-0000-0000A4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77" name="Text Box 4">
          <a:extLst>
            <a:ext uri="{FF2B5EF4-FFF2-40B4-BE49-F238E27FC236}">
              <a16:creationId xmlns="" xmlns:a16="http://schemas.microsoft.com/office/drawing/2014/main" id="{00000000-0008-0000-0000-0000A5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78" name="Text Box 4">
          <a:extLst>
            <a:ext uri="{FF2B5EF4-FFF2-40B4-BE49-F238E27FC236}">
              <a16:creationId xmlns="" xmlns:a16="http://schemas.microsoft.com/office/drawing/2014/main" id="{00000000-0008-0000-0000-0000A6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79" name="Text Box 4">
          <a:extLst>
            <a:ext uri="{FF2B5EF4-FFF2-40B4-BE49-F238E27FC236}">
              <a16:creationId xmlns="" xmlns:a16="http://schemas.microsoft.com/office/drawing/2014/main" id="{00000000-0008-0000-0000-0000A7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80" name="Text Box 4">
          <a:extLst>
            <a:ext uri="{FF2B5EF4-FFF2-40B4-BE49-F238E27FC236}">
              <a16:creationId xmlns="" xmlns:a16="http://schemas.microsoft.com/office/drawing/2014/main" id="{00000000-0008-0000-0000-0000A8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81" name="Text Box 4">
          <a:extLst>
            <a:ext uri="{FF2B5EF4-FFF2-40B4-BE49-F238E27FC236}">
              <a16:creationId xmlns="" xmlns:a16="http://schemas.microsoft.com/office/drawing/2014/main" id="{00000000-0008-0000-0000-0000A9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82" name="Text Box 4">
          <a:extLst>
            <a:ext uri="{FF2B5EF4-FFF2-40B4-BE49-F238E27FC236}">
              <a16:creationId xmlns="" xmlns:a16="http://schemas.microsoft.com/office/drawing/2014/main" id="{00000000-0008-0000-0000-0000AA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683" name="Text Box 4">
          <a:extLst>
            <a:ext uri="{FF2B5EF4-FFF2-40B4-BE49-F238E27FC236}">
              <a16:creationId xmlns="" xmlns:a16="http://schemas.microsoft.com/office/drawing/2014/main" id="{00000000-0008-0000-0000-0000AB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84" name="Text Box 4">
          <a:extLst>
            <a:ext uri="{FF2B5EF4-FFF2-40B4-BE49-F238E27FC236}">
              <a16:creationId xmlns="" xmlns:a16="http://schemas.microsoft.com/office/drawing/2014/main" id="{00000000-0008-0000-0000-0000AC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85" name="Text Box 4">
          <a:extLst>
            <a:ext uri="{FF2B5EF4-FFF2-40B4-BE49-F238E27FC236}">
              <a16:creationId xmlns="" xmlns:a16="http://schemas.microsoft.com/office/drawing/2014/main" id="{00000000-0008-0000-0000-0000AD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86" name="Text Box 4">
          <a:extLst>
            <a:ext uri="{FF2B5EF4-FFF2-40B4-BE49-F238E27FC236}">
              <a16:creationId xmlns="" xmlns:a16="http://schemas.microsoft.com/office/drawing/2014/main" id="{00000000-0008-0000-0000-0000AE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87" name="Text Box 4">
          <a:extLst>
            <a:ext uri="{FF2B5EF4-FFF2-40B4-BE49-F238E27FC236}">
              <a16:creationId xmlns="" xmlns:a16="http://schemas.microsoft.com/office/drawing/2014/main" id="{00000000-0008-0000-0000-0000AF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88" name="Text Box 4">
          <a:extLst>
            <a:ext uri="{FF2B5EF4-FFF2-40B4-BE49-F238E27FC236}">
              <a16:creationId xmlns="" xmlns:a16="http://schemas.microsoft.com/office/drawing/2014/main" id="{00000000-0008-0000-0000-0000B0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89" name="Text Box 4">
          <a:extLst>
            <a:ext uri="{FF2B5EF4-FFF2-40B4-BE49-F238E27FC236}">
              <a16:creationId xmlns="" xmlns:a16="http://schemas.microsoft.com/office/drawing/2014/main" id="{00000000-0008-0000-0000-0000B1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90" name="Text Box 4">
          <a:extLst>
            <a:ext uri="{FF2B5EF4-FFF2-40B4-BE49-F238E27FC236}">
              <a16:creationId xmlns="" xmlns:a16="http://schemas.microsoft.com/office/drawing/2014/main" id="{00000000-0008-0000-0000-0000B2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91" name="Text Box 4">
          <a:extLst>
            <a:ext uri="{FF2B5EF4-FFF2-40B4-BE49-F238E27FC236}">
              <a16:creationId xmlns="" xmlns:a16="http://schemas.microsoft.com/office/drawing/2014/main" id="{00000000-0008-0000-0000-0000B3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47625"/>
    <xdr:sp macro="" textlink="">
      <xdr:nvSpPr>
        <xdr:cNvPr id="692" name="Text Box 4">
          <a:extLst>
            <a:ext uri="{FF2B5EF4-FFF2-40B4-BE49-F238E27FC236}">
              <a16:creationId xmlns="" xmlns:a16="http://schemas.microsoft.com/office/drawing/2014/main" id="{00000000-0008-0000-0000-0000B4020000}"/>
            </a:ext>
          </a:extLst>
        </xdr:cNvPr>
        <xdr:cNvSpPr txBox="1">
          <a:spLocks noChangeArrowheads="1"/>
        </xdr:cNvSpPr>
      </xdr:nvSpPr>
      <xdr:spPr bwMode="auto">
        <a:xfrm>
          <a:off x="0" y="375742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47625"/>
    <xdr:sp macro="" textlink="">
      <xdr:nvSpPr>
        <xdr:cNvPr id="693" name="Text Box 4">
          <a:extLst>
            <a:ext uri="{FF2B5EF4-FFF2-40B4-BE49-F238E27FC236}">
              <a16:creationId xmlns="" xmlns:a16="http://schemas.microsoft.com/office/drawing/2014/main" id="{00000000-0008-0000-0000-0000B5020000}"/>
            </a:ext>
          </a:extLst>
        </xdr:cNvPr>
        <xdr:cNvSpPr txBox="1">
          <a:spLocks noChangeArrowheads="1"/>
        </xdr:cNvSpPr>
      </xdr:nvSpPr>
      <xdr:spPr bwMode="auto">
        <a:xfrm>
          <a:off x="0" y="375742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94" name="Text Box 4">
          <a:extLst>
            <a:ext uri="{FF2B5EF4-FFF2-40B4-BE49-F238E27FC236}">
              <a16:creationId xmlns="" xmlns:a16="http://schemas.microsoft.com/office/drawing/2014/main" id="{00000000-0008-0000-0000-0000B6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95" name="Text Box 4">
          <a:extLst>
            <a:ext uri="{FF2B5EF4-FFF2-40B4-BE49-F238E27FC236}">
              <a16:creationId xmlns="" xmlns:a16="http://schemas.microsoft.com/office/drawing/2014/main" id="{00000000-0008-0000-0000-0000B7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47625"/>
    <xdr:sp macro="" textlink="">
      <xdr:nvSpPr>
        <xdr:cNvPr id="696" name="Text Box 4">
          <a:extLst>
            <a:ext uri="{FF2B5EF4-FFF2-40B4-BE49-F238E27FC236}">
              <a16:creationId xmlns="" xmlns:a16="http://schemas.microsoft.com/office/drawing/2014/main" id="{00000000-0008-0000-0000-0000B8020000}"/>
            </a:ext>
          </a:extLst>
        </xdr:cNvPr>
        <xdr:cNvSpPr txBox="1">
          <a:spLocks noChangeArrowheads="1"/>
        </xdr:cNvSpPr>
      </xdr:nvSpPr>
      <xdr:spPr bwMode="auto">
        <a:xfrm>
          <a:off x="0" y="375742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47625"/>
    <xdr:sp macro="" textlink="">
      <xdr:nvSpPr>
        <xdr:cNvPr id="697" name="Text Box 4">
          <a:extLst>
            <a:ext uri="{FF2B5EF4-FFF2-40B4-BE49-F238E27FC236}">
              <a16:creationId xmlns="" xmlns:a16="http://schemas.microsoft.com/office/drawing/2014/main" id="{00000000-0008-0000-0000-0000B9020000}"/>
            </a:ext>
          </a:extLst>
        </xdr:cNvPr>
        <xdr:cNvSpPr txBox="1">
          <a:spLocks noChangeArrowheads="1"/>
        </xdr:cNvSpPr>
      </xdr:nvSpPr>
      <xdr:spPr bwMode="auto">
        <a:xfrm>
          <a:off x="0" y="375742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98" name="Text Box 4">
          <a:extLst>
            <a:ext uri="{FF2B5EF4-FFF2-40B4-BE49-F238E27FC236}">
              <a16:creationId xmlns="" xmlns:a16="http://schemas.microsoft.com/office/drawing/2014/main" id="{00000000-0008-0000-0000-0000BA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699" name="Text Box 4">
          <a:extLst>
            <a:ext uri="{FF2B5EF4-FFF2-40B4-BE49-F238E27FC236}">
              <a16:creationId xmlns="" xmlns:a16="http://schemas.microsoft.com/office/drawing/2014/main" id="{00000000-0008-0000-0000-0000BB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00" name="Text Box 4">
          <a:extLst>
            <a:ext uri="{FF2B5EF4-FFF2-40B4-BE49-F238E27FC236}">
              <a16:creationId xmlns="" xmlns:a16="http://schemas.microsoft.com/office/drawing/2014/main" id="{00000000-0008-0000-0000-0000BC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01" name="Text Box 4">
          <a:extLst>
            <a:ext uri="{FF2B5EF4-FFF2-40B4-BE49-F238E27FC236}">
              <a16:creationId xmlns="" xmlns:a16="http://schemas.microsoft.com/office/drawing/2014/main" id="{00000000-0008-0000-0000-0000BD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02" name="Text Box 4">
          <a:extLst>
            <a:ext uri="{FF2B5EF4-FFF2-40B4-BE49-F238E27FC236}">
              <a16:creationId xmlns="" xmlns:a16="http://schemas.microsoft.com/office/drawing/2014/main" id="{00000000-0008-0000-0000-0000BE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03" name="Text Box 4">
          <a:extLst>
            <a:ext uri="{FF2B5EF4-FFF2-40B4-BE49-F238E27FC236}">
              <a16:creationId xmlns="" xmlns:a16="http://schemas.microsoft.com/office/drawing/2014/main" id="{00000000-0008-0000-0000-0000BF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04" name="Text Box 4">
          <a:extLst>
            <a:ext uri="{FF2B5EF4-FFF2-40B4-BE49-F238E27FC236}">
              <a16:creationId xmlns="" xmlns:a16="http://schemas.microsoft.com/office/drawing/2014/main" id="{00000000-0008-0000-0000-0000C0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05" name="Text Box 4">
          <a:extLst>
            <a:ext uri="{FF2B5EF4-FFF2-40B4-BE49-F238E27FC236}">
              <a16:creationId xmlns="" xmlns:a16="http://schemas.microsoft.com/office/drawing/2014/main" id="{00000000-0008-0000-0000-0000C1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06" name="Text Box 4">
          <a:extLst>
            <a:ext uri="{FF2B5EF4-FFF2-40B4-BE49-F238E27FC236}">
              <a16:creationId xmlns="" xmlns:a16="http://schemas.microsoft.com/office/drawing/2014/main" id="{00000000-0008-0000-0000-0000C2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07" name="Text Box 4">
          <a:extLst>
            <a:ext uri="{FF2B5EF4-FFF2-40B4-BE49-F238E27FC236}">
              <a16:creationId xmlns="" xmlns:a16="http://schemas.microsoft.com/office/drawing/2014/main" id="{00000000-0008-0000-0000-0000C3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08" name="Text Box 4">
          <a:extLst>
            <a:ext uri="{FF2B5EF4-FFF2-40B4-BE49-F238E27FC236}">
              <a16:creationId xmlns="" xmlns:a16="http://schemas.microsoft.com/office/drawing/2014/main" id="{00000000-0008-0000-0000-0000C4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09" name="Text Box 4">
          <a:extLst>
            <a:ext uri="{FF2B5EF4-FFF2-40B4-BE49-F238E27FC236}">
              <a16:creationId xmlns="" xmlns:a16="http://schemas.microsoft.com/office/drawing/2014/main" id="{00000000-0008-0000-0000-0000C5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10" name="Text Box 4">
          <a:extLst>
            <a:ext uri="{FF2B5EF4-FFF2-40B4-BE49-F238E27FC236}">
              <a16:creationId xmlns="" xmlns:a16="http://schemas.microsoft.com/office/drawing/2014/main" id="{00000000-0008-0000-0000-0000C6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11" name="Text Box 4">
          <a:extLst>
            <a:ext uri="{FF2B5EF4-FFF2-40B4-BE49-F238E27FC236}">
              <a16:creationId xmlns="" xmlns:a16="http://schemas.microsoft.com/office/drawing/2014/main" id="{00000000-0008-0000-0000-0000C7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712" name="Text Box 4">
          <a:extLst>
            <a:ext uri="{FF2B5EF4-FFF2-40B4-BE49-F238E27FC236}">
              <a16:creationId xmlns="" xmlns:a16="http://schemas.microsoft.com/office/drawing/2014/main" id="{00000000-0008-0000-0000-0000C8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713" name="Text Box 4">
          <a:extLst>
            <a:ext uri="{FF2B5EF4-FFF2-40B4-BE49-F238E27FC236}">
              <a16:creationId xmlns="" xmlns:a16="http://schemas.microsoft.com/office/drawing/2014/main" id="{00000000-0008-0000-0000-0000C9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714" name="Text Box 4">
          <a:extLst>
            <a:ext uri="{FF2B5EF4-FFF2-40B4-BE49-F238E27FC236}">
              <a16:creationId xmlns="" xmlns:a16="http://schemas.microsoft.com/office/drawing/2014/main" id="{00000000-0008-0000-0000-0000CA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715" name="Text Box 4">
          <a:extLst>
            <a:ext uri="{FF2B5EF4-FFF2-40B4-BE49-F238E27FC236}">
              <a16:creationId xmlns="" xmlns:a16="http://schemas.microsoft.com/office/drawing/2014/main" id="{00000000-0008-0000-0000-0000CB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16" name="Text Box 4">
          <a:extLst>
            <a:ext uri="{FF2B5EF4-FFF2-40B4-BE49-F238E27FC236}">
              <a16:creationId xmlns="" xmlns:a16="http://schemas.microsoft.com/office/drawing/2014/main" id="{00000000-0008-0000-0000-0000CC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17" name="Text Box 4">
          <a:extLst>
            <a:ext uri="{FF2B5EF4-FFF2-40B4-BE49-F238E27FC236}">
              <a16:creationId xmlns="" xmlns:a16="http://schemas.microsoft.com/office/drawing/2014/main" id="{00000000-0008-0000-0000-0000CD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18" name="Text Box 4">
          <a:extLst>
            <a:ext uri="{FF2B5EF4-FFF2-40B4-BE49-F238E27FC236}">
              <a16:creationId xmlns="" xmlns:a16="http://schemas.microsoft.com/office/drawing/2014/main" id="{00000000-0008-0000-0000-0000CE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19" name="Text Box 4">
          <a:extLst>
            <a:ext uri="{FF2B5EF4-FFF2-40B4-BE49-F238E27FC236}">
              <a16:creationId xmlns="" xmlns:a16="http://schemas.microsoft.com/office/drawing/2014/main" id="{00000000-0008-0000-0000-0000CF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20" name="Text Box 4">
          <a:extLst>
            <a:ext uri="{FF2B5EF4-FFF2-40B4-BE49-F238E27FC236}">
              <a16:creationId xmlns="" xmlns:a16="http://schemas.microsoft.com/office/drawing/2014/main" id="{00000000-0008-0000-0000-0000D0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21" name="Text Box 4">
          <a:extLst>
            <a:ext uri="{FF2B5EF4-FFF2-40B4-BE49-F238E27FC236}">
              <a16:creationId xmlns="" xmlns:a16="http://schemas.microsoft.com/office/drawing/2014/main" id="{00000000-0008-0000-0000-0000D1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22" name="Text Box 4">
          <a:extLst>
            <a:ext uri="{FF2B5EF4-FFF2-40B4-BE49-F238E27FC236}">
              <a16:creationId xmlns="" xmlns:a16="http://schemas.microsoft.com/office/drawing/2014/main" id="{00000000-0008-0000-0000-0000D2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23" name="Text Box 4">
          <a:extLst>
            <a:ext uri="{FF2B5EF4-FFF2-40B4-BE49-F238E27FC236}">
              <a16:creationId xmlns="" xmlns:a16="http://schemas.microsoft.com/office/drawing/2014/main" id="{00000000-0008-0000-0000-0000D3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24" name="Text Box 4">
          <a:extLst>
            <a:ext uri="{FF2B5EF4-FFF2-40B4-BE49-F238E27FC236}">
              <a16:creationId xmlns="" xmlns:a16="http://schemas.microsoft.com/office/drawing/2014/main" id="{00000000-0008-0000-0000-0000D4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25" name="Text Box 4">
          <a:extLst>
            <a:ext uri="{FF2B5EF4-FFF2-40B4-BE49-F238E27FC236}">
              <a16:creationId xmlns="" xmlns:a16="http://schemas.microsoft.com/office/drawing/2014/main" id="{00000000-0008-0000-0000-0000D5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26" name="Text Box 4">
          <a:extLst>
            <a:ext uri="{FF2B5EF4-FFF2-40B4-BE49-F238E27FC236}">
              <a16:creationId xmlns="" xmlns:a16="http://schemas.microsoft.com/office/drawing/2014/main" id="{00000000-0008-0000-0000-0000D6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27" name="Text Box 4">
          <a:extLst>
            <a:ext uri="{FF2B5EF4-FFF2-40B4-BE49-F238E27FC236}">
              <a16:creationId xmlns="" xmlns:a16="http://schemas.microsoft.com/office/drawing/2014/main" id="{00000000-0008-0000-0000-0000D7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728" name="Text Box 4">
          <a:extLst>
            <a:ext uri="{FF2B5EF4-FFF2-40B4-BE49-F238E27FC236}">
              <a16:creationId xmlns="" xmlns:a16="http://schemas.microsoft.com/office/drawing/2014/main" id="{00000000-0008-0000-0000-0000D8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729" name="Text Box 4">
          <a:extLst>
            <a:ext uri="{FF2B5EF4-FFF2-40B4-BE49-F238E27FC236}">
              <a16:creationId xmlns="" xmlns:a16="http://schemas.microsoft.com/office/drawing/2014/main" id="{00000000-0008-0000-0000-0000D9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730" name="Text Box 4">
          <a:extLst>
            <a:ext uri="{FF2B5EF4-FFF2-40B4-BE49-F238E27FC236}">
              <a16:creationId xmlns="" xmlns:a16="http://schemas.microsoft.com/office/drawing/2014/main" id="{00000000-0008-0000-0000-0000DA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731" name="Text Box 4">
          <a:extLst>
            <a:ext uri="{FF2B5EF4-FFF2-40B4-BE49-F238E27FC236}">
              <a16:creationId xmlns="" xmlns:a16="http://schemas.microsoft.com/office/drawing/2014/main" id="{00000000-0008-0000-0000-0000DB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732" name="Text Box 4">
          <a:extLst>
            <a:ext uri="{FF2B5EF4-FFF2-40B4-BE49-F238E27FC236}">
              <a16:creationId xmlns="" xmlns:a16="http://schemas.microsoft.com/office/drawing/2014/main" id="{00000000-0008-0000-0000-0000DC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733" name="Text Box 4">
          <a:extLst>
            <a:ext uri="{FF2B5EF4-FFF2-40B4-BE49-F238E27FC236}">
              <a16:creationId xmlns="" xmlns:a16="http://schemas.microsoft.com/office/drawing/2014/main" id="{00000000-0008-0000-0000-0000DD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734" name="Text Box 4">
          <a:extLst>
            <a:ext uri="{FF2B5EF4-FFF2-40B4-BE49-F238E27FC236}">
              <a16:creationId xmlns="" xmlns:a16="http://schemas.microsoft.com/office/drawing/2014/main" id="{00000000-0008-0000-0000-0000DE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735" name="Text Box 4">
          <a:extLst>
            <a:ext uri="{FF2B5EF4-FFF2-40B4-BE49-F238E27FC236}">
              <a16:creationId xmlns="" xmlns:a16="http://schemas.microsoft.com/office/drawing/2014/main" id="{00000000-0008-0000-0000-0000DF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47625"/>
    <xdr:sp macro="" textlink="">
      <xdr:nvSpPr>
        <xdr:cNvPr id="736" name="Text Box 4">
          <a:extLst>
            <a:ext uri="{FF2B5EF4-FFF2-40B4-BE49-F238E27FC236}">
              <a16:creationId xmlns="" xmlns:a16="http://schemas.microsoft.com/office/drawing/2014/main" id="{00000000-0008-0000-0000-0000E0020000}"/>
            </a:ext>
          </a:extLst>
        </xdr:cNvPr>
        <xdr:cNvSpPr txBox="1">
          <a:spLocks noChangeArrowheads="1"/>
        </xdr:cNvSpPr>
      </xdr:nvSpPr>
      <xdr:spPr bwMode="auto">
        <a:xfrm>
          <a:off x="0" y="375742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47625"/>
    <xdr:sp macro="" textlink="">
      <xdr:nvSpPr>
        <xdr:cNvPr id="737" name="Text Box 4">
          <a:extLst>
            <a:ext uri="{FF2B5EF4-FFF2-40B4-BE49-F238E27FC236}">
              <a16:creationId xmlns="" xmlns:a16="http://schemas.microsoft.com/office/drawing/2014/main" id="{00000000-0008-0000-0000-0000E1020000}"/>
            </a:ext>
          </a:extLst>
        </xdr:cNvPr>
        <xdr:cNvSpPr txBox="1">
          <a:spLocks noChangeArrowheads="1"/>
        </xdr:cNvSpPr>
      </xdr:nvSpPr>
      <xdr:spPr bwMode="auto">
        <a:xfrm>
          <a:off x="0" y="375742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738" name="Text Box 4">
          <a:extLst>
            <a:ext uri="{FF2B5EF4-FFF2-40B4-BE49-F238E27FC236}">
              <a16:creationId xmlns="" xmlns:a16="http://schemas.microsoft.com/office/drawing/2014/main" id="{00000000-0008-0000-0000-0000E2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739" name="Text Box 4">
          <a:extLst>
            <a:ext uri="{FF2B5EF4-FFF2-40B4-BE49-F238E27FC236}">
              <a16:creationId xmlns="" xmlns:a16="http://schemas.microsoft.com/office/drawing/2014/main" id="{00000000-0008-0000-0000-0000E3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47625"/>
    <xdr:sp macro="" textlink="">
      <xdr:nvSpPr>
        <xdr:cNvPr id="740" name="Text Box 4">
          <a:extLst>
            <a:ext uri="{FF2B5EF4-FFF2-40B4-BE49-F238E27FC236}">
              <a16:creationId xmlns="" xmlns:a16="http://schemas.microsoft.com/office/drawing/2014/main" id="{00000000-0008-0000-0000-0000E4020000}"/>
            </a:ext>
          </a:extLst>
        </xdr:cNvPr>
        <xdr:cNvSpPr txBox="1">
          <a:spLocks noChangeArrowheads="1"/>
        </xdr:cNvSpPr>
      </xdr:nvSpPr>
      <xdr:spPr bwMode="auto">
        <a:xfrm>
          <a:off x="0" y="375742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47625"/>
    <xdr:sp macro="" textlink="">
      <xdr:nvSpPr>
        <xdr:cNvPr id="741" name="Text Box 4">
          <a:extLst>
            <a:ext uri="{FF2B5EF4-FFF2-40B4-BE49-F238E27FC236}">
              <a16:creationId xmlns="" xmlns:a16="http://schemas.microsoft.com/office/drawing/2014/main" id="{00000000-0008-0000-0000-0000E5020000}"/>
            </a:ext>
          </a:extLst>
        </xdr:cNvPr>
        <xdr:cNvSpPr txBox="1">
          <a:spLocks noChangeArrowheads="1"/>
        </xdr:cNvSpPr>
      </xdr:nvSpPr>
      <xdr:spPr bwMode="auto">
        <a:xfrm>
          <a:off x="0" y="3757422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742" name="Text Box 4">
          <a:extLst>
            <a:ext uri="{FF2B5EF4-FFF2-40B4-BE49-F238E27FC236}">
              <a16:creationId xmlns="" xmlns:a16="http://schemas.microsoft.com/office/drawing/2014/main" id="{00000000-0008-0000-0000-0000E6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743" name="Text Box 4">
          <a:extLst>
            <a:ext uri="{FF2B5EF4-FFF2-40B4-BE49-F238E27FC236}">
              <a16:creationId xmlns="" xmlns:a16="http://schemas.microsoft.com/office/drawing/2014/main" id="{00000000-0008-0000-0000-0000E7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44" name="Text Box 4">
          <a:extLst>
            <a:ext uri="{FF2B5EF4-FFF2-40B4-BE49-F238E27FC236}">
              <a16:creationId xmlns="" xmlns:a16="http://schemas.microsoft.com/office/drawing/2014/main" id="{00000000-0008-0000-0000-0000E8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45" name="Text Box 4">
          <a:extLst>
            <a:ext uri="{FF2B5EF4-FFF2-40B4-BE49-F238E27FC236}">
              <a16:creationId xmlns="" xmlns:a16="http://schemas.microsoft.com/office/drawing/2014/main" id="{00000000-0008-0000-0000-0000E9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46" name="Text Box 4">
          <a:extLst>
            <a:ext uri="{FF2B5EF4-FFF2-40B4-BE49-F238E27FC236}">
              <a16:creationId xmlns="" xmlns:a16="http://schemas.microsoft.com/office/drawing/2014/main" id="{00000000-0008-0000-0000-0000EA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47" name="Text Box 4">
          <a:extLst>
            <a:ext uri="{FF2B5EF4-FFF2-40B4-BE49-F238E27FC236}">
              <a16:creationId xmlns="" xmlns:a16="http://schemas.microsoft.com/office/drawing/2014/main" id="{00000000-0008-0000-0000-0000EB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48" name="Text Box 4">
          <a:extLst>
            <a:ext uri="{FF2B5EF4-FFF2-40B4-BE49-F238E27FC236}">
              <a16:creationId xmlns="" xmlns:a16="http://schemas.microsoft.com/office/drawing/2014/main" id="{00000000-0008-0000-0000-0000EC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49" name="Text Box 4">
          <a:extLst>
            <a:ext uri="{FF2B5EF4-FFF2-40B4-BE49-F238E27FC236}">
              <a16:creationId xmlns="" xmlns:a16="http://schemas.microsoft.com/office/drawing/2014/main" id="{00000000-0008-0000-0000-0000ED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50" name="Text Box 4">
          <a:extLst>
            <a:ext uri="{FF2B5EF4-FFF2-40B4-BE49-F238E27FC236}">
              <a16:creationId xmlns="" xmlns:a16="http://schemas.microsoft.com/office/drawing/2014/main" id="{00000000-0008-0000-0000-0000EE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51" name="Text Box 4">
          <a:extLst>
            <a:ext uri="{FF2B5EF4-FFF2-40B4-BE49-F238E27FC236}">
              <a16:creationId xmlns="" xmlns:a16="http://schemas.microsoft.com/office/drawing/2014/main" id="{00000000-0008-0000-0000-0000EF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52" name="Text Box 4">
          <a:extLst>
            <a:ext uri="{FF2B5EF4-FFF2-40B4-BE49-F238E27FC236}">
              <a16:creationId xmlns="" xmlns:a16="http://schemas.microsoft.com/office/drawing/2014/main" id="{00000000-0008-0000-0000-0000F0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53" name="Text Box 4">
          <a:extLst>
            <a:ext uri="{FF2B5EF4-FFF2-40B4-BE49-F238E27FC236}">
              <a16:creationId xmlns="" xmlns:a16="http://schemas.microsoft.com/office/drawing/2014/main" id="{00000000-0008-0000-0000-0000F1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54" name="Text Box 4">
          <a:extLst>
            <a:ext uri="{FF2B5EF4-FFF2-40B4-BE49-F238E27FC236}">
              <a16:creationId xmlns="" xmlns:a16="http://schemas.microsoft.com/office/drawing/2014/main" id="{00000000-0008-0000-0000-0000F2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66675" cy="57150"/>
    <xdr:sp macro="" textlink="">
      <xdr:nvSpPr>
        <xdr:cNvPr id="755" name="Text Box 4">
          <a:extLst>
            <a:ext uri="{FF2B5EF4-FFF2-40B4-BE49-F238E27FC236}">
              <a16:creationId xmlns="" xmlns:a16="http://schemas.microsoft.com/office/drawing/2014/main" id="{00000000-0008-0000-0000-0000F3020000}"/>
            </a:ext>
          </a:extLst>
        </xdr:cNvPr>
        <xdr:cNvSpPr txBox="1">
          <a:spLocks noChangeArrowheads="1"/>
        </xdr:cNvSpPr>
      </xdr:nvSpPr>
      <xdr:spPr bwMode="auto">
        <a:xfrm>
          <a:off x="0" y="3757422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756" name="Text Box 4">
          <a:extLst>
            <a:ext uri="{FF2B5EF4-FFF2-40B4-BE49-F238E27FC236}">
              <a16:creationId xmlns="" xmlns:a16="http://schemas.microsoft.com/office/drawing/2014/main" id="{00000000-0008-0000-0000-0000F4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757" name="Text Box 4">
          <a:extLst>
            <a:ext uri="{FF2B5EF4-FFF2-40B4-BE49-F238E27FC236}">
              <a16:creationId xmlns="" xmlns:a16="http://schemas.microsoft.com/office/drawing/2014/main" id="{00000000-0008-0000-0000-0000F5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758" name="Text Box 4">
          <a:extLst>
            <a:ext uri="{FF2B5EF4-FFF2-40B4-BE49-F238E27FC236}">
              <a16:creationId xmlns="" xmlns:a16="http://schemas.microsoft.com/office/drawing/2014/main" id="{00000000-0008-0000-0000-0000F6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266700" cy="38100"/>
    <xdr:sp macro="" textlink="">
      <xdr:nvSpPr>
        <xdr:cNvPr id="759" name="Text Box 4">
          <a:extLst>
            <a:ext uri="{FF2B5EF4-FFF2-40B4-BE49-F238E27FC236}">
              <a16:creationId xmlns="" xmlns:a16="http://schemas.microsoft.com/office/drawing/2014/main" id="{00000000-0008-0000-0000-0000F7020000}"/>
            </a:ext>
          </a:extLst>
        </xdr:cNvPr>
        <xdr:cNvSpPr txBox="1">
          <a:spLocks noChangeArrowheads="1"/>
        </xdr:cNvSpPr>
      </xdr:nvSpPr>
      <xdr:spPr bwMode="auto">
        <a:xfrm>
          <a:off x="0" y="3757422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157</xdr:row>
      <xdr:rowOff>0</xdr:rowOff>
    </xdr:from>
    <xdr:ext cx="57150" cy="76553"/>
    <xdr:sp macro="" textlink="">
      <xdr:nvSpPr>
        <xdr:cNvPr id="760" name="Text Box 394360">
          <a:extLst>
            <a:ext uri="{FF2B5EF4-FFF2-40B4-BE49-F238E27FC236}">
              <a16:creationId xmlns="" xmlns:a16="http://schemas.microsoft.com/office/drawing/2014/main" id="{00000000-0008-0000-0000-0000F8020000}"/>
            </a:ext>
          </a:extLst>
        </xdr:cNvPr>
        <xdr:cNvSpPr txBox="1">
          <a:spLocks noChangeArrowheads="1"/>
        </xdr:cNvSpPr>
      </xdr:nvSpPr>
      <xdr:spPr bwMode="auto">
        <a:xfrm>
          <a:off x="0" y="102757605"/>
          <a:ext cx="57150" cy="76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157</xdr:row>
      <xdr:rowOff>0</xdr:rowOff>
    </xdr:from>
    <xdr:ext cx="57150" cy="76553"/>
    <xdr:sp macro="" textlink="">
      <xdr:nvSpPr>
        <xdr:cNvPr id="761" name="Text Box 394744">
          <a:extLst>
            <a:ext uri="{FF2B5EF4-FFF2-40B4-BE49-F238E27FC236}">
              <a16:creationId xmlns="" xmlns:a16="http://schemas.microsoft.com/office/drawing/2014/main" id="{00000000-0008-0000-0000-0000F9020000}"/>
            </a:ext>
          </a:extLst>
        </xdr:cNvPr>
        <xdr:cNvSpPr txBox="1">
          <a:spLocks noChangeArrowheads="1"/>
        </xdr:cNvSpPr>
      </xdr:nvSpPr>
      <xdr:spPr bwMode="auto">
        <a:xfrm>
          <a:off x="0" y="102757605"/>
          <a:ext cx="57150" cy="76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157</xdr:row>
      <xdr:rowOff>0</xdr:rowOff>
    </xdr:from>
    <xdr:ext cx="57150" cy="76553"/>
    <xdr:sp macro="" textlink="">
      <xdr:nvSpPr>
        <xdr:cNvPr id="762" name="Text Box 394360">
          <a:extLst>
            <a:ext uri="{FF2B5EF4-FFF2-40B4-BE49-F238E27FC236}">
              <a16:creationId xmlns="" xmlns:a16="http://schemas.microsoft.com/office/drawing/2014/main" id="{00000000-0008-0000-0000-0000FA020000}"/>
            </a:ext>
          </a:extLst>
        </xdr:cNvPr>
        <xdr:cNvSpPr txBox="1">
          <a:spLocks noChangeArrowheads="1"/>
        </xdr:cNvSpPr>
      </xdr:nvSpPr>
      <xdr:spPr bwMode="auto">
        <a:xfrm>
          <a:off x="0" y="102757605"/>
          <a:ext cx="57150" cy="76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157</xdr:row>
      <xdr:rowOff>0</xdr:rowOff>
    </xdr:from>
    <xdr:ext cx="57150" cy="76553"/>
    <xdr:sp macro="" textlink="">
      <xdr:nvSpPr>
        <xdr:cNvPr id="763" name="Text Box 394744">
          <a:extLst>
            <a:ext uri="{FF2B5EF4-FFF2-40B4-BE49-F238E27FC236}">
              <a16:creationId xmlns="" xmlns:a16="http://schemas.microsoft.com/office/drawing/2014/main" id="{00000000-0008-0000-0000-0000FB020000}"/>
            </a:ext>
          </a:extLst>
        </xdr:cNvPr>
        <xdr:cNvSpPr txBox="1">
          <a:spLocks noChangeArrowheads="1"/>
        </xdr:cNvSpPr>
      </xdr:nvSpPr>
      <xdr:spPr bwMode="auto">
        <a:xfrm>
          <a:off x="0" y="102757605"/>
          <a:ext cx="57150" cy="76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157</xdr:row>
      <xdr:rowOff>0</xdr:rowOff>
    </xdr:from>
    <xdr:ext cx="57150" cy="76553"/>
    <xdr:sp macro="" textlink="">
      <xdr:nvSpPr>
        <xdr:cNvPr id="764" name="Text Box 394360">
          <a:extLst>
            <a:ext uri="{FF2B5EF4-FFF2-40B4-BE49-F238E27FC236}">
              <a16:creationId xmlns="" xmlns:a16="http://schemas.microsoft.com/office/drawing/2014/main" id="{00000000-0008-0000-0000-0000FC020000}"/>
            </a:ext>
          </a:extLst>
        </xdr:cNvPr>
        <xdr:cNvSpPr txBox="1">
          <a:spLocks noChangeArrowheads="1"/>
        </xdr:cNvSpPr>
      </xdr:nvSpPr>
      <xdr:spPr bwMode="auto">
        <a:xfrm>
          <a:off x="0" y="102757605"/>
          <a:ext cx="57150" cy="76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157</xdr:row>
      <xdr:rowOff>0</xdr:rowOff>
    </xdr:from>
    <xdr:ext cx="57150" cy="76553"/>
    <xdr:sp macro="" textlink="">
      <xdr:nvSpPr>
        <xdr:cNvPr id="765" name="Text Box 394744">
          <a:extLst>
            <a:ext uri="{FF2B5EF4-FFF2-40B4-BE49-F238E27FC236}">
              <a16:creationId xmlns="" xmlns:a16="http://schemas.microsoft.com/office/drawing/2014/main" id="{00000000-0008-0000-0000-0000FD020000}"/>
            </a:ext>
          </a:extLst>
        </xdr:cNvPr>
        <xdr:cNvSpPr txBox="1">
          <a:spLocks noChangeArrowheads="1"/>
        </xdr:cNvSpPr>
      </xdr:nvSpPr>
      <xdr:spPr bwMode="auto">
        <a:xfrm>
          <a:off x="0" y="102757605"/>
          <a:ext cx="57150" cy="76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157</xdr:row>
      <xdr:rowOff>0</xdr:rowOff>
    </xdr:from>
    <xdr:ext cx="57150" cy="81461"/>
    <xdr:sp macro="" textlink="">
      <xdr:nvSpPr>
        <xdr:cNvPr id="766" name="Text Box 394360">
          <a:extLst>
            <a:ext uri="{FF2B5EF4-FFF2-40B4-BE49-F238E27FC236}">
              <a16:creationId xmlns="" xmlns:a16="http://schemas.microsoft.com/office/drawing/2014/main" id="{00000000-0008-0000-0000-0000FE020000}"/>
            </a:ext>
          </a:extLst>
        </xdr:cNvPr>
        <xdr:cNvSpPr txBox="1">
          <a:spLocks noChangeArrowheads="1"/>
        </xdr:cNvSpPr>
      </xdr:nvSpPr>
      <xdr:spPr bwMode="auto">
        <a:xfrm>
          <a:off x="0" y="102757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157</xdr:row>
      <xdr:rowOff>0</xdr:rowOff>
    </xdr:from>
    <xdr:ext cx="57150" cy="81461"/>
    <xdr:sp macro="" textlink="">
      <xdr:nvSpPr>
        <xdr:cNvPr id="767" name="Text Box 394744">
          <a:extLst>
            <a:ext uri="{FF2B5EF4-FFF2-40B4-BE49-F238E27FC236}">
              <a16:creationId xmlns="" xmlns:a16="http://schemas.microsoft.com/office/drawing/2014/main" id="{00000000-0008-0000-0000-0000FF020000}"/>
            </a:ext>
          </a:extLst>
        </xdr:cNvPr>
        <xdr:cNvSpPr txBox="1">
          <a:spLocks noChangeArrowheads="1"/>
        </xdr:cNvSpPr>
      </xdr:nvSpPr>
      <xdr:spPr bwMode="auto">
        <a:xfrm>
          <a:off x="0" y="102757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157</xdr:row>
      <xdr:rowOff>0</xdr:rowOff>
    </xdr:from>
    <xdr:ext cx="57150" cy="81461"/>
    <xdr:sp macro="" textlink="">
      <xdr:nvSpPr>
        <xdr:cNvPr id="768" name="Text Box 394360">
          <a:extLst>
            <a:ext uri="{FF2B5EF4-FFF2-40B4-BE49-F238E27FC236}">
              <a16:creationId xmlns="" xmlns:a16="http://schemas.microsoft.com/office/drawing/2014/main" id="{00000000-0008-0000-0000-000000030000}"/>
            </a:ext>
          </a:extLst>
        </xdr:cNvPr>
        <xdr:cNvSpPr txBox="1">
          <a:spLocks noChangeArrowheads="1"/>
        </xdr:cNvSpPr>
      </xdr:nvSpPr>
      <xdr:spPr bwMode="auto">
        <a:xfrm>
          <a:off x="0" y="102757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157</xdr:row>
      <xdr:rowOff>0</xdr:rowOff>
    </xdr:from>
    <xdr:ext cx="57150" cy="81461"/>
    <xdr:sp macro="" textlink="">
      <xdr:nvSpPr>
        <xdr:cNvPr id="769" name="Text Box 394744">
          <a:extLst>
            <a:ext uri="{FF2B5EF4-FFF2-40B4-BE49-F238E27FC236}">
              <a16:creationId xmlns="" xmlns:a16="http://schemas.microsoft.com/office/drawing/2014/main" id="{00000000-0008-0000-0000-000001030000}"/>
            </a:ext>
          </a:extLst>
        </xdr:cNvPr>
        <xdr:cNvSpPr txBox="1">
          <a:spLocks noChangeArrowheads="1"/>
        </xdr:cNvSpPr>
      </xdr:nvSpPr>
      <xdr:spPr bwMode="auto">
        <a:xfrm>
          <a:off x="0" y="102757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157</xdr:row>
      <xdr:rowOff>0</xdr:rowOff>
    </xdr:from>
    <xdr:ext cx="57150" cy="81461"/>
    <xdr:sp macro="" textlink="">
      <xdr:nvSpPr>
        <xdr:cNvPr id="770" name="Text Box 394360">
          <a:extLst>
            <a:ext uri="{FF2B5EF4-FFF2-40B4-BE49-F238E27FC236}">
              <a16:creationId xmlns="" xmlns:a16="http://schemas.microsoft.com/office/drawing/2014/main" id="{00000000-0008-0000-0000-000002030000}"/>
            </a:ext>
          </a:extLst>
        </xdr:cNvPr>
        <xdr:cNvSpPr txBox="1">
          <a:spLocks noChangeArrowheads="1"/>
        </xdr:cNvSpPr>
      </xdr:nvSpPr>
      <xdr:spPr bwMode="auto">
        <a:xfrm>
          <a:off x="0" y="102757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157</xdr:row>
      <xdr:rowOff>0</xdr:rowOff>
    </xdr:from>
    <xdr:ext cx="57150" cy="81461"/>
    <xdr:sp macro="" textlink="">
      <xdr:nvSpPr>
        <xdr:cNvPr id="771" name="Text Box 394744">
          <a:extLst>
            <a:ext uri="{FF2B5EF4-FFF2-40B4-BE49-F238E27FC236}">
              <a16:creationId xmlns="" xmlns:a16="http://schemas.microsoft.com/office/drawing/2014/main" id="{00000000-0008-0000-0000-000003030000}"/>
            </a:ext>
          </a:extLst>
        </xdr:cNvPr>
        <xdr:cNvSpPr txBox="1">
          <a:spLocks noChangeArrowheads="1"/>
        </xdr:cNvSpPr>
      </xdr:nvSpPr>
      <xdr:spPr bwMode="auto">
        <a:xfrm>
          <a:off x="0" y="10275760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772" name="Text Box 4">
          <a:extLst>
            <a:ext uri="{FF2B5EF4-FFF2-40B4-BE49-F238E27FC236}">
              <a16:creationId xmlns="" xmlns:a16="http://schemas.microsoft.com/office/drawing/2014/main" id="{00000000-0008-0000-0000-000004030000}"/>
            </a:ext>
          </a:extLst>
        </xdr:cNvPr>
        <xdr:cNvSpPr txBox="1">
          <a:spLocks noChangeArrowheads="1"/>
        </xdr:cNvSpPr>
      </xdr:nvSpPr>
      <xdr:spPr bwMode="auto">
        <a:xfrm>
          <a:off x="0" y="34556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773" name="Text Box 4">
          <a:extLst>
            <a:ext uri="{FF2B5EF4-FFF2-40B4-BE49-F238E27FC236}">
              <a16:creationId xmlns="" xmlns:a16="http://schemas.microsoft.com/office/drawing/2014/main" id="{00000000-0008-0000-0000-000005030000}"/>
            </a:ext>
          </a:extLst>
        </xdr:cNvPr>
        <xdr:cNvSpPr txBox="1">
          <a:spLocks noChangeArrowheads="1"/>
        </xdr:cNvSpPr>
      </xdr:nvSpPr>
      <xdr:spPr bwMode="auto">
        <a:xfrm>
          <a:off x="0" y="34556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774" name="Text Box 4">
          <a:extLst>
            <a:ext uri="{FF2B5EF4-FFF2-40B4-BE49-F238E27FC236}">
              <a16:creationId xmlns="" xmlns:a16="http://schemas.microsoft.com/office/drawing/2014/main" id="{00000000-0008-0000-0000-000006030000}"/>
            </a:ext>
          </a:extLst>
        </xdr:cNvPr>
        <xdr:cNvSpPr txBox="1">
          <a:spLocks noChangeArrowheads="1"/>
        </xdr:cNvSpPr>
      </xdr:nvSpPr>
      <xdr:spPr bwMode="auto">
        <a:xfrm>
          <a:off x="0" y="34556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775" name="Text Box 4">
          <a:extLst>
            <a:ext uri="{FF2B5EF4-FFF2-40B4-BE49-F238E27FC236}">
              <a16:creationId xmlns="" xmlns:a16="http://schemas.microsoft.com/office/drawing/2014/main" id="{00000000-0008-0000-0000-000007030000}"/>
            </a:ext>
          </a:extLst>
        </xdr:cNvPr>
        <xdr:cNvSpPr txBox="1">
          <a:spLocks noChangeArrowheads="1"/>
        </xdr:cNvSpPr>
      </xdr:nvSpPr>
      <xdr:spPr bwMode="auto">
        <a:xfrm>
          <a:off x="0" y="34556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776" name="Text Box 4">
          <a:extLst>
            <a:ext uri="{FF2B5EF4-FFF2-40B4-BE49-F238E27FC236}">
              <a16:creationId xmlns="" xmlns:a16="http://schemas.microsoft.com/office/drawing/2014/main" id="{00000000-0008-0000-0000-000008030000}"/>
            </a:ext>
          </a:extLst>
        </xdr:cNvPr>
        <xdr:cNvSpPr txBox="1">
          <a:spLocks noChangeArrowheads="1"/>
        </xdr:cNvSpPr>
      </xdr:nvSpPr>
      <xdr:spPr bwMode="auto">
        <a:xfrm>
          <a:off x="0" y="34556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777" name="Text Box 4">
          <a:extLst>
            <a:ext uri="{FF2B5EF4-FFF2-40B4-BE49-F238E27FC236}">
              <a16:creationId xmlns="" xmlns:a16="http://schemas.microsoft.com/office/drawing/2014/main" id="{00000000-0008-0000-0000-000009030000}"/>
            </a:ext>
          </a:extLst>
        </xdr:cNvPr>
        <xdr:cNvSpPr txBox="1">
          <a:spLocks noChangeArrowheads="1"/>
        </xdr:cNvSpPr>
      </xdr:nvSpPr>
      <xdr:spPr bwMode="auto">
        <a:xfrm>
          <a:off x="0" y="34556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778" name="Text Box 4">
          <a:extLst>
            <a:ext uri="{FF2B5EF4-FFF2-40B4-BE49-F238E27FC236}">
              <a16:creationId xmlns="" xmlns:a16="http://schemas.microsoft.com/office/drawing/2014/main" id="{00000000-0008-0000-0000-00000A030000}"/>
            </a:ext>
          </a:extLst>
        </xdr:cNvPr>
        <xdr:cNvSpPr txBox="1">
          <a:spLocks noChangeArrowheads="1"/>
        </xdr:cNvSpPr>
      </xdr:nvSpPr>
      <xdr:spPr bwMode="auto">
        <a:xfrm>
          <a:off x="0" y="34556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779" name="Text Box 4">
          <a:extLst>
            <a:ext uri="{FF2B5EF4-FFF2-40B4-BE49-F238E27FC236}">
              <a16:creationId xmlns="" xmlns:a16="http://schemas.microsoft.com/office/drawing/2014/main" id="{00000000-0008-0000-0000-00000B030000}"/>
            </a:ext>
          </a:extLst>
        </xdr:cNvPr>
        <xdr:cNvSpPr txBox="1">
          <a:spLocks noChangeArrowheads="1"/>
        </xdr:cNvSpPr>
      </xdr:nvSpPr>
      <xdr:spPr bwMode="auto">
        <a:xfrm>
          <a:off x="0" y="34556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780" name="Text Box 4">
          <a:extLst>
            <a:ext uri="{FF2B5EF4-FFF2-40B4-BE49-F238E27FC236}">
              <a16:creationId xmlns="" xmlns:a16="http://schemas.microsoft.com/office/drawing/2014/main" id="{00000000-0008-0000-0000-00000C030000}"/>
            </a:ext>
          </a:extLst>
        </xdr:cNvPr>
        <xdr:cNvSpPr txBox="1">
          <a:spLocks noChangeArrowheads="1"/>
        </xdr:cNvSpPr>
      </xdr:nvSpPr>
      <xdr:spPr bwMode="auto">
        <a:xfrm>
          <a:off x="0" y="34556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781" name="Text Box 4">
          <a:extLst>
            <a:ext uri="{FF2B5EF4-FFF2-40B4-BE49-F238E27FC236}">
              <a16:creationId xmlns="" xmlns:a16="http://schemas.microsoft.com/office/drawing/2014/main" id="{00000000-0008-0000-0000-00000D030000}"/>
            </a:ext>
          </a:extLst>
        </xdr:cNvPr>
        <xdr:cNvSpPr txBox="1">
          <a:spLocks noChangeArrowheads="1"/>
        </xdr:cNvSpPr>
      </xdr:nvSpPr>
      <xdr:spPr bwMode="auto">
        <a:xfrm>
          <a:off x="0" y="34556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782" name="Text Box 4">
          <a:extLst>
            <a:ext uri="{FF2B5EF4-FFF2-40B4-BE49-F238E27FC236}">
              <a16:creationId xmlns="" xmlns:a16="http://schemas.microsoft.com/office/drawing/2014/main" id="{00000000-0008-0000-0000-00000E030000}"/>
            </a:ext>
          </a:extLst>
        </xdr:cNvPr>
        <xdr:cNvSpPr txBox="1">
          <a:spLocks noChangeArrowheads="1"/>
        </xdr:cNvSpPr>
      </xdr:nvSpPr>
      <xdr:spPr bwMode="auto">
        <a:xfrm>
          <a:off x="0" y="34556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783" name="Text Box 4">
          <a:extLst>
            <a:ext uri="{FF2B5EF4-FFF2-40B4-BE49-F238E27FC236}">
              <a16:creationId xmlns="" xmlns:a16="http://schemas.microsoft.com/office/drawing/2014/main" id="{00000000-0008-0000-0000-00000F030000}"/>
            </a:ext>
          </a:extLst>
        </xdr:cNvPr>
        <xdr:cNvSpPr txBox="1">
          <a:spLocks noChangeArrowheads="1"/>
        </xdr:cNvSpPr>
      </xdr:nvSpPr>
      <xdr:spPr bwMode="auto">
        <a:xfrm>
          <a:off x="0" y="34556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784" name="Text Box 4">
          <a:extLst>
            <a:ext uri="{FF2B5EF4-FFF2-40B4-BE49-F238E27FC236}">
              <a16:creationId xmlns="" xmlns:a16="http://schemas.microsoft.com/office/drawing/2014/main" id="{00000000-0008-0000-0000-000010030000}"/>
            </a:ext>
          </a:extLst>
        </xdr:cNvPr>
        <xdr:cNvSpPr txBox="1">
          <a:spLocks noChangeArrowheads="1"/>
        </xdr:cNvSpPr>
      </xdr:nvSpPr>
      <xdr:spPr bwMode="auto">
        <a:xfrm>
          <a:off x="0" y="34556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785" name="Text Box 4">
          <a:extLst>
            <a:ext uri="{FF2B5EF4-FFF2-40B4-BE49-F238E27FC236}">
              <a16:creationId xmlns="" xmlns:a16="http://schemas.microsoft.com/office/drawing/2014/main" id="{00000000-0008-0000-0000-000011030000}"/>
            </a:ext>
          </a:extLst>
        </xdr:cNvPr>
        <xdr:cNvSpPr txBox="1">
          <a:spLocks noChangeArrowheads="1"/>
        </xdr:cNvSpPr>
      </xdr:nvSpPr>
      <xdr:spPr bwMode="auto">
        <a:xfrm>
          <a:off x="0" y="34556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786" name="Text Box 4">
          <a:extLst>
            <a:ext uri="{FF2B5EF4-FFF2-40B4-BE49-F238E27FC236}">
              <a16:creationId xmlns="" xmlns:a16="http://schemas.microsoft.com/office/drawing/2014/main" id="{00000000-0008-0000-0000-000012030000}"/>
            </a:ext>
          </a:extLst>
        </xdr:cNvPr>
        <xdr:cNvSpPr txBox="1">
          <a:spLocks noChangeArrowheads="1"/>
        </xdr:cNvSpPr>
      </xdr:nvSpPr>
      <xdr:spPr bwMode="auto">
        <a:xfrm>
          <a:off x="0" y="34556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787" name="Text Box 4">
          <a:extLst>
            <a:ext uri="{FF2B5EF4-FFF2-40B4-BE49-F238E27FC236}">
              <a16:creationId xmlns="" xmlns:a16="http://schemas.microsoft.com/office/drawing/2014/main" id="{00000000-0008-0000-0000-000013030000}"/>
            </a:ext>
          </a:extLst>
        </xdr:cNvPr>
        <xdr:cNvSpPr txBox="1">
          <a:spLocks noChangeArrowheads="1"/>
        </xdr:cNvSpPr>
      </xdr:nvSpPr>
      <xdr:spPr bwMode="auto">
        <a:xfrm>
          <a:off x="0" y="34556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788" name="Text Box 4">
          <a:extLst>
            <a:ext uri="{FF2B5EF4-FFF2-40B4-BE49-F238E27FC236}">
              <a16:creationId xmlns="" xmlns:a16="http://schemas.microsoft.com/office/drawing/2014/main" id="{00000000-0008-0000-0000-000014030000}"/>
            </a:ext>
          </a:extLst>
        </xdr:cNvPr>
        <xdr:cNvSpPr txBox="1">
          <a:spLocks noChangeArrowheads="1"/>
        </xdr:cNvSpPr>
      </xdr:nvSpPr>
      <xdr:spPr bwMode="auto">
        <a:xfrm>
          <a:off x="0" y="34556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789" name="Text Box 4">
          <a:extLst>
            <a:ext uri="{FF2B5EF4-FFF2-40B4-BE49-F238E27FC236}">
              <a16:creationId xmlns="" xmlns:a16="http://schemas.microsoft.com/office/drawing/2014/main" id="{00000000-0008-0000-0000-000015030000}"/>
            </a:ext>
          </a:extLst>
        </xdr:cNvPr>
        <xdr:cNvSpPr txBox="1">
          <a:spLocks noChangeArrowheads="1"/>
        </xdr:cNvSpPr>
      </xdr:nvSpPr>
      <xdr:spPr bwMode="auto">
        <a:xfrm>
          <a:off x="0" y="34556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790" name="Text Box 4">
          <a:extLst>
            <a:ext uri="{FF2B5EF4-FFF2-40B4-BE49-F238E27FC236}">
              <a16:creationId xmlns="" xmlns:a16="http://schemas.microsoft.com/office/drawing/2014/main" id="{00000000-0008-0000-0000-000016030000}"/>
            </a:ext>
          </a:extLst>
        </xdr:cNvPr>
        <xdr:cNvSpPr txBox="1">
          <a:spLocks noChangeArrowheads="1"/>
        </xdr:cNvSpPr>
      </xdr:nvSpPr>
      <xdr:spPr bwMode="auto">
        <a:xfrm>
          <a:off x="0" y="34556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791" name="Text Box 4">
          <a:extLst>
            <a:ext uri="{FF2B5EF4-FFF2-40B4-BE49-F238E27FC236}">
              <a16:creationId xmlns="" xmlns:a16="http://schemas.microsoft.com/office/drawing/2014/main" id="{00000000-0008-0000-0000-000017030000}"/>
            </a:ext>
          </a:extLst>
        </xdr:cNvPr>
        <xdr:cNvSpPr txBox="1">
          <a:spLocks noChangeArrowheads="1"/>
        </xdr:cNvSpPr>
      </xdr:nvSpPr>
      <xdr:spPr bwMode="auto">
        <a:xfrm>
          <a:off x="0" y="34556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47625"/>
    <xdr:sp macro="" textlink="">
      <xdr:nvSpPr>
        <xdr:cNvPr id="792" name="Text Box 4">
          <a:extLst>
            <a:ext uri="{FF2B5EF4-FFF2-40B4-BE49-F238E27FC236}">
              <a16:creationId xmlns="" xmlns:a16="http://schemas.microsoft.com/office/drawing/2014/main" id="{00000000-0008-0000-0000-000018030000}"/>
            </a:ext>
          </a:extLst>
        </xdr:cNvPr>
        <xdr:cNvSpPr txBox="1">
          <a:spLocks noChangeArrowheads="1"/>
        </xdr:cNvSpPr>
      </xdr:nvSpPr>
      <xdr:spPr bwMode="auto">
        <a:xfrm>
          <a:off x="0" y="3455670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47625"/>
    <xdr:sp macro="" textlink="">
      <xdr:nvSpPr>
        <xdr:cNvPr id="793" name="Text Box 4">
          <a:extLst>
            <a:ext uri="{FF2B5EF4-FFF2-40B4-BE49-F238E27FC236}">
              <a16:creationId xmlns="" xmlns:a16="http://schemas.microsoft.com/office/drawing/2014/main" id="{00000000-0008-0000-0000-000019030000}"/>
            </a:ext>
          </a:extLst>
        </xdr:cNvPr>
        <xdr:cNvSpPr txBox="1">
          <a:spLocks noChangeArrowheads="1"/>
        </xdr:cNvSpPr>
      </xdr:nvSpPr>
      <xdr:spPr bwMode="auto">
        <a:xfrm>
          <a:off x="0" y="3455670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794" name="Text Box 4">
          <a:extLst>
            <a:ext uri="{FF2B5EF4-FFF2-40B4-BE49-F238E27FC236}">
              <a16:creationId xmlns="" xmlns:a16="http://schemas.microsoft.com/office/drawing/2014/main" id="{00000000-0008-0000-0000-00001A030000}"/>
            </a:ext>
          </a:extLst>
        </xdr:cNvPr>
        <xdr:cNvSpPr txBox="1">
          <a:spLocks noChangeArrowheads="1"/>
        </xdr:cNvSpPr>
      </xdr:nvSpPr>
      <xdr:spPr bwMode="auto">
        <a:xfrm>
          <a:off x="0" y="34556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795" name="Text Box 4">
          <a:extLst>
            <a:ext uri="{FF2B5EF4-FFF2-40B4-BE49-F238E27FC236}">
              <a16:creationId xmlns="" xmlns:a16="http://schemas.microsoft.com/office/drawing/2014/main" id="{00000000-0008-0000-0000-00001B030000}"/>
            </a:ext>
          </a:extLst>
        </xdr:cNvPr>
        <xdr:cNvSpPr txBox="1">
          <a:spLocks noChangeArrowheads="1"/>
        </xdr:cNvSpPr>
      </xdr:nvSpPr>
      <xdr:spPr bwMode="auto">
        <a:xfrm>
          <a:off x="0" y="34556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47625"/>
    <xdr:sp macro="" textlink="">
      <xdr:nvSpPr>
        <xdr:cNvPr id="796" name="Text Box 4">
          <a:extLst>
            <a:ext uri="{FF2B5EF4-FFF2-40B4-BE49-F238E27FC236}">
              <a16:creationId xmlns="" xmlns:a16="http://schemas.microsoft.com/office/drawing/2014/main" id="{00000000-0008-0000-0000-00001C030000}"/>
            </a:ext>
          </a:extLst>
        </xdr:cNvPr>
        <xdr:cNvSpPr txBox="1">
          <a:spLocks noChangeArrowheads="1"/>
        </xdr:cNvSpPr>
      </xdr:nvSpPr>
      <xdr:spPr bwMode="auto">
        <a:xfrm>
          <a:off x="0" y="3455670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47625"/>
    <xdr:sp macro="" textlink="">
      <xdr:nvSpPr>
        <xdr:cNvPr id="797" name="Text Box 4">
          <a:extLst>
            <a:ext uri="{FF2B5EF4-FFF2-40B4-BE49-F238E27FC236}">
              <a16:creationId xmlns="" xmlns:a16="http://schemas.microsoft.com/office/drawing/2014/main" id="{00000000-0008-0000-0000-00001D030000}"/>
            </a:ext>
          </a:extLst>
        </xdr:cNvPr>
        <xdr:cNvSpPr txBox="1">
          <a:spLocks noChangeArrowheads="1"/>
        </xdr:cNvSpPr>
      </xdr:nvSpPr>
      <xdr:spPr bwMode="auto">
        <a:xfrm>
          <a:off x="0" y="3455670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798" name="Text Box 4">
          <a:extLst>
            <a:ext uri="{FF2B5EF4-FFF2-40B4-BE49-F238E27FC236}">
              <a16:creationId xmlns="" xmlns:a16="http://schemas.microsoft.com/office/drawing/2014/main" id="{00000000-0008-0000-0000-00001E030000}"/>
            </a:ext>
          </a:extLst>
        </xdr:cNvPr>
        <xdr:cNvSpPr txBox="1">
          <a:spLocks noChangeArrowheads="1"/>
        </xdr:cNvSpPr>
      </xdr:nvSpPr>
      <xdr:spPr bwMode="auto">
        <a:xfrm>
          <a:off x="0" y="34556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799" name="Text Box 4">
          <a:extLst>
            <a:ext uri="{FF2B5EF4-FFF2-40B4-BE49-F238E27FC236}">
              <a16:creationId xmlns="" xmlns:a16="http://schemas.microsoft.com/office/drawing/2014/main" id="{00000000-0008-0000-0000-00001F030000}"/>
            </a:ext>
          </a:extLst>
        </xdr:cNvPr>
        <xdr:cNvSpPr txBox="1">
          <a:spLocks noChangeArrowheads="1"/>
        </xdr:cNvSpPr>
      </xdr:nvSpPr>
      <xdr:spPr bwMode="auto">
        <a:xfrm>
          <a:off x="0" y="34556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00" name="Text Box 4">
          <a:extLst>
            <a:ext uri="{FF2B5EF4-FFF2-40B4-BE49-F238E27FC236}">
              <a16:creationId xmlns="" xmlns:a16="http://schemas.microsoft.com/office/drawing/2014/main" id="{00000000-0008-0000-0000-000020030000}"/>
            </a:ext>
          </a:extLst>
        </xdr:cNvPr>
        <xdr:cNvSpPr txBox="1">
          <a:spLocks noChangeArrowheads="1"/>
        </xdr:cNvSpPr>
      </xdr:nvSpPr>
      <xdr:spPr bwMode="auto">
        <a:xfrm>
          <a:off x="0" y="34556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01" name="Text Box 4">
          <a:extLst>
            <a:ext uri="{FF2B5EF4-FFF2-40B4-BE49-F238E27FC236}">
              <a16:creationId xmlns="" xmlns:a16="http://schemas.microsoft.com/office/drawing/2014/main" id="{00000000-0008-0000-0000-000021030000}"/>
            </a:ext>
          </a:extLst>
        </xdr:cNvPr>
        <xdr:cNvSpPr txBox="1">
          <a:spLocks noChangeArrowheads="1"/>
        </xdr:cNvSpPr>
      </xdr:nvSpPr>
      <xdr:spPr bwMode="auto">
        <a:xfrm>
          <a:off x="0" y="34556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02" name="Text Box 4">
          <a:extLst>
            <a:ext uri="{FF2B5EF4-FFF2-40B4-BE49-F238E27FC236}">
              <a16:creationId xmlns="" xmlns:a16="http://schemas.microsoft.com/office/drawing/2014/main" id="{00000000-0008-0000-0000-000022030000}"/>
            </a:ext>
          </a:extLst>
        </xdr:cNvPr>
        <xdr:cNvSpPr txBox="1">
          <a:spLocks noChangeArrowheads="1"/>
        </xdr:cNvSpPr>
      </xdr:nvSpPr>
      <xdr:spPr bwMode="auto">
        <a:xfrm>
          <a:off x="0" y="34556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03" name="Text Box 4">
          <a:extLst>
            <a:ext uri="{FF2B5EF4-FFF2-40B4-BE49-F238E27FC236}">
              <a16:creationId xmlns="" xmlns:a16="http://schemas.microsoft.com/office/drawing/2014/main" id="{00000000-0008-0000-0000-000023030000}"/>
            </a:ext>
          </a:extLst>
        </xdr:cNvPr>
        <xdr:cNvSpPr txBox="1">
          <a:spLocks noChangeArrowheads="1"/>
        </xdr:cNvSpPr>
      </xdr:nvSpPr>
      <xdr:spPr bwMode="auto">
        <a:xfrm>
          <a:off x="0" y="34556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04" name="Text Box 4">
          <a:extLst>
            <a:ext uri="{FF2B5EF4-FFF2-40B4-BE49-F238E27FC236}">
              <a16:creationId xmlns="" xmlns:a16="http://schemas.microsoft.com/office/drawing/2014/main" id="{00000000-0008-0000-0000-000024030000}"/>
            </a:ext>
          </a:extLst>
        </xdr:cNvPr>
        <xdr:cNvSpPr txBox="1">
          <a:spLocks noChangeArrowheads="1"/>
        </xdr:cNvSpPr>
      </xdr:nvSpPr>
      <xdr:spPr bwMode="auto">
        <a:xfrm>
          <a:off x="0" y="34556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05" name="Text Box 4">
          <a:extLst>
            <a:ext uri="{FF2B5EF4-FFF2-40B4-BE49-F238E27FC236}">
              <a16:creationId xmlns="" xmlns:a16="http://schemas.microsoft.com/office/drawing/2014/main" id="{00000000-0008-0000-0000-000025030000}"/>
            </a:ext>
          </a:extLst>
        </xdr:cNvPr>
        <xdr:cNvSpPr txBox="1">
          <a:spLocks noChangeArrowheads="1"/>
        </xdr:cNvSpPr>
      </xdr:nvSpPr>
      <xdr:spPr bwMode="auto">
        <a:xfrm>
          <a:off x="0" y="34556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06" name="Text Box 4">
          <a:extLst>
            <a:ext uri="{FF2B5EF4-FFF2-40B4-BE49-F238E27FC236}">
              <a16:creationId xmlns="" xmlns:a16="http://schemas.microsoft.com/office/drawing/2014/main" id="{00000000-0008-0000-0000-000026030000}"/>
            </a:ext>
          </a:extLst>
        </xdr:cNvPr>
        <xdr:cNvSpPr txBox="1">
          <a:spLocks noChangeArrowheads="1"/>
        </xdr:cNvSpPr>
      </xdr:nvSpPr>
      <xdr:spPr bwMode="auto">
        <a:xfrm>
          <a:off x="0" y="34556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07" name="Text Box 4">
          <a:extLst>
            <a:ext uri="{FF2B5EF4-FFF2-40B4-BE49-F238E27FC236}">
              <a16:creationId xmlns="" xmlns:a16="http://schemas.microsoft.com/office/drawing/2014/main" id="{00000000-0008-0000-0000-000027030000}"/>
            </a:ext>
          </a:extLst>
        </xdr:cNvPr>
        <xdr:cNvSpPr txBox="1">
          <a:spLocks noChangeArrowheads="1"/>
        </xdr:cNvSpPr>
      </xdr:nvSpPr>
      <xdr:spPr bwMode="auto">
        <a:xfrm>
          <a:off x="0" y="34556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08" name="Text Box 4">
          <a:extLst>
            <a:ext uri="{FF2B5EF4-FFF2-40B4-BE49-F238E27FC236}">
              <a16:creationId xmlns="" xmlns:a16="http://schemas.microsoft.com/office/drawing/2014/main" id="{00000000-0008-0000-0000-000028030000}"/>
            </a:ext>
          </a:extLst>
        </xdr:cNvPr>
        <xdr:cNvSpPr txBox="1">
          <a:spLocks noChangeArrowheads="1"/>
        </xdr:cNvSpPr>
      </xdr:nvSpPr>
      <xdr:spPr bwMode="auto">
        <a:xfrm>
          <a:off x="0" y="34556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09" name="Text Box 4">
          <a:extLst>
            <a:ext uri="{FF2B5EF4-FFF2-40B4-BE49-F238E27FC236}">
              <a16:creationId xmlns="" xmlns:a16="http://schemas.microsoft.com/office/drawing/2014/main" id="{00000000-0008-0000-0000-000029030000}"/>
            </a:ext>
          </a:extLst>
        </xdr:cNvPr>
        <xdr:cNvSpPr txBox="1">
          <a:spLocks noChangeArrowheads="1"/>
        </xdr:cNvSpPr>
      </xdr:nvSpPr>
      <xdr:spPr bwMode="auto">
        <a:xfrm>
          <a:off x="0" y="34556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10" name="Text Box 4">
          <a:extLst>
            <a:ext uri="{FF2B5EF4-FFF2-40B4-BE49-F238E27FC236}">
              <a16:creationId xmlns="" xmlns:a16="http://schemas.microsoft.com/office/drawing/2014/main" id="{00000000-0008-0000-0000-00002A030000}"/>
            </a:ext>
          </a:extLst>
        </xdr:cNvPr>
        <xdr:cNvSpPr txBox="1">
          <a:spLocks noChangeArrowheads="1"/>
        </xdr:cNvSpPr>
      </xdr:nvSpPr>
      <xdr:spPr bwMode="auto">
        <a:xfrm>
          <a:off x="0" y="34556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11" name="Text Box 4">
          <a:extLst>
            <a:ext uri="{FF2B5EF4-FFF2-40B4-BE49-F238E27FC236}">
              <a16:creationId xmlns="" xmlns:a16="http://schemas.microsoft.com/office/drawing/2014/main" id="{00000000-0008-0000-0000-00002B030000}"/>
            </a:ext>
          </a:extLst>
        </xdr:cNvPr>
        <xdr:cNvSpPr txBox="1">
          <a:spLocks noChangeArrowheads="1"/>
        </xdr:cNvSpPr>
      </xdr:nvSpPr>
      <xdr:spPr bwMode="auto">
        <a:xfrm>
          <a:off x="0" y="3455670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812" name="Text Box 4">
          <a:extLst>
            <a:ext uri="{FF2B5EF4-FFF2-40B4-BE49-F238E27FC236}">
              <a16:creationId xmlns="" xmlns:a16="http://schemas.microsoft.com/office/drawing/2014/main" id="{00000000-0008-0000-0000-00002C030000}"/>
            </a:ext>
          </a:extLst>
        </xdr:cNvPr>
        <xdr:cNvSpPr txBox="1">
          <a:spLocks noChangeArrowheads="1"/>
        </xdr:cNvSpPr>
      </xdr:nvSpPr>
      <xdr:spPr bwMode="auto">
        <a:xfrm>
          <a:off x="0" y="34556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813" name="Text Box 4">
          <a:extLst>
            <a:ext uri="{FF2B5EF4-FFF2-40B4-BE49-F238E27FC236}">
              <a16:creationId xmlns="" xmlns:a16="http://schemas.microsoft.com/office/drawing/2014/main" id="{00000000-0008-0000-0000-00002D030000}"/>
            </a:ext>
          </a:extLst>
        </xdr:cNvPr>
        <xdr:cNvSpPr txBox="1">
          <a:spLocks noChangeArrowheads="1"/>
        </xdr:cNvSpPr>
      </xdr:nvSpPr>
      <xdr:spPr bwMode="auto">
        <a:xfrm>
          <a:off x="0" y="34556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814" name="Text Box 4">
          <a:extLst>
            <a:ext uri="{FF2B5EF4-FFF2-40B4-BE49-F238E27FC236}">
              <a16:creationId xmlns="" xmlns:a16="http://schemas.microsoft.com/office/drawing/2014/main" id="{00000000-0008-0000-0000-00002E030000}"/>
            </a:ext>
          </a:extLst>
        </xdr:cNvPr>
        <xdr:cNvSpPr txBox="1">
          <a:spLocks noChangeArrowheads="1"/>
        </xdr:cNvSpPr>
      </xdr:nvSpPr>
      <xdr:spPr bwMode="auto">
        <a:xfrm>
          <a:off x="0" y="34556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815" name="Text Box 4">
          <a:extLst>
            <a:ext uri="{FF2B5EF4-FFF2-40B4-BE49-F238E27FC236}">
              <a16:creationId xmlns="" xmlns:a16="http://schemas.microsoft.com/office/drawing/2014/main" id="{00000000-0008-0000-0000-00002F030000}"/>
            </a:ext>
          </a:extLst>
        </xdr:cNvPr>
        <xdr:cNvSpPr txBox="1">
          <a:spLocks noChangeArrowheads="1"/>
        </xdr:cNvSpPr>
      </xdr:nvSpPr>
      <xdr:spPr bwMode="auto">
        <a:xfrm>
          <a:off x="0" y="345567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16" name="Text Box 4">
          <a:extLst>
            <a:ext uri="{FF2B5EF4-FFF2-40B4-BE49-F238E27FC236}">
              <a16:creationId xmlns="" xmlns:a16="http://schemas.microsoft.com/office/drawing/2014/main" id="{00000000-0008-0000-0000-000030030000}"/>
            </a:ext>
          </a:extLst>
        </xdr:cNvPr>
        <xdr:cNvSpPr txBox="1">
          <a:spLocks noChangeArrowheads="1"/>
        </xdr:cNvSpPr>
      </xdr:nvSpPr>
      <xdr:spPr bwMode="auto">
        <a:xfrm>
          <a:off x="0" y="356463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17" name="Text Box 4">
          <a:extLst>
            <a:ext uri="{FF2B5EF4-FFF2-40B4-BE49-F238E27FC236}">
              <a16:creationId xmlns="" xmlns:a16="http://schemas.microsoft.com/office/drawing/2014/main" id="{00000000-0008-0000-0000-000031030000}"/>
            </a:ext>
          </a:extLst>
        </xdr:cNvPr>
        <xdr:cNvSpPr txBox="1">
          <a:spLocks noChangeArrowheads="1"/>
        </xdr:cNvSpPr>
      </xdr:nvSpPr>
      <xdr:spPr bwMode="auto">
        <a:xfrm>
          <a:off x="0" y="356463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18" name="Text Box 4">
          <a:extLst>
            <a:ext uri="{FF2B5EF4-FFF2-40B4-BE49-F238E27FC236}">
              <a16:creationId xmlns="" xmlns:a16="http://schemas.microsoft.com/office/drawing/2014/main" id="{00000000-0008-0000-0000-000032030000}"/>
            </a:ext>
          </a:extLst>
        </xdr:cNvPr>
        <xdr:cNvSpPr txBox="1">
          <a:spLocks noChangeArrowheads="1"/>
        </xdr:cNvSpPr>
      </xdr:nvSpPr>
      <xdr:spPr bwMode="auto">
        <a:xfrm>
          <a:off x="0" y="356463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19" name="Text Box 4">
          <a:extLst>
            <a:ext uri="{FF2B5EF4-FFF2-40B4-BE49-F238E27FC236}">
              <a16:creationId xmlns="" xmlns:a16="http://schemas.microsoft.com/office/drawing/2014/main" id="{00000000-0008-0000-0000-000033030000}"/>
            </a:ext>
          </a:extLst>
        </xdr:cNvPr>
        <xdr:cNvSpPr txBox="1">
          <a:spLocks noChangeArrowheads="1"/>
        </xdr:cNvSpPr>
      </xdr:nvSpPr>
      <xdr:spPr bwMode="auto">
        <a:xfrm>
          <a:off x="0" y="356463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20" name="Text Box 4">
          <a:extLst>
            <a:ext uri="{FF2B5EF4-FFF2-40B4-BE49-F238E27FC236}">
              <a16:creationId xmlns="" xmlns:a16="http://schemas.microsoft.com/office/drawing/2014/main" id="{00000000-0008-0000-0000-000034030000}"/>
            </a:ext>
          </a:extLst>
        </xdr:cNvPr>
        <xdr:cNvSpPr txBox="1">
          <a:spLocks noChangeArrowheads="1"/>
        </xdr:cNvSpPr>
      </xdr:nvSpPr>
      <xdr:spPr bwMode="auto">
        <a:xfrm>
          <a:off x="0" y="356463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21" name="Text Box 4">
          <a:extLst>
            <a:ext uri="{FF2B5EF4-FFF2-40B4-BE49-F238E27FC236}">
              <a16:creationId xmlns="" xmlns:a16="http://schemas.microsoft.com/office/drawing/2014/main" id="{00000000-0008-0000-0000-000035030000}"/>
            </a:ext>
          </a:extLst>
        </xdr:cNvPr>
        <xdr:cNvSpPr txBox="1">
          <a:spLocks noChangeArrowheads="1"/>
        </xdr:cNvSpPr>
      </xdr:nvSpPr>
      <xdr:spPr bwMode="auto">
        <a:xfrm>
          <a:off x="0" y="356463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22" name="Text Box 4">
          <a:extLst>
            <a:ext uri="{FF2B5EF4-FFF2-40B4-BE49-F238E27FC236}">
              <a16:creationId xmlns="" xmlns:a16="http://schemas.microsoft.com/office/drawing/2014/main" id="{00000000-0008-0000-0000-000036030000}"/>
            </a:ext>
          </a:extLst>
        </xdr:cNvPr>
        <xdr:cNvSpPr txBox="1">
          <a:spLocks noChangeArrowheads="1"/>
        </xdr:cNvSpPr>
      </xdr:nvSpPr>
      <xdr:spPr bwMode="auto">
        <a:xfrm>
          <a:off x="0" y="356463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23" name="Text Box 4">
          <a:extLst>
            <a:ext uri="{FF2B5EF4-FFF2-40B4-BE49-F238E27FC236}">
              <a16:creationId xmlns="" xmlns:a16="http://schemas.microsoft.com/office/drawing/2014/main" id="{00000000-0008-0000-0000-000037030000}"/>
            </a:ext>
          </a:extLst>
        </xdr:cNvPr>
        <xdr:cNvSpPr txBox="1">
          <a:spLocks noChangeArrowheads="1"/>
        </xdr:cNvSpPr>
      </xdr:nvSpPr>
      <xdr:spPr bwMode="auto">
        <a:xfrm>
          <a:off x="0" y="356463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24" name="Text Box 4">
          <a:extLst>
            <a:ext uri="{FF2B5EF4-FFF2-40B4-BE49-F238E27FC236}">
              <a16:creationId xmlns="" xmlns:a16="http://schemas.microsoft.com/office/drawing/2014/main" id="{00000000-0008-0000-0000-000038030000}"/>
            </a:ext>
          </a:extLst>
        </xdr:cNvPr>
        <xdr:cNvSpPr txBox="1">
          <a:spLocks noChangeArrowheads="1"/>
        </xdr:cNvSpPr>
      </xdr:nvSpPr>
      <xdr:spPr bwMode="auto">
        <a:xfrm>
          <a:off x="0" y="356463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25" name="Text Box 4">
          <a:extLst>
            <a:ext uri="{FF2B5EF4-FFF2-40B4-BE49-F238E27FC236}">
              <a16:creationId xmlns="" xmlns:a16="http://schemas.microsoft.com/office/drawing/2014/main" id="{00000000-0008-0000-0000-000039030000}"/>
            </a:ext>
          </a:extLst>
        </xdr:cNvPr>
        <xdr:cNvSpPr txBox="1">
          <a:spLocks noChangeArrowheads="1"/>
        </xdr:cNvSpPr>
      </xdr:nvSpPr>
      <xdr:spPr bwMode="auto">
        <a:xfrm>
          <a:off x="0" y="356463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26" name="Text Box 4">
          <a:extLst>
            <a:ext uri="{FF2B5EF4-FFF2-40B4-BE49-F238E27FC236}">
              <a16:creationId xmlns="" xmlns:a16="http://schemas.microsoft.com/office/drawing/2014/main" id="{00000000-0008-0000-0000-00003A030000}"/>
            </a:ext>
          </a:extLst>
        </xdr:cNvPr>
        <xdr:cNvSpPr txBox="1">
          <a:spLocks noChangeArrowheads="1"/>
        </xdr:cNvSpPr>
      </xdr:nvSpPr>
      <xdr:spPr bwMode="auto">
        <a:xfrm>
          <a:off x="0" y="356463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27" name="Text Box 4">
          <a:extLst>
            <a:ext uri="{FF2B5EF4-FFF2-40B4-BE49-F238E27FC236}">
              <a16:creationId xmlns="" xmlns:a16="http://schemas.microsoft.com/office/drawing/2014/main" id="{00000000-0008-0000-0000-00003B030000}"/>
            </a:ext>
          </a:extLst>
        </xdr:cNvPr>
        <xdr:cNvSpPr txBox="1">
          <a:spLocks noChangeArrowheads="1"/>
        </xdr:cNvSpPr>
      </xdr:nvSpPr>
      <xdr:spPr bwMode="auto">
        <a:xfrm>
          <a:off x="0" y="356463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828" name="Text Box 4">
          <a:extLst>
            <a:ext uri="{FF2B5EF4-FFF2-40B4-BE49-F238E27FC236}">
              <a16:creationId xmlns="" xmlns:a16="http://schemas.microsoft.com/office/drawing/2014/main" id="{00000000-0008-0000-0000-00003C030000}"/>
            </a:ext>
          </a:extLst>
        </xdr:cNvPr>
        <xdr:cNvSpPr txBox="1">
          <a:spLocks noChangeArrowheads="1"/>
        </xdr:cNvSpPr>
      </xdr:nvSpPr>
      <xdr:spPr bwMode="auto">
        <a:xfrm>
          <a:off x="0" y="356463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829" name="Text Box 4">
          <a:extLst>
            <a:ext uri="{FF2B5EF4-FFF2-40B4-BE49-F238E27FC236}">
              <a16:creationId xmlns="" xmlns:a16="http://schemas.microsoft.com/office/drawing/2014/main" id="{00000000-0008-0000-0000-00003D030000}"/>
            </a:ext>
          </a:extLst>
        </xdr:cNvPr>
        <xdr:cNvSpPr txBox="1">
          <a:spLocks noChangeArrowheads="1"/>
        </xdr:cNvSpPr>
      </xdr:nvSpPr>
      <xdr:spPr bwMode="auto">
        <a:xfrm>
          <a:off x="0" y="356463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830" name="Text Box 4">
          <a:extLst>
            <a:ext uri="{FF2B5EF4-FFF2-40B4-BE49-F238E27FC236}">
              <a16:creationId xmlns="" xmlns:a16="http://schemas.microsoft.com/office/drawing/2014/main" id="{00000000-0008-0000-0000-00003E030000}"/>
            </a:ext>
          </a:extLst>
        </xdr:cNvPr>
        <xdr:cNvSpPr txBox="1">
          <a:spLocks noChangeArrowheads="1"/>
        </xdr:cNvSpPr>
      </xdr:nvSpPr>
      <xdr:spPr bwMode="auto">
        <a:xfrm>
          <a:off x="0" y="356463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831" name="Text Box 4">
          <a:extLst>
            <a:ext uri="{FF2B5EF4-FFF2-40B4-BE49-F238E27FC236}">
              <a16:creationId xmlns="" xmlns:a16="http://schemas.microsoft.com/office/drawing/2014/main" id="{00000000-0008-0000-0000-00003F030000}"/>
            </a:ext>
          </a:extLst>
        </xdr:cNvPr>
        <xdr:cNvSpPr txBox="1">
          <a:spLocks noChangeArrowheads="1"/>
        </xdr:cNvSpPr>
      </xdr:nvSpPr>
      <xdr:spPr bwMode="auto">
        <a:xfrm>
          <a:off x="0" y="356463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832" name="Text Box 4">
          <a:extLst>
            <a:ext uri="{FF2B5EF4-FFF2-40B4-BE49-F238E27FC236}">
              <a16:creationId xmlns="" xmlns:a16="http://schemas.microsoft.com/office/drawing/2014/main" id="{00000000-0008-0000-0000-000040030000}"/>
            </a:ext>
          </a:extLst>
        </xdr:cNvPr>
        <xdr:cNvSpPr txBox="1">
          <a:spLocks noChangeArrowheads="1"/>
        </xdr:cNvSpPr>
      </xdr:nvSpPr>
      <xdr:spPr bwMode="auto">
        <a:xfrm>
          <a:off x="0" y="356463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833" name="Text Box 4">
          <a:extLst>
            <a:ext uri="{FF2B5EF4-FFF2-40B4-BE49-F238E27FC236}">
              <a16:creationId xmlns="" xmlns:a16="http://schemas.microsoft.com/office/drawing/2014/main" id="{00000000-0008-0000-0000-000041030000}"/>
            </a:ext>
          </a:extLst>
        </xdr:cNvPr>
        <xdr:cNvSpPr txBox="1">
          <a:spLocks noChangeArrowheads="1"/>
        </xdr:cNvSpPr>
      </xdr:nvSpPr>
      <xdr:spPr bwMode="auto">
        <a:xfrm>
          <a:off x="0" y="356463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834" name="Text Box 4">
          <a:extLst>
            <a:ext uri="{FF2B5EF4-FFF2-40B4-BE49-F238E27FC236}">
              <a16:creationId xmlns="" xmlns:a16="http://schemas.microsoft.com/office/drawing/2014/main" id="{00000000-0008-0000-0000-000042030000}"/>
            </a:ext>
          </a:extLst>
        </xdr:cNvPr>
        <xdr:cNvSpPr txBox="1">
          <a:spLocks noChangeArrowheads="1"/>
        </xdr:cNvSpPr>
      </xdr:nvSpPr>
      <xdr:spPr bwMode="auto">
        <a:xfrm>
          <a:off x="0" y="356463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835" name="Text Box 4">
          <a:extLst>
            <a:ext uri="{FF2B5EF4-FFF2-40B4-BE49-F238E27FC236}">
              <a16:creationId xmlns="" xmlns:a16="http://schemas.microsoft.com/office/drawing/2014/main" id="{00000000-0008-0000-0000-000043030000}"/>
            </a:ext>
          </a:extLst>
        </xdr:cNvPr>
        <xdr:cNvSpPr txBox="1">
          <a:spLocks noChangeArrowheads="1"/>
        </xdr:cNvSpPr>
      </xdr:nvSpPr>
      <xdr:spPr bwMode="auto">
        <a:xfrm>
          <a:off x="0" y="356463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47625"/>
    <xdr:sp macro="" textlink="">
      <xdr:nvSpPr>
        <xdr:cNvPr id="836" name="Text Box 4">
          <a:extLst>
            <a:ext uri="{FF2B5EF4-FFF2-40B4-BE49-F238E27FC236}">
              <a16:creationId xmlns="" xmlns:a16="http://schemas.microsoft.com/office/drawing/2014/main" id="{00000000-0008-0000-0000-000044030000}"/>
            </a:ext>
          </a:extLst>
        </xdr:cNvPr>
        <xdr:cNvSpPr txBox="1">
          <a:spLocks noChangeArrowheads="1"/>
        </xdr:cNvSpPr>
      </xdr:nvSpPr>
      <xdr:spPr bwMode="auto">
        <a:xfrm>
          <a:off x="0" y="3564636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47625"/>
    <xdr:sp macro="" textlink="">
      <xdr:nvSpPr>
        <xdr:cNvPr id="837" name="Text Box 4">
          <a:extLst>
            <a:ext uri="{FF2B5EF4-FFF2-40B4-BE49-F238E27FC236}">
              <a16:creationId xmlns="" xmlns:a16="http://schemas.microsoft.com/office/drawing/2014/main" id="{00000000-0008-0000-0000-000045030000}"/>
            </a:ext>
          </a:extLst>
        </xdr:cNvPr>
        <xdr:cNvSpPr txBox="1">
          <a:spLocks noChangeArrowheads="1"/>
        </xdr:cNvSpPr>
      </xdr:nvSpPr>
      <xdr:spPr bwMode="auto">
        <a:xfrm>
          <a:off x="0" y="3564636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838" name="Text Box 4">
          <a:extLst>
            <a:ext uri="{FF2B5EF4-FFF2-40B4-BE49-F238E27FC236}">
              <a16:creationId xmlns="" xmlns:a16="http://schemas.microsoft.com/office/drawing/2014/main" id="{00000000-0008-0000-0000-000046030000}"/>
            </a:ext>
          </a:extLst>
        </xdr:cNvPr>
        <xdr:cNvSpPr txBox="1">
          <a:spLocks noChangeArrowheads="1"/>
        </xdr:cNvSpPr>
      </xdr:nvSpPr>
      <xdr:spPr bwMode="auto">
        <a:xfrm>
          <a:off x="0" y="356463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839" name="Text Box 4">
          <a:extLst>
            <a:ext uri="{FF2B5EF4-FFF2-40B4-BE49-F238E27FC236}">
              <a16:creationId xmlns="" xmlns:a16="http://schemas.microsoft.com/office/drawing/2014/main" id="{00000000-0008-0000-0000-000047030000}"/>
            </a:ext>
          </a:extLst>
        </xdr:cNvPr>
        <xdr:cNvSpPr txBox="1">
          <a:spLocks noChangeArrowheads="1"/>
        </xdr:cNvSpPr>
      </xdr:nvSpPr>
      <xdr:spPr bwMode="auto">
        <a:xfrm>
          <a:off x="0" y="356463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47625"/>
    <xdr:sp macro="" textlink="">
      <xdr:nvSpPr>
        <xdr:cNvPr id="840" name="Text Box 4">
          <a:extLst>
            <a:ext uri="{FF2B5EF4-FFF2-40B4-BE49-F238E27FC236}">
              <a16:creationId xmlns="" xmlns:a16="http://schemas.microsoft.com/office/drawing/2014/main" id="{00000000-0008-0000-0000-000048030000}"/>
            </a:ext>
          </a:extLst>
        </xdr:cNvPr>
        <xdr:cNvSpPr txBox="1">
          <a:spLocks noChangeArrowheads="1"/>
        </xdr:cNvSpPr>
      </xdr:nvSpPr>
      <xdr:spPr bwMode="auto">
        <a:xfrm>
          <a:off x="0" y="3564636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47625"/>
    <xdr:sp macro="" textlink="">
      <xdr:nvSpPr>
        <xdr:cNvPr id="841" name="Text Box 4">
          <a:extLst>
            <a:ext uri="{FF2B5EF4-FFF2-40B4-BE49-F238E27FC236}">
              <a16:creationId xmlns="" xmlns:a16="http://schemas.microsoft.com/office/drawing/2014/main" id="{00000000-0008-0000-0000-000049030000}"/>
            </a:ext>
          </a:extLst>
        </xdr:cNvPr>
        <xdr:cNvSpPr txBox="1">
          <a:spLocks noChangeArrowheads="1"/>
        </xdr:cNvSpPr>
      </xdr:nvSpPr>
      <xdr:spPr bwMode="auto">
        <a:xfrm>
          <a:off x="0" y="3564636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842" name="Text Box 4">
          <a:extLst>
            <a:ext uri="{FF2B5EF4-FFF2-40B4-BE49-F238E27FC236}">
              <a16:creationId xmlns="" xmlns:a16="http://schemas.microsoft.com/office/drawing/2014/main" id="{00000000-0008-0000-0000-00004A030000}"/>
            </a:ext>
          </a:extLst>
        </xdr:cNvPr>
        <xdr:cNvSpPr txBox="1">
          <a:spLocks noChangeArrowheads="1"/>
        </xdr:cNvSpPr>
      </xdr:nvSpPr>
      <xdr:spPr bwMode="auto">
        <a:xfrm>
          <a:off x="0" y="356463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843" name="Text Box 4">
          <a:extLst>
            <a:ext uri="{FF2B5EF4-FFF2-40B4-BE49-F238E27FC236}">
              <a16:creationId xmlns="" xmlns:a16="http://schemas.microsoft.com/office/drawing/2014/main" id="{00000000-0008-0000-0000-00004B030000}"/>
            </a:ext>
          </a:extLst>
        </xdr:cNvPr>
        <xdr:cNvSpPr txBox="1">
          <a:spLocks noChangeArrowheads="1"/>
        </xdr:cNvSpPr>
      </xdr:nvSpPr>
      <xdr:spPr bwMode="auto">
        <a:xfrm>
          <a:off x="0" y="356463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44" name="Text Box 4">
          <a:extLst>
            <a:ext uri="{FF2B5EF4-FFF2-40B4-BE49-F238E27FC236}">
              <a16:creationId xmlns="" xmlns:a16="http://schemas.microsoft.com/office/drawing/2014/main" id="{00000000-0008-0000-0000-00004C030000}"/>
            </a:ext>
          </a:extLst>
        </xdr:cNvPr>
        <xdr:cNvSpPr txBox="1">
          <a:spLocks noChangeArrowheads="1"/>
        </xdr:cNvSpPr>
      </xdr:nvSpPr>
      <xdr:spPr bwMode="auto">
        <a:xfrm>
          <a:off x="0" y="356463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45" name="Text Box 4">
          <a:extLst>
            <a:ext uri="{FF2B5EF4-FFF2-40B4-BE49-F238E27FC236}">
              <a16:creationId xmlns="" xmlns:a16="http://schemas.microsoft.com/office/drawing/2014/main" id="{00000000-0008-0000-0000-00004D030000}"/>
            </a:ext>
          </a:extLst>
        </xdr:cNvPr>
        <xdr:cNvSpPr txBox="1">
          <a:spLocks noChangeArrowheads="1"/>
        </xdr:cNvSpPr>
      </xdr:nvSpPr>
      <xdr:spPr bwMode="auto">
        <a:xfrm>
          <a:off x="0" y="356463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46" name="Text Box 4">
          <a:extLst>
            <a:ext uri="{FF2B5EF4-FFF2-40B4-BE49-F238E27FC236}">
              <a16:creationId xmlns="" xmlns:a16="http://schemas.microsoft.com/office/drawing/2014/main" id="{00000000-0008-0000-0000-00004E030000}"/>
            </a:ext>
          </a:extLst>
        </xdr:cNvPr>
        <xdr:cNvSpPr txBox="1">
          <a:spLocks noChangeArrowheads="1"/>
        </xdr:cNvSpPr>
      </xdr:nvSpPr>
      <xdr:spPr bwMode="auto">
        <a:xfrm>
          <a:off x="0" y="356463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47" name="Text Box 4">
          <a:extLst>
            <a:ext uri="{FF2B5EF4-FFF2-40B4-BE49-F238E27FC236}">
              <a16:creationId xmlns="" xmlns:a16="http://schemas.microsoft.com/office/drawing/2014/main" id="{00000000-0008-0000-0000-00004F030000}"/>
            </a:ext>
          </a:extLst>
        </xdr:cNvPr>
        <xdr:cNvSpPr txBox="1">
          <a:spLocks noChangeArrowheads="1"/>
        </xdr:cNvSpPr>
      </xdr:nvSpPr>
      <xdr:spPr bwMode="auto">
        <a:xfrm>
          <a:off x="0" y="356463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48" name="Text Box 4">
          <a:extLst>
            <a:ext uri="{FF2B5EF4-FFF2-40B4-BE49-F238E27FC236}">
              <a16:creationId xmlns="" xmlns:a16="http://schemas.microsoft.com/office/drawing/2014/main" id="{00000000-0008-0000-0000-000050030000}"/>
            </a:ext>
          </a:extLst>
        </xdr:cNvPr>
        <xdr:cNvSpPr txBox="1">
          <a:spLocks noChangeArrowheads="1"/>
        </xdr:cNvSpPr>
      </xdr:nvSpPr>
      <xdr:spPr bwMode="auto">
        <a:xfrm>
          <a:off x="0" y="356463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49" name="Text Box 4">
          <a:extLst>
            <a:ext uri="{FF2B5EF4-FFF2-40B4-BE49-F238E27FC236}">
              <a16:creationId xmlns="" xmlns:a16="http://schemas.microsoft.com/office/drawing/2014/main" id="{00000000-0008-0000-0000-000051030000}"/>
            </a:ext>
          </a:extLst>
        </xdr:cNvPr>
        <xdr:cNvSpPr txBox="1">
          <a:spLocks noChangeArrowheads="1"/>
        </xdr:cNvSpPr>
      </xdr:nvSpPr>
      <xdr:spPr bwMode="auto">
        <a:xfrm>
          <a:off x="0" y="356463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50" name="Text Box 4">
          <a:extLst>
            <a:ext uri="{FF2B5EF4-FFF2-40B4-BE49-F238E27FC236}">
              <a16:creationId xmlns="" xmlns:a16="http://schemas.microsoft.com/office/drawing/2014/main" id="{00000000-0008-0000-0000-000052030000}"/>
            </a:ext>
          </a:extLst>
        </xdr:cNvPr>
        <xdr:cNvSpPr txBox="1">
          <a:spLocks noChangeArrowheads="1"/>
        </xdr:cNvSpPr>
      </xdr:nvSpPr>
      <xdr:spPr bwMode="auto">
        <a:xfrm>
          <a:off x="0" y="356463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51" name="Text Box 4">
          <a:extLst>
            <a:ext uri="{FF2B5EF4-FFF2-40B4-BE49-F238E27FC236}">
              <a16:creationId xmlns="" xmlns:a16="http://schemas.microsoft.com/office/drawing/2014/main" id="{00000000-0008-0000-0000-000053030000}"/>
            </a:ext>
          </a:extLst>
        </xdr:cNvPr>
        <xdr:cNvSpPr txBox="1">
          <a:spLocks noChangeArrowheads="1"/>
        </xdr:cNvSpPr>
      </xdr:nvSpPr>
      <xdr:spPr bwMode="auto">
        <a:xfrm>
          <a:off x="0" y="356463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52" name="Text Box 4">
          <a:extLst>
            <a:ext uri="{FF2B5EF4-FFF2-40B4-BE49-F238E27FC236}">
              <a16:creationId xmlns="" xmlns:a16="http://schemas.microsoft.com/office/drawing/2014/main" id="{00000000-0008-0000-0000-000054030000}"/>
            </a:ext>
          </a:extLst>
        </xdr:cNvPr>
        <xdr:cNvSpPr txBox="1">
          <a:spLocks noChangeArrowheads="1"/>
        </xdr:cNvSpPr>
      </xdr:nvSpPr>
      <xdr:spPr bwMode="auto">
        <a:xfrm>
          <a:off x="0" y="356463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53" name="Text Box 4">
          <a:extLst>
            <a:ext uri="{FF2B5EF4-FFF2-40B4-BE49-F238E27FC236}">
              <a16:creationId xmlns="" xmlns:a16="http://schemas.microsoft.com/office/drawing/2014/main" id="{00000000-0008-0000-0000-000055030000}"/>
            </a:ext>
          </a:extLst>
        </xdr:cNvPr>
        <xdr:cNvSpPr txBox="1">
          <a:spLocks noChangeArrowheads="1"/>
        </xdr:cNvSpPr>
      </xdr:nvSpPr>
      <xdr:spPr bwMode="auto">
        <a:xfrm>
          <a:off x="0" y="356463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54" name="Text Box 4">
          <a:extLst>
            <a:ext uri="{FF2B5EF4-FFF2-40B4-BE49-F238E27FC236}">
              <a16:creationId xmlns="" xmlns:a16="http://schemas.microsoft.com/office/drawing/2014/main" id="{00000000-0008-0000-0000-000056030000}"/>
            </a:ext>
          </a:extLst>
        </xdr:cNvPr>
        <xdr:cNvSpPr txBox="1">
          <a:spLocks noChangeArrowheads="1"/>
        </xdr:cNvSpPr>
      </xdr:nvSpPr>
      <xdr:spPr bwMode="auto">
        <a:xfrm>
          <a:off x="0" y="356463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66675" cy="57150"/>
    <xdr:sp macro="" textlink="">
      <xdr:nvSpPr>
        <xdr:cNvPr id="855" name="Text Box 4">
          <a:extLst>
            <a:ext uri="{FF2B5EF4-FFF2-40B4-BE49-F238E27FC236}">
              <a16:creationId xmlns="" xmlns:a16="http://schemas.microsoft.com/office/drawing/2014/main" id="{00000000-0008-0000-0000-000057030000}"/>
            </a:ext>
          </a:extLst>
        </xdr:cNvPr>
        <xdr:cNvSpPr txBox="1">
          <a:spLocks noChangeArrowheads="1"/>
        </xdr:cNvSpPr>
      </xdr:nvSpPr>
      <xdr:spPr bwMode="auto">
        <a:xfrm>
          <a:off x="0" y="35646360"/>
          <a:ext cx="666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856" name="Text Box 4">
          <a:extLst>
            <a:ext uri="{FF2B5EF4-FFF2-40B4-BE49-F238E27FC236}">
              <a16:creationId xmlns="" xmlns:a16="http://schemas.microsoft.com/office/drawing/2014/main" id="{00000000-0008-0000-0000-000058030000}"/>
            </a:ext>
          </a:extLst>
        </xdr:cNvPr>
        <xdr:cNvSpPr txBox="1">
          <a:spLocks noChangeArrowheads="1"/>
        </xdr:cNvSpPr>
      </xdr:nvSpPr>
      <xdr:spPr bwMode="auto">
        <a:xfrm>
          <a:off x="0" y="356463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857" name="Text Box 4">
          <a:extLst>
            <a:ext uri="{FF2B5EF4-FFF2-40B4-BE49-F238E27FC236}">
              <a16:creationId xmlns="" xmlns:a16="http://schemas.microsoft.com/office/drawing/2014/main" id="{00000000-0008-0000-0000-000059030000}"/>
            </a:ext>
          </a:extLst>
        </xdr:cNvPr>
        <xdr:cNvSpPr txBox="1">
          <a:spLocks noChangeArrowheads="1"/>
        </xdr:cNvSpPr>
      </xdr:nvSpPr>
      <xdr:spPr bwMode="auto">
        <a:xfrm>
          <a:off x="0" y="356463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858" name="Text Box 4">
          <a:extLst>
            <a:ext uri="{FF2B5EF4-FFF2-40B4-BE49-F238E27FC236}">
              <a16:creationId xmlns="" xmlns:a16="http://schemas.microsoft.com/office/drawing/2014/main" id="{00000000-0008-0000-0000-00005A030000}"/>
            </a:ext>
          </a:extLst>
        </xdr:cNvPr>
        <xdr:cNvSpPr txBox="1">
          <a:spLocks noChangeArrowheads="1"/>
        </xdr:cNvSpPr>
      </xdr:nvSpPr>
      <xdr:spPr bwMode="auto">
        <a:xfrm>
          <a:off x="0" y="356463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43</xdr:row>
      <xdr:rowOff>0</xdr:rowOff>
    </xdr:from>
    <xdr:ext cx="266700" cy="38100"/>
    <xdr:sp macro="" textlink="">
      <xdr:nvSpPr>
        <xdr:cNvPr id="859" name="Text Box 4">
          <a:extLst>
            <a:ext uri="{FF2B5EF4-FFF2-40B4-BE49-F238E27FC236}">
              <a16:creationId xmlns="" xmlns:a16="http://schemas.microsoft.com/office/drawing/2014/main" id="{00000000-0008-0000-0000-00005B030000}"/>
            </a:ext>
          </a:extLst>
        </xdr:cNvPr>
        <xdr:cNvSpPr txBox="1">
          <a:spLocks noChangeArrowheads="1"/>
        </xdr:cNvSpPr>
      </xdr:nvSpPr>
      <xdr:spPr bwMode="auto">
        <a:xfrm>
          <a:off x="0" y="3564636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60" name="Text Box 4">
          <a:extLst>
            <a:ext uri="{FF2B5EF4-FFF2-40B4-BE49-F238E27FC236}">
              <a16:creationId xmlns="" xmlns:a16="http://schemas.microsoft.com/office/drawing/2014/main" id="{00000000-0008-0000-0000-00005C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61" name="Text Box 4">
          <a:extLst>
            <a:ext uri="{FF2B5EF4-FFF2-40B4-BE49-F238E27FC236}">
              <a16:creationId xmlns="" xmlns:a16="http://schemas.microsoft.com/office/drawing/2014/main" id="{00000000-0008-0000-0000-00005D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62" name="Text Box 4">
          <a:extLst>
            <a:ext uri="{FF2B5EF4-FFF2-40B4-BE49-F238E27FC236}">
              <a16:creationId xmlns="" xmlns:a16="http://schemas.microsoft.com/office/drawing/2014/main" id="{00000000-0008-0000-0000-00005E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63" name="Text Box 4">
          <a:extLst>
            <a:ext uri="{FF2B5EF4-FFF2-40B4-BE49-F238E27FC236}">
              <a16:creationId xmlns="" xmlns:a16="http://schemas.microsoft.com/office/drawing/2014/main" id="{00000000-0008-0000-0000-00005F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64" name="Text Box 4">
          <a:extLst>
            <a:ext uri="{FF2B5EF4-FFF2-40B4-BE49-F238E27FC236}">
              <a16:creationId xmlns="" xmlns:a16="http://schemas.microsoft.com/office/drawing/2014/main" id="{00000000-0008-0000-0000-000060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65" name="Text Box 4">
          <a:extLst>
            <a:ext uri="{FF2B5EF4-FFF2-40B4-BE49-F238E27FC236}">
              <a16:creationId xmlns="" xmlns:a16="http://schemas.microsoft.com/office/drawing/2014/main" id="{00000000-0008-0000-0000-000061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66" name="Text Box 4">
          <a:extLst>
            <a:ext uri="{FF2B5EF4-FFF2-40B4-BE49-F238E27FC236}">
              <a16:creationId xmlns="" xmlns:a16="http://schemas.microsoft.com/office/drawing/2014/main" id="{00000000-0008-0000-0000-000062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67" name="Text Box 4">
          <a:extLst>
            <a:ext uri="{FF2B5EF4-FFF2-40B4-BE49-F238E27FC236}">
              <a16:creationId xmlns="" xmlns:a16="http://schemas.microsoft.com/office/drawing/2014/main" id="{00000000-0008-0000-0000-000063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68" name="Text Box 4">
          <a:extLst>
            <a:ext uri="{FF2B5EF4-FFF2-40B4-BE49-F238E27FC236}">
              <a16:creationId xmlns="" xmlns:a16="http://schemas.microsoft.com/office/drawing/2014/main" id="{00000000-0008-0000-0000-000064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69" name="Text Box 4">
          <a:extLst>
            <a:ext uri="{FF2B5EF4-FFF2-40B4-BE49-F238E27FC236}">
              <a16:creationId xmlns="" xmlns:a16="http://schemas.microsoft.com/office/drawing/2014/main" id="{00000000-0008-0000-0000-000065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70" name="Text Box 4">
          <a:extLst>
            <a:ext uri="{FF2B5EF4-FFF2-40B4-BE49-F238E27FC236}">
              <a16:creationId xmlns="" xmlns:a16="http://schemas.microsoft.com/office/drawing/2014/main" id="{00000000-0008-0000-0000-000066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71" name="Text Box 4">
          <a:extLst>
            <a:ext uri="{FF2B5EF4-FFF2-40B4-BE49-F238E27FC236}">
              <a16:creationId xmlns="" xmlns:a16="http://schemas.microsoft.com/office/drawing/2014/main" id="{00000000-0008-0000-0000-000067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72" name="Text Box 4">
          <a:extLst>
            <a:ext uri="{FF2B5EF4-FFF2-40B4-BE49-F238E27FC236}">
              <a16:creationId xmlns="" xmlns:a16="http://schemas.microsoft.com/office/drawing/2014/main" id="{00000000-0008-0000-0000-000068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73" name="Text Box 4">
          <a:extLst>
            <a:ext uri="{FF2B5EF4-FFF2-40B4-BE49-F238E27FC236}">
              <a16:creationId xmlns="" xmlns:a16="http://schemas.microsoft.com/office/drawing/2014/main" id="{00000000-0008-0000-0000-000069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74" name="Text Box 4">
          <a:extLst>
            <a:ext uri="{FF2B5EF4-FFF2-40B4-BE49-F238E27FC236}">
              <a16:creationId xmlns="" xmlns:a16="http://schemas.microsoft.com/office/drawing/2014/main" id="{00000000-0008-0000-0000-00006A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75" name="Text Box 4">
          <a:extLst>
            <a:ext uri="{FF2B5EF4-FFF2-40B4-BE49-F238E27FC236}">
              <a16:creationId xmlns="" xmlns:a16="http://schemas.microsoft.com/office/drawing/2014/main" id="{00000000-0008-0000-0000-00006B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76" name="Text Box 4">
          <a:extLst>
            <a:ext uri="{FF2B5EF4-FFF2-40B4-BE49-F238E27FC236}">
              <a16:creationId xmlns="" xmlns:a16="http://schemas.microsoft.com/office/drawing/2014/main" id="{00000000-0008-0000-0000-00006C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77" name="Text Box 4">
          <a:extLst>
            <a:ext uri="{FF2B5EF4-FFF2-40B4-BE49-F238E27FC236}">
              <a16:creationId xmlns="" xmlns:a16="http://schemas.microsoft.com/office/drawing/2014/main" id="{00000000-0008-0000-0000-00006D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78" name="Text Box 4">
          <a:extLst>
            <a:ext uri="{FF2B5EF4-FFF2-40B4-BE49-F238E27FC236}">
              <a16:creationId xmlns="" xmlns:a16="http://schemas.microsoft.com/office/drawing/2014/main" id="{00000000-0008-0000-0000-00006E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79" name="Text Box 4">
          <a:extLst>
            <a:ext uri="{FF2B5EF4-FFF2-40B4-BE49-F238E27FC236}">
              <a16:creationId xmlns="" xmlns:a16="http://schemas.microsoft.com/office/drawing/2014/main" id="{00000000-0008-0000-0000-00006F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80" name="Text Box 4">
          <a:extLst>
            <a:ext uri="{FF2B5EF4-FFF2-40B4-BE49-F238E27FC236}">
              <a16:creationId xmlns="" xmlns:a16="http://schemas.microsoft.com/office/drawing/2014/main" id="{00000000-0008-0000-0000-000070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81" name="Text Box 4">
          <a:extLst>
            <a:ext uri="{FF2B5EF4-FFF2-40B4-BE49-F238E27FC236}">
              <a16:creationId xmlns="" xmlns:a16="http://schemas.microsoft.com/office/drawing/2014/main" id="{00000000-0008-0000-0000-000071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82" name="Text Box 4">
          <a:extLst>
            <a:ext uri="{FF2B5EF4-FFF2-40B4-BE49-F238E27FC236}">
              <a16:creationId xmlns="" xmlns:a16="http://schemas.microsoft.com/office/drawing/2014/main" id="{00000000-0008-0000-0000-000072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83" name="Text Box 4">
          <a:extLst>
            <a:ext uri="{FF2B5EF4-FFF2-40B4-BE49-F238E27FC236}">
              <a16:creationId xmlns="" xmlns:a16="http://schemas.microsoft.com/office/drawing/2014/main" id="{00000000-0008-0000-0000-000073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84" name="Text Box 4">
          <a:extLst>
            <a:ext uri="{FF2B5EF4-FFF2-40B4-BE49-F238E27FC236}">
              <a16:creationId xmlns="" xmlns:a16="http://schemas.microsoft.com/office/drawing/2014/main" id="{00000000-0008-0000-0000-000074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85" name="Text Box 4">
          <a:extLst>
            <a:ext uri="{FF2B5EF4-FFF2-40B4-BE49-F238E27FC236}">
              <a16:creationId xmlns="" xmlns:a16="http://schemas.microsoft.com/office/drawing/2014/main" id="{00000000-0008-0000-0000-000075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86" name="Text Box 4">
          <a:extLst>
            <a:ext uri="{FF2B5EF4-FFF2-40B4-BE49-F238E27FC236}">
              <a16:creationId xmlns="" xmlns:a16="http://schemas.microsoft.com/office/drawing/2014/main" id="{00000000-0008-0000-0000-000076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87" name="Text Box 4">
          <a:extLst>
            <a:ext uri="{FF2B5EF4-FFF2-40B4-BE49-F238E27FC236}">
              <a16:creationId xmlns="" xmlns:a16="http://schemas.microsoft.com/office/drawing/2014/main" id="{00000000-0008-0000-0000-000077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88" name="Text Box 4">
          <a:extLst>
            <a:ext uri="{FF2B5EF4-FFF2-40B4-BE49-F238E27FC236}">
              <a16:creationId xmlns="" xmlns:a16="http://schemas.microsoft.com/office/drawing/2014/main" id="{00000000-0008-0000-0000-000078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89" name="Text Box 4">
          <a:extLst>
            <a:ext uri="{FF2B5EF4-FFF2-40B4-BE49-F238E27FC236}">
              <a16:creationId xmlns="" xmlns:a16="http://schemas.microsoft.com/office/drawing/2014/main" id="{00000000-0008-0000-0000-000079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90" name="Text Box 4">
          <a:extLst>
            <a:ext uri="{FF2B5EF4-FFF2-40B4-BE49-F238E27FC236}">
              <a16:creationId xmlns="" xmlns:a16="http://schemas.microsoft.com/office/drawing/2014/main" id="{00000000-0008-0000-0000-00007A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91" name="Text Box 4">
          <a:extLst>
            <a:ext uri="{FF2B5EF4-FFF2-40B4-BE49-F238E27FC236}">
              <a16:creationId xmlns="" xmlns:a16="http://schemas.microsoft.com/office/drawing/2014/main" id="{00000000-0008-0000-0000-00007B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92" name="Text Box 4">
          <a:extLst>
            <a:ext uri="{FF2B5EF4-FFF2-40B4-BE49-F238E27FC236}">
              <a16:creationId xmlns="" xmlns:a16="http://schemas.microsoft.com/office/drawing/2014/main" id="{00000000-0008-0000-0000-00007C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93" name="Text Box 4">
          <a:extLst>
            <a:ext uri="{FF2B5EF4-FFF2-40B4-BE49-F238E27FC236}">
              <a16:creationId xmlns="" xmlns:a16="http://schemas.microsoft.com/office/drawing/2014/main" id="{00000000-0008-0000-0000-00007D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94" name="Text Box 4">
          <a:extLst>
            <a:ext uri="{FF2B5EF4-FFF2-40B4-BE49-F238E27FC236}">
              <a16:creationId xmlns="" xmlns:a16="http://schemas.microsoft.com/office/drawing/2014/main" id="{00000000-0008-0000-0000-00007E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95" name="Text Box 4">
          <a:extLst>
            <a:ext uri="{FF2B5EF4-FFF2-40B4-BE49-F238E27FC236}">
              <a16:creationId xmlns="" xmlns:a16="http://schemas.microsoft.com/office/drawing/2014/main" id="{00000000-0008-0000-0000-00007F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96" name="Text Box 4">
          <a:extLst>
            <a:ext uri="{FF2B5EF4-FFF2-40B4-BE49-F238E27FC236}">
              <a16:creationId xmlns="" xmlns:a16="http://schemas.microsoft.com/office/drawing/2014/main" id="{00000000-0008-0000-0000-000080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97" name="Text Box 4">
          <a:extLst>
            <a:ext uri="{FF2B5EF4-FFF2-40B4-BE49-F238E27FC236}">
              <a16:creationId xmlns="" xmlns:a16="http://schemas.microsoft.com/office/drawing/2014/main" id="{00000000-0008-0000-0000-000081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98" name="Text Box 4">
          <a:extLst>
            <a:ext uri="{FF2B5EF4-FFF2-40B4-BE49-F238E27FC236}">
              <a16:creationId xmlns="" xmlns:a16="http://schemas.microsoft.com/office/drawing/2014/main" id="{00000000-0008-0000-0000-000082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xdr:row>
      <xdr:rowOff>0</xdr:rowOff>
    </xdr:from>
    <xdr:ext cx="266700" cy="38100"/>
    <xdr:sp macro="" textlink="">
      <xdr:nvSpPr>
        <xdr:cNvPr id="899" name="Text Box 4">
          <a:extLst>
            <a:ext uri="{FF2B5EF4-FFF2-40B4-BE49-F238E27FC236}">
              <a16:creationId xmlns="" xmlns:a16="http://schemas.microsoft.com/office/drawing/2014/main" id="{00000000-0008-0000-0000-000083030000}"/>
            </a:ext>
          </a:extLst>
        </xdr:cNvPr>
        <xdr:cNvSpPr txBox="1">
          <a:spLocks noChangeArrowheads="1"/>
        </xdr:cNvSpPr>
      </xdr:nvSpPr>
      <xdr:spPr bwMode="auto">
        <a:xfrm>
          <a:off x="0" y="250698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171</xdr:row>
      <xdr:rowOff>0</xdr:rowOff>
    </xdr:from>
    <xdr:to>
      <xdr:col>0</xdr:col>
      <xdr:colOff>57150</xdr:colOff>
      <xdr:row>171</xdr:row>
      <xdr:rowOff>82498</xdr:rowOff>
    </xdr:to>
    <xdr:sp macro="" textlink="">
      <xdr:nvSpPr>
        <xdr:cNvPr id="900" name="Text Box 394744">
          <a:extLst>
            <a:ext uri="{FF2B5EF4-FFF2-40B4-BE49-F238E27FC236}">
              <a16:creationId xmlns="" xmlns:a16="http://schemas.microsoft.com/office/drawing/2014/main" id="{00000000-0008-0000-0000-000011390000}"/>
            </a:ext>
          </a:extLst>
        </xdr:cNvPr>
        <xdr:cNvSpPr txBox="1">
          <a:spLocks noChangeArrowheads="1"/>
        </xdr:cNvSpPr>
      </xdr:nvSpPr>
      <xdr:spPr bwMode="auto">
        <a:xfrm>
          <a:off x="0" y="110476665"/>
          <a:ext cx="57150" cy="78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171</xdr:row>
      <xdr:rowOff>0</xdr:rowOff>
    </xdr:from>
    <xdr:to>
      <xdr:col>0</xdr:col>
      <xdr:colOff>57150</xdr:colOff>
      <xdr:row>171</xdr:row>
      <xdr:rowOff>82498</xdr:rowOff>
    </xdr:to>
    <xdr:sp macro="" textlink="">
      <xdr:nvSpPr>
        <xdr:cNvPr id="901" name="Text Box 394360">
          <a:extLst>
            <a:ext uri="{FF2B5EF4-FFF2-40B4-BE49-F238E27FC236}">
              <a16:creationId xmlns="" xmlns:a16="http://schemas.microsoft.com/office/drawing/2014/main" id="{00000000-0008-0000-0000-000012390000}"/>
            </a:ext>
          </a:extLst>
        </xdr:cNvPr>
        <xdr:cNvSpPr txBox="1">
          <a:spLocks noChangeArrowheads="1"/>
        </xdr:cNvSpPr>
      </xdr:nvSpPr>
      <xdr:spPr bwMode="auto">
        <a:xfrm>
          <a:off x="0" y="110476665"/>
          <a:ext cx="57150" cy="78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171</xdr:row>
      <xdr:rowOff>0</xdr:rowOff>
    </xdr:from>
    <xdr:to>
      <xdr:col>0</xdr:col>
      <xdr:colOff>57150</xdr:colOff>
      <xdr:row>171</xdr:row>
      <xdr:rowOff>82498</xdr:rowOff>
    </xdr:to>
    <xdr:sp macro="" textlink="">
      <xdr:nvSpPr>
        <xdr:cNvPr id="902" name="Text Box 394744">
          <a:extLst>
            <a:ext uri="{FF2B5EF4-FFF2-40B4-BE49-F238E27FC236}">
              <a16:creationId xmlns="" xmlns:a16="http://schemas.microsoft.com/office/drawing/2014/main" id="{00000000-0008-0000-0000-000013390000}"/>
            </a:ext>
          </a:extLst>
        </xdr:cNvPr>
        <xdr:cNvSpPr txBox="1">
          <a:spLocks noChangeArrowheads="1"/>
        </xdr:cNvSpPr>
      </xdr:nvSpPr>
      <xdr:spPr bwMode="auto">
        <a:xfrm>
          <a:off x="0" y="110476665"/>
          <a:ext cx="57150" cy="78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171</xdr:row>
      <xdr:rowOff>0</xdr:rowOff>
    </xdr:from>
    <xdr:to>
      <xdr:col>0</xdr:col>
      <xdr:colOff>57150</xdr:colOff>
      <xdr:row>171</xdr:row>
      <xdr:rowOff>82498</xdr:rowOff>
    </xdr:to>
    <xdr:sp macro="" textlink="">
      <xdr:nvSpPr>
        <xdr:cNvPr id="903" name="Text Box 394360">
          <a:extLst>
            <a:ext uri="{FF2B5EF4-FFF2-40B4-BE49-F238E27FC236}">
              <a16:creationId xmlns="" xmlns:a16="http://schemas.microsoft.com/office/drawing/2014/main" id="{00000000-0008-0000-0000-000014390000}"/>
            </a:ext>
          </a:extLst>
        </xdr:cNvPr>
        <xdr:cNvSpPr txBox="1">
          <a:spLocks noChangeArrowheads="1"/>
        </xdr:cNvSpPr>
      </xdr:nvSpPr>
      <xdr:spPr bwMode="auto">
        <a:xfrm>
          <a:off x="0" y="110476665"/>
          <a:ext cx="57150" cy="78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171</xdr:row>
      <xdr:rowOff>0</xdr:rowOff>
    </xdr:from>
    <xdr:to>
      <xdr:col>0</xdr:col>
      <xdr:colOff>57150</xdr:colOff>
      <xdr:row>171</xdr:row>
      <xdr:rowOff>82498</xdr:rowOff>
    </xdr:to>
    <xdr:sp macro="" textlink="">
      <xdr:nvSpPr>
        <xdr:cNvPr id="904" name="Text Box 394744">
          <a:extLst>
            <a:ext uri="{FF2B5EF4-FFF2-40B4-BE49-F238E27FC236}">
              <a16:creationId xmlns="" xmlns:a16="http://schemas.microsoft.com/office/drawing/2014/main" id="{00000000-0008-0000-0000-000015390000}"/>
            </a:ext>
          </a:extLst>
        </xdr:cNvPr>
        <xdr:cNvSpPr txBox="1">
          <a:spLocks noChangeArrowheads="1"/>
        </xdr:cNvSpPr>
      </xdr:nvSpPr>
      <xdr:spPr bwMode="auto">
        <a:xfrm>
          <a:off x="0" y="110476665"/>
          <a:ext cx="57150" cy="78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171</xdr:row>
      <xdr:rowOff>0</xdr:rowOff>
    </xdr:from>
    <xdr:ext cx="57150" cy="81461"/>
    <xdr:sp macro="" textlink="">
      <xdr:nvSpPr>
        <xdr:cNvPr id="905" name="Text Box 394360">
          <a:extLst>
            <a:ext uri="{FF2B5EF4-FFF2-40B4-BE49-F238E27FC236}">
              <a16:creationId xmlns="" xmlns:a16="http://schemas.microsoft.com/office/drawing/2014/main" id="{00000000-0008-0000-0000-0000F63B0000}"/>
            </a:ext>
          </a:extLst>
        </xdr:cNvPr>
        <xdr:cNvSpPr txBox="1">
          <a:spLocks noChangeArrowheads="1"/>
        </xdr:cNvSpPr>
      </xdr:nvSpPr>
      <xdr:spPr bwMode="auto">
        <a:xfrm>
          <a:off x="0" y="1104766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81461"/>
    <xdr:sp macro="" textlink="">
      <xdr:nvSpPr>
        <xdr:cNvPr id="906" name="Text Box 394744">
          <a:extLst>
            <a:ext uri="{FF2B5EF4-FFF2-40B4-BE49-F238E27FC236}">
              <a16:creationId xmlns="" xmlns:a16="http://schemas.microsoft.com/office/drawing/2014/main" id="{00000000-0008-0000-0000-0000F73B0000}"/>
            </a:ext>
          </a:extLst>
        </xdr:cNvPr>
        <xdr:cNvSpPr txBox="1">
          <a:spLocks noChangeArrowheads="1"/>
        </xdr:cNvSpPr>
      </xdr:nvSpPr>
      <xdr:spPr bwMode="auto">
        <a:xfrm>
          <a:off x="0" y="1104766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81461"/>
    <xdr:sp macro="" textlink="">
      <xdr:nvSpPr>
        <xdr:cNvPr id="907" name="Text Box 394360">
          <a:extLst>
            <a:ext uri="{FF2B5EF4-FFF2-40B4-BE49-F238E27FC236}">
              <a16:creationId xmlns="" xmlns:a16="http://schemas.microsoft.com/office/drawing/2014/main" id="{00000000-0008-0000-0000-0000F83B0000}"/>
            </a:ext>
          </a:extLst>
        </xdr:cNvPr>
        <xdr:cNvSpPr txBox="1">
          <a:spLocks noChangeArrowheads="1"/>
        </xdr:cNvSpPr>
      </xdr:nvSpPr>
      <xdr:spPr bwMode="auto">
        <a:xfrm>
          <a:off x="0" y="1104766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81461"/>
    <xdr:sp macro="" textlink="">
      <xdr:nvSpPr>
        <xdr:cNvPr id="908" name="Text Box 394744">
          <a:extLst>
            <a:ext uri="{FF2B5EF4-FFF2-40B4-BE49-F238E27FC236}">
              <a16:creationId xmlns="" xmlns:a16="http://schemas.microsoft.com/office/drawing/2014/main" id="{00000000-0008-0000-0000-0000F93B0000}"/>
            </a:ext>
          </a:extLst>
        </xdr:cNvPr>
        <xdr:cNvSpPr txBox="1">
          <a:spLocks noChangeArrowheads="1"/>
        </xdr:cNvSpPr>
      </xdr:nvSpPr>
      <xdr:spPr bwMode="auto">
        <a:xfrm>
          <a:off x="0" y="1104766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81461"/>
    <xdr:sp macro="" textlink="">
      <xdr:nvSpPr>
        <xdr:cNvPr id="909" name="Text Box 394360">
          <a:extLst>
            <a:ext uri="{FF2B5EF4-FFF2-40B4-BE49-F238E27FC236}">
              <a16:creationId xmlns="" xmlns:a16="http://schemas.microsoft.com/office/drawing/2014/main" id="{00000000-0008-0000-0000-0000FA3B0000}"/>
            </a:ext>
          </a:extLst>
        </xdr:cNvPr>
        <xdr:cNvSpPr txBox="1">
          <a:spLocks noChangeArrowheads="1"/>
        </xdr:cNvSpPr>
      </xdr:nvSpPr>
      <xdr:spPr bwMode="auto">
        <a:xfrm>
          <a:off x="0" y="1104766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81461"/>
    <xdr:sp macro="" textlink="">
      <xdr:nvSpPr>
        <xdr:cNvPr id="910" name="Text Box 394744">
          <a:extLst>
            <a:ext uri="{FF2B5EF4-FFF2-40B4-BE49-F238E27FC236}">
              <a16:creationId xmlns="" xmlns:a16="http://schemas.microsoft.com/office/drawing/2014/main" id="{00000000-0008-0000-0000-0000FB3B0000}"/>
            </a:ext>
          </a:extLst>
        </xdr:cNvPr>
        <xdr:cNvSpPr txBox="1">
          <a:spLocks noChangeArrowheads="1"/>
        </xdr:cNvSpPr>
      </xdr:nvSpPr>
      <xdr:spPr bwMode="auto">
        <a:xfrm>
          <a:off x="0" y="1104766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82326"/>
    <xdr:sp macro="" textlink="">
      <xdr:nvSpPr>
        <xdr:cNvPr id="911" name="Text Box 394360">
          <a:extLst>
            <a:ext uri="{FF2B5EF4-FFF2-40B4-BE49-F238E27FC236}">
              <a16:creationId xmlns="" xmlns:a16="http://schemas.microsoft.com/office/drawing/2014/main" id="{00000000-0008-0000-0000-0000A94D0000}"/>
            </a:ext>
          </a:extLst>
        </xdr:cNvPr>
        <xdr:cNvSpPr txBox="1">
          <a:spLocks noChangeArrowheads="1"/>
        </xdr:cNvSpPr>
      </xdr:nvSpPr>
      <xdr:spPr bwMode="auto">
        <a:xfrm>
          <a:off x="0" y="1104766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82326"/>
    <xdr:sp macro="" textlink="">
      <xdr:nvSpPr>
        <xdr:cNvPr id="912" name="Text Box 394744">
          <a:extLst>
            <a:ext uri="{FF2B5EF4-FFF2-40B4-BE49-F238E27FC236}">
              <a16:creationId xmlns="" xmlns:a16="http://schemas.microsoft.com/office/drawing/2014/main" id="{00000000-0008-0000-0000-0000AA4D0000}"/>
            </a:ext>
          </a:extLst>
        </xdr:cNvPr>
        <xdr:cNvSpPr txBox="1">
          <a:spLocks noChangeArrowheads="1"/>
        </xdr:cNvSpPr>
      </xdr:nvSpPr>
      <xdr:spPr bwMode="auto">
        <a:xfrm>
          <a:off x="0" y="1104766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82326"/>
    <xdr:sp macro="" textlink="">
      <xdr:nvSpPr>
        <xdr:cNvPr id="913" name="Text Box 394360">
          <a:extLst>
            <a:ext uri="{FF2B5EF4-FFF2-40B4-BE49-F238E27FC236}">
              <a16:creationId xmlns="" xmlns:a16="http://schemas.microsoft.com/office/drawing/2014/main" id="{00000000-0008-0000-0000-0000AB4D0000}"/>
            </a:ext>
          </a:extLst>
        </xdr:cNvPr>
        <xdr:cNvSpPr txBox="1">
          <a:spLocks noChangeArrowheads="1"/>
        </xdr:cNvSpPr>
      </xdr:nvSpPr>
      <xdr:spPr bwMode="auto">
        <a:xfrm>
          <a:off x="0" y="1104766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82326"/>
    <xdr:sp macro="" textlink="">
      <xdr:nvSpPr>
        <xdr:cNvPr id="914" name="Text Box 394744">
          <a:extLst>
            <a:ext uri="{FF2B5EF4-FFF2-40B4-BE49-F238E27FC236}">
              <a16:creationId xmlns="" xmlns:a16="http://schemas.microsoft.com/office/drawing/2014/main" id="{00000000-0008-0000-0000-0000AC4D0000}"/>
            </a:ext>
          </a:extLst>
        </xdr:cNvPr>
        <xdr:cNvSpPr txBox="1">
          <a:spLocks noChangeArrowheads="1"/>
        </xdr:cNvSpPr>
      </xdr:nvSpPr>
      <xdr:spPr bwMode="auto">
        <a:xfrm>
          <a:off x="0" y="1104766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82326"/>
    <xdr:sp macro="" textlink="">
      <xdr:nvSpPr>
        <xdr:cNvPr id="915" name="Text Box 394360">
          <a:extLst>
            <a:ext uri="{FF2B5EF4-FFF2-40B4-BE49-F238E27FC236}">
              <a16:creationId xmlns="" xmlns:a16="http://schemas.microsoft.com/office/drawing/2014/main" id="{00000000-0008-0000-0000-0000AD4D0000}"/>
            </a:ext>
          </a:extLst>
        </xdr:cNvPr>
        <xdr:cNvSpPr txBox="1">
          <a:spLocks noChangeArrowheads="1"/>
        </xdr:cNvSpPr>
      </xdr:nvSpPr>
      <xdr:spPr bwMode="auto">
        <a:xfrm>
          <a:off x="0" y="1104766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82326"/>
    <xdr:sp macro="" textlink="">
      <xdr:nvSpPr>
        <xdr:cNvPr id="916" name="Text Box 394744">
          <a:extLst>
            <a:ext uri="{FF2B5EF4-FFF2-40B4-BE49-F238E27FC236}">
              <a16:creationId xmlns="" xmlns:a16="http://schemas.microsoft.com/office/drawing/2014/main" id="{00000000-0008-0000-0000-0000AE4D0000}"/>
            </a:ext>
          </a:extLst>
        </xdr:cNvPr>
        <xdr:cNvSpPr txBox="1">
          <a:spLocks noChangeArrowheads="1"/>
        </xdr:cNvSpPr>
      </xdr:nvSpPr>
      <xdr:spPr bwMode="auto">
        <a:xfrm>
          <a:off x="0" y="110476665"/>
          <a:ext cx="57150" cy="8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81461"/>
    <xdr:sp macro="" textlink="">
      <xdr:nvSpPr>
        <xdr:cNvPr id="917" name="Text Box 394360">
          <a:extLst>
            <a:ext uri="{FF2B5EF4-FFF2-40B4-BE49-F238E27FC236}">
              <a16:creationId xmlns="" xmlns:a16="http://schemas.microsoft.com/office/drawing/2014/main" id="{00000000-0008-0000-0000-0000AF4D0000}"/>
            </a:ext>
          </a:extLst>
        </xdr:cNvPr>
        <xdr:cNvSpPr txBox="1">
          <a:spLocks noChangeArrowheads="1"/>
        </xdr:cNvSpPr>
      </xdr:nvSpPr>
      <xdr:spPr bwMode="auto">
        <a:xfrm>
          <a:off x="0" y="1104766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81461"/>
    <xdr:sp macro="" textlink="">
      <xdr:nvSpPr>
        <xdr:cNvPr id="918" name="Text Box 394744">
          <a:extLst>
            <a:ext uri="{FF2B5EF4-FFF2-40B4-BE49-F238E27FC236}">
              <a16:creationId xmlns="" xmlns:a16="http://schemas.microsoft.com/office/drawing/2014/main" id="{00000000-0008-0000-0000-0000B04D0000}"/>
            </a:ext>
          </a:extLst>
        </xdr:cNvPr>
        <xdr:cNvSpPr txBox="1">
          <a:spLocks noChangeArrowheads="1"/>
        </xdr:cNvSpPr>
      </xdr:nvSpPr>
      <xdr:spPr bwMode="auto">
        <a:xfrm>
          <a:off x="0" y="1104766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81461"/>
    <xdr:sp macro="" textlink="">
      <xdr:nvSpPr>
        <xdr:cNvPr id="919" name="Text Box 394360">
          <a:extLst>
            <a:ext uri="{FF2B5EF4-FFF2-40B4-BE49-F238E27FC236}">
              <a16:creationId xmlns="" xmlns:a16="http://schemas.microsoft.com/office/drawing/2014/main" id="{00000000-0008-0000-0000-0000B14D0000}"/>
            </a:ext>
          </a:extLst>
        </xdr:cNvPr>
        <xdr:cNvSpPr txBox="1">
          <a:spLocks noChangeArrowheads="1"/>
        </xdr:cNvSpPr>
      </xdr:nvSpPr>
      <xdr:spPr bwMode="auto">
        <a:xfrm>
          <a:off x="0" y="1104766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81461"/>
    <xdr:sp macro="" textlink="">
      <xdr:nvSpPr>
        <xdr:cNvPr id="920" name="Text Box 394744">
          <a:extLst>
            <a:ext uri="{FF2B5EF4-FFF2-40B4-BE49-F238E27FC236}">
              <a16:creationId xmlns="" xmlns:a16="http://schemas.microsoft.com/office/drawing/2014/main" id="{00000000-0008-0000-0000-0000B24D0000}"/>
            </a:ext>
          </a:extLst>
        </xdr:cNvPr>
        <xdr:cNvSpPr txBox="1">
          <a:spLocks noChangeArrowheads="1"/>
        </xdr:cNvSpPr>
      </xdr:nvSpPr>
      <xdr:spPr bwMode="auto">
        <a:xfrm>
          <a:off x="0" y="1104766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81461"/>
    <xdr:sp macro="" textlink="">
      <xdr:nvSpPr>
        <xdr:cNvPr id="921" name="Text Box 394360">
          <a:extLst>
            <a:ext uri="{FF2B5EF4-FFF2-40B4-BE49-F238E27FC236}">
              <a16:creationId xmlns="" xmlns:a16="http://schemas.microsoft.com/office/drawing/2014/main" id="{00000000-0008-0000-0000-0000B34D0000}"/>
            </a:ext>
          </a:extLst>
        </xdr:cNvPr>
        <xdr:cNvSpPr txBox="1">
          <a:spLocks noChangeArrowheads="1"/>
        </xdr:cNvSpPr>
      </xdr:nvSpPr>
      <xdr:spPr bwMode="auto">
        <a:xfrm>
          <a:off x="0" y="1104766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81461"/>
    <xdr:sp macro="" textlink="">
      <xdr:nvSpPr>
        <xdr:cNvPr id="922" name="Text Box 394744">
          <a:extLst>
            <a:ext uri="{FF2B5EF4-FFF2-40B4-BE49-F238E27FC236}">
              <a16:creationId xmlns="" xmlns:a16="http://schemas.microsoft.com/office/drawing/2014/main" id="{00000000-0008-0000-0000-0000B44D0000}"/>
            </a:ext>
          </a:extLst>
        </xdr:cNvPr>
        <xdr:cNvSpPr txBox="1">
          <a:spLocks noChangeArrowheads="1"/>
        </xdr:cNvSpPr>
      </xdr:nvSpPr>
      <xdr:spPr bwMode="auto">
        <a:xfrm>
          <a:off x="0" y="110476665"/>
          <a:ext cx="57150" cy="8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6</xdr:row>
      <xdr:rowOff>0</xdr:rowOff>
    </xdr:from>
    <xdr:to>
      <xdr:col>0</xdr:col>
      <xdr:colOff>266700</xdr:colOff>
      <xdr:row>6</xdr:row>
      <xdr:rowOff>38100</xdr:rowOff>
    </xdr:to>
    <xdr:sp macro="" textlink="">
      <xdr:nvSpPr>
        <xdr:cNvPr id="923" name="Text Box 4">
          <a:extLst>
            <a:ext uri="{FF2B5EF4-FFF2-40B4-BE49-F238E27FC236}">
              <a16:creationId xmlns="" xmlns:a16="http://schemas.microsoft.com/office/drawing/2014/main" id="{00000000-0008-0000-0000-000008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24" name="Text Box 4">
          <a:extLst>
            <a:ext uri="{FF2B5EF4-FFF2-40B4-BE49-F238E27FC236}">
              <a16:creationId xmlns="" xmlns:a16="http://schemas.microsoft.com/office/drawing/2014/main" id="{00000000-0008-0000-0000-000009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25" name="Text Box 4">
          <a:extLst>
            <a:ext uri="{FF2B5EF4-FFF2-40B4-BE49-F238E27FC236}">
              <a16:creationId xmlns="" xmlns:a16="http://schemas.microsoft.com/office/drawing/2014/main" id="{00000000-0008-0000-0000-00000A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26" name="Text Box 4">
          <a:extLst>
            <a:ext uri="{FF2B5EF4-FFF2-40B4-BE49-F238E27FC236}">
              <a16:creationId xmlns="" xmlns:a16="http://schemas.microsoft.com/office/drawing/2014/main" id="{00000000-0008-0000-0000-00000B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27" name="Text Box 4">
          <a:extLst>
            <a:ext uri="{FF2B5EF4-FFF2-40B4-BE49-F238E27FC236}">
              <a16:creationId xmlns="" xmlns:a16="http://schemas.microsoft.com/office/drawing/2014/main" id="{00000000-0008-0000-0000-00000C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28" name="Text Box 4">
          <a:extLst>
            <a:ext uri="{FF2B5EF4-FFF2-40B4-BE49-F238E27FC236}">
              <a16:creationId xmlns="" xmlns:a16="http://schemas.microsoft.com/office/drawing/2014/main" id="{00000000-0008-0000-0000-00000D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29" name="Text Box 4">
          <a:extLst>
            <a:ext uri="{FF2B5EF4-FFF2-40B4-BE49-F238E27FC236}">
              <a16:creationId xmlns="" xmlns:a16="http://schemas.microsoft.com/office/drawing/2014/main" id="{00000000-0008-0000-0000-00000E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30" name="Text Box 4">
          <a:extLst>
            <a:ext uri="{FF2B5EF4-FFF2-40B4-BE49-F238E27FC236}">
              <a16:creationId xmlns="" xmlns:a16="http://schemas.microsoft.com/office/drawing/2014/main" id="{00000000-0008-0000-0000-00000F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31" name="Text Box 4">
          <a:extLst>
            <a:ext uri="{FF2B5EF4-FFF2-40B4-BE49-F238E27FC236}">
              <a16:creationId xmlns="" xmlns:a16="http://schemas.microsoft.com/office/drawing/2014/main" id="{00000000-0008-0000-0000-000010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32" name="Text Box 4">
          <a:extLst>
            <a:ext uri="{FF2B5EF4-FFF2-40B4-BE49-F238E27FC236}">
              <a16:creationId xmlns="" xmlns:a16="http://schemas.microsoft.com/office/drawing/2014/main" id="{00000000-0008-0000-0000-000011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33" name="Text Box 4">
          <a:extLst>
            <a:ext uri="{FF2B5EF4-FFF2-40B4-BE49-F238E27FC236}">
              <a16:creationId xmlns="" xmlns:a16="http://schemas.microsoft.com/office/drawing/2014/main" id="{00000000-0008-0000-0000-000012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34" name="Text Box 4">
          <a:extLst>
            <a:ext uri="{FF2B5EF4-FFF2-40B4-BE49-F238E27FC236}">
              <a16:creationId xmlns="" xmlns:a16="http://schemas.microsoft.com/office/drawing/2014/main" id="{00000000-0008-0000-0000-000013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35" name="Text Box 4">
          <a:extLst>
            <a:ext uri="{FF2B5EF4-FFF2-40B4-BE49-F238E27FC236}">
              <a16:creationId xmlns="" xmlns:a16="http://schemas.microsoft.com/office/drawing/2014/main" id="{00000000-0008-0000-0000-000014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36" name="Text Box 4">
          <a:extLst>
            <a:ext uri="{FF2B5EF4-FFF2-40B4-BE49-F238E27FC236}">
              <a16:creationId xmlns="" xmlns:a16="http://schemas.microsoft.com/office/drawing/2014/main" id="{00000000-0008-0000-0000-000015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37" name="Text Box 4">
          <a:extLst>
            <a:ext uri="{FF2B5EF4-FFF2-40B4-BE49-F238E27FC236}">
              <a16:creationId xmlns="" xmlns:a16="http://schemas.microsoft.com/office/drawing/2014/main" id="{00000000-0008-0000-0000-000016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38" name="Text Box 4">
          <a:extLst>
            <a:ext uri="{FF2B5EF4-FFF2-40B4-BE49-F238E27FC236}">
              <a16:creationId xmlns="" xmlns:a16="http://schemas.microsoft.com/office/drawing/2014/main" id="{00000000-0008-0000-0000-000017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39" name="Text Box 4">
          <a:extLst>
            <a:ext uri="{FF2B5EF4-FFF2-40B4-BE49-F238E27FC236}">
              <a16:creationId xmlns="" xmlns:a16="http://schemas.microsoft.com/office/drawing/2014/main" id="{00000000-0008-0000-0000-000018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40" name="Text Box 4">
          <a:extLst>
            <a:ext uri="{FF2B5EF4-FFF2-40B4-BE49-F238E27FC236}">
              <a16:creationId xmlns="" xmlns:a16="http://schemas.microsoft.com/office/drawing/2014/main" id="{00000000-0008-0000-0000-000019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41" name="Text Box 4">
          <a:extLst>
            <a:ext uri="{FF2B5EF4-FFF2-40B4-BE49-F238E27FC236}">
              <a16:creationId xmlns="" xmlns:a16="http://schemas.microsoft.com/office/drawing/2014/main" id="{00000000-0008-0000-0000-00001A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42" name="Text Box 4">
          <a:extLst>
            <a:ext uri="{FF2B5EF4-FFF2-40B4-BE49-F238E27FC236}">
              <a16:creationId xmlns="" xmlns:a16="http://schemas.microsoft.com/office/drawing/2014/main" id="{00000000-0008-0000-0000-00001B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43" name="Text Box 4">
          <a:extLst>
            <a:ext uri="{FF2B5EF4-FFF2-40B4-BE49-F238E27FC236}">
              <a16:creationId xmlns="" xmlns:a16="http://schemas.microsoft.com/office/drawing/2014/main" id="{00000000-0008-0000-0000-000008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44" name="Text Box 4">
          <a:extLst>
            <a:ext uri="{FF2B5EF4-FFF2-40B4-BE49-F238E27FC236}">
              <a16:creationId xmlns="" xmlns:a16="http://schemas.microsoft.com/office/drawing/2014/main" id="{00000000-0008-0000-0000-000009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45" name="Text Box 4">
          <a:extLst>
            <a:ext uri="{FF2B5EF4-FFF2-40B4-BE49-F238E27FC236}">
              <a16:creationId xmlns="" xmlns:a16="http://schemas.microsoft.com/office/drawing/2014/main" id="{00000000-0008-0000-0000-00000A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46" name="Text Box 4">
          <a:extLst>
            <a:ext uri="{FF2B5EF4-FFF2-40B4-BE49-F238E27FC236}">
              <a16:creationId xmlns="" xmlns:a16="http://schemas.microsoft.com/office/drawing/2014/main" id="{00000000-0008-0000-0000-00000B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47" name="Text Box 4">
          <a:extLst>
            <a:ext uri="{FF2B5EF4-FFF2-40B4-BE49-F238E27FC236}">
              <a16:creationId xmlns="" xmlns:a16="http://schemas.microsoft.com/office/drawing/2014/main" id="{00000000-0008-0000-0000-00000C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48" name="Text Box 4">
          <a:extLst>
            <a:ext uri="{FF2B5EF4-FFF2-40B4-BE49-F238E27FC236}">
              <a16:creationId xmlns="" xmlns:a16="http://schemas.microsoft.com/office/drawing/2014/main" id="{00000000-0008-0000-0000-00000D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49" name="Text Box 4">
          <a:extLst>
            <a:ext uri="{FF2B5EF4-FFF2-40B4-BE49-F238E27FC236}">
              <a16:creationId xmlns="" xmlns:a16="http://schemas.microsoft.com/office/drawing/2014/main" id="{00000000-0008-0000-0000-00000E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50" name="Text Box 4">
          <a:extLst>
            <a:ext uri="{FF2B5EF4-FFF2-40B4-BE49-F238E27FC236}">
              <a16:creationId xmlns="" xmlns:a16="http://schemas.microsoft.com/office/drawing/2014/main" id="{00000000-0008-0000-0000-00000F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51" name="Text Box 4">
          <a:extLst>
            <a:ext uri="{FF2B5EF4-FFF2-40B4-BE49-F238E27FC236}">
              <a16:creationId xmlns="" xmlns:a16="http://schemas.microsoft.com/office/drawing/2014/main" id="{00000000-0008-0000-0000-000010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52" name="Text Box 4">
          <a:extLst>
            <a:ext uri="{FF2B5EF4-FFF2-40B4-BE49-F238E27FC236}">
              <a16:creationId xmlns="" xmlns:a16="http://schemas.microsoft.com/office/drawing/2014/main" id="{00000000-0008-0000-0000-000011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53" name="Text Box 4">
          <a:extLst>
            <a:ext uri="{FF2B5EF4-FFF2-40B4-BE49-F238E27FC236}">
              <a16:creationId xmlns="" xmlns:a16="http://schemas.microsoft.com/office/drawing/2014/main" id="{00000000-0008-0000-0000-000012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54" name="Text Box 4">
          <a:extLst>
            <a:ext uri="{FF2B5EF4-FFF2-40B4-BE49-F238E27FC236}">
              <a16:creationId xmlns="" xmlns:a16="http://schemas.microsoft.com/office/drawing/2014/main" id="{00000000-0008-0000-0000-000013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55" name="Text Box 4">
          <a:extLst>
            <a:ext uri="{FF2B5EF4-FFF2-40B4-BE49-F238E27FC236}">
              <a16:creationId xmlns="" xmlns:a16="http://schemas.microsoft.com/office/drawing/2014/main" id="{00000000-0008-0000-0000-000014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56" name="Text Box 4">
          <a:extLst>
            <a:ext uri="{FF2B5EF4-FFF2-40B4-BE49-F238E27FC236}">
              <a16:creationId xmlns="" xmlns:a16="http://schemas.microsoft.com/office/drawing/2014/main" id="{00000000-0008-0000-0000-000015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57" name="Text Box 4">
          <a:extLst>
            <a:ext uri="{FF2B5EF4-FFF2-40B4-BE49-F238E27FC236}">
              <a16:creationId xmlns="" xmlns:a16="http://schemas.microsoft.com/office/drawing/2014/main" id="{00000000-0008-0000-0000-000016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58" name="Text Box 4">
          <a:extLst>
            <a:ext uri="{FF2B5EF4-FFF2-40B4-BE49-F238E27FC236}">
              <a16:creationId xmlns="" xmlns:a16="http://schemas.microsoft.com/office/drawing/2014/main" id="{00000000-0008-0000-0000-000017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59" name="Text Box 4">
          <a:extLst>
            <a:ext uri="{FF2B5EF4-FFF2-40B4-BE49-F238E27FC236}">
              <a16:creationId xmlns="" xmlns:a16="http://schemas.microsoft.com/office/drawing/2014/main" id="{00000000-0008-0000-0000-000018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60" name="Text Box 4">
          <a:extLst>
            <a:ext uri="{FF2B5EF4-FFF2-40B4-BE49-F238E27FC236}">
              <a16:creationId xmlns="" xmlns:a16="http://schemas.microsoft.com/office/drawing/2014/main" id="{00000000-0008-0000-0000-000019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61" name="Text Box 4">
          <a:extLst>
            <a:ext uri="{FF2B5EF4-FFF2-40B4-BE49-F238E27FC236}">
              <a16:creationId xmlns="" xmlns:a16="http://schemas.microsoft.com/office/drawing/2014/main" id="{00000000-0008-0000-0000-00001A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xdr:row>
      <xdr:rowOff>0</xdr:rowOff>
    </xdr:from>
    <xdr:to>
      <xdr:col>0</xdr:col>
      <xdr:colOff>266700</xdr:colOff>
      <xdr:row>6</xdr:row>
      <xdr:rowOff>38100</xdr:rowOff>
    </xdr:to>
    <xdr:sp macro="" textlink="">
      <xdr:nvSpPr>
        <xdr:cNvPr id="962" name="Text Box 4">
          <a:extLst>
            <a:ext uri="{FF2B5EF4-FFF2-40B4-BE49-F238E27FC236}">
              <a16:creationId xmlns="" xmlns:a16="http://schemas.microsoft.com/office/drawing/2014/main" id="{00000000-0008-0000-0000-00001B020000}"/>
            </a:ext>
          </a:extLst>
        </xdr:cNvPr>
        <xdr:cNvSpPr txBox="1">
          <a:spLocks noChangeArrowheads="1"/>
        </xdr:cNvSpPr>
      </xdr:nvSpPr>
      <xdr:spPr bwMode="auto">
        <a:xfrm>
          <a:off x="0" y="325374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1</xdr:row>
      <xdr:rowOff>0</xdr:rowOff>
    </xdr:from>
    <xdr:ext cx="266700" cy="38100"/>
    <xdr:sp macro="" textlink="">
      <xdr:nvSpPr>
        <xdr:cNvPr id="963" name="Text Box 4">
          <a:extLst>
            <a:ext uri="{FF2B5EF4-FFF2-40B4-BE49-F238E27FC236}">
              <a16:creationId xmlns="" xmlns:a16="http://schemas.microsoft.com/office/drawing/2014/main" id="{00000000-0008-0000-0000-000008020000}"/>
            </a:ext>
          </a:extLst>
        </xdr:cNvPr>
        <xdr:cNvSpPr txBox="1">
          <a:spLocks noChangeArrowheads="1"/>
        </xdr:cNvSpPr>
      </xdr:nvSpPr>
      <xdr:spPr bwMode="auto">
        <a:xfrm>
          <a:off x="0" y="17145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266700" cy="38100"/>
    <xdr:sp macro="" textlink="">
      <xdr:nvSpPr>
        <xdr:cNvPr id="964" name="Text Box 4">
          <a:extLst>
            <a:ext uri="{FF2B5EF4-FFF2-40B4-BE49-F238E27FC236}">
              <a16:creationId xmlns="" xmlns:a16="http://schemas.microsoft.com/office/drawing/2014/main" id="{00000000-0008-0000-0000-000009020000}"/>
            </a:ext>
          </a:extLst>
        </xdr:cNvPr>
        <xdr:cNvSpPr txBox="1">
          <a:spLocks noChangeArrowheads="1"/>
        </xdr:cNvSpPr>
      </xdr:nvSpPr>
      <xdr:spPr bwMode="auto">
        <a:xfrm>
          <a:off x="0" y="17145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266700" cy="38100"/>
    <xdr:sp macro="" textlink="">
      <xdr:nvSpPr>
        <xdr:cNvPr id="965" name="Text Box 4">
          <a:extLst>
            <a:ext uri="{FF2B5EF4-FFF2-40B4-BE49-F238E27FC236}">
              <a16:creationId xmlns="" xmlns:a16="http://schemas.microsoft.com/office/drawing/2014/main" id="{00000000-0008-0000-0000-00000A020000}"/>
            </a:ext>
          </a:extLst>
        </xdr:cNvPr>
        <xdr:cNvSpPr txBox="1">
          <a:spLocks noChangeArrowheads="1"/>
        </xdr:cNvSpPr>
      </xdr:nvSpPr>
      <xdr:spPr bwMode="auto">
        <a:xfrm>
          <a:off x="0" y="17145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266700" cy="38100"/>
    <xdr:sp macro="" textlink="">
      <xdr:nvSpPr>
        <xdr:cNvPr id="966" name="Text Box 4">
          <a:extLst>
            <a:ext uri="{FF2B5EF4-FFF2-40B4-BE49-F238E27FC236}">
              <a16:creationId xmlns="" xmlns:a16="http://schemas.microsoft.com/office/drawing/2014/main" id="{00000000-0008-0000-0000-00000B020000}"/>
            </a:ext>
          </a:extLst>
        </xdr:cNvPr>
        <xdr:cNvSpPr txBox="1">
          <a:spLocks noChangeArrowheads="1"/>
        </xdr:cNvSpPr>
      </xdr:nvSpPr>
      <xdr:spPr bwMode="auto">
        <a:xfrm>
          <a:off x="0" y="17145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266700" cy="38100"/>
    <xdr:sp macro="" textlink="">
      <xdr:nvSpPr>
        <xdr:cNvPr id="967" name="Text Box 4">
          <a:extLst>
            <a:ext uri="{FF2B5EF4-FFF2-40B4-BE49-F238E27FC236}">
              <a16:creationId xmlns="" xmlns:a16="http://schemas.microsoft.com/office/drawing/2014/main" id="{00000000-0008-0000-0000-00000C020000}"/>
            </a:ext>
          </a:extLst>
        </xdr:cNvPr>
        <xdr:cNvSpPr txBox="1">
          <a:spLocks noChangeArrowheads="1"/>
        </xdr:cNvSpPr>
      </xdr:nvSpPr>
      <xdr:spPr bwMode="auto">
        <a:xfrm>
          <a:off x="0" y="17145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266700" cy="38100"/>
    <xdr:sp macro="" textlink="">
      <xdr:nvSpPr>
        <xdr:cNvPr id="968" name="Text Box 4">
          <a:extLst>
            <a:ext uri="{FF2B5EF4-FFF2-40B4-BE49-F238E27FC236}">
              <a16:creationId xmlns="" xmlns:a16="http://schemas.microsoft.com/office/drawing/2014/main" id="{00000000-0008-0000-0000-00000D020000}"/>
            </a:ext>
          </a:extLst>
        </xdr:cNvPr>
        <xdr:cNvSpPr txBox="1">
          <a:spLocks noChangeArrowheads="1"/>
        </xdr:cNvSpPr>
      </xdr:nvSpPr>
      <xdr:spPr bwMode="auto">
        <a:xfrm>
          <a:off x="0" y="17145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266700" cy="38100"/>
    <xdr:sp macro="" textlink="">
      <xdr:nvSpPr>
        <xdr:cNvPr id="969" name="Text Box 4">
          <a:extLst>
            <a:ext uri="{FF2B5EF4-FFF2-40B4-BE49-F238E27FC236}">
              <a16:creationId xmlns="" xmlns:a16="http://schemas.microsoft.com/office/drawing/2014/main" id="{00000000-0008-0000-0000-00000E020000}"/>
            </a:ext>
          </a:extLst>
        </xdr:cNvPr>
        <xdr:cNvSpPr txBox="1">
          <a:spLocks noChangeArrowheads="1"/>
        </xdr:cNvSpPr>
      </xdr:nvSpPr>
      <xdr:spPr bwMode="auto">
        <a:xfrm>
          <a:off x="0" y="17145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266700" cy="38100"/>
    <xdr:sp macro="" textlink="">
      <xdr:nvSpPr>
        <xdr:cNvPr id="970" name="Text Box 4">
          <a:extLst>
            <a:ext uri="{FF2B5EF4-FFF2-40B4-BE49-F238E27FC236}">
              <a16:creationId xmlns="" xmlns:a16="http://schemas.microsoft.com/office/drawing/2014/main" id="{00000000-0008-0000-0000-00000F020000}"/>
            </a:ext>
          </a:extLst>
        </xdr:cNvPr>
        <xdr:cNvSpPr txBox="1">
          <a:spLocks noChangeArrowheads="1"/>
        </xdr:cNvSpPr>
      </xdr:nvSpPr>
      <xdr:spPr bwMode="auto">
        <a:xfrm>
          <a:off x="0" y="17145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266700" cy="38100"/>
    <xdr:sp macro="" textlink="">
      <xdr:nvSpPr>
        <xdr:cNvPr id="971" name="Text Box 4">
          <a:extLst>
            <a:ext uri="{FF2B5EF4-FFF2-40B4-BE49-F238E27FC236}">
              <a16:creationId xmlns="" xmlns:a16="http://schemas.microsoft.com/office/drawing/2014/main" id="{00000000-0008-0000-0000-000010020000}"/>
            </a:ext>
          </a:extLst>
        </xdr:cNvPr>
        <xdr:cNvSpPr txBox="1">
          <a:spLocks noChangeArrowheads="1"/>
        </xdr:cNvSpPr>
      </xdr:nvSpPr>
      <xdr:spPr bwMode="auto">
        <a:xfrm>
          <a:off x="0" y="17145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266700" cy="38100"/>
    <xdr:sp macro="" textlink="">
      <xdr:nvSpPr>
        <xdr:cNvPr id="972" name="Text Box 4">
          <a:extLst>
            <a:ext uri="{FF2B5EF4-FFF2-40B4-BE49-F238E27FC236}">
              <a16:creationId xmlns="" xmlns:a16="http://schemas.microsoft.com/office/drawing/2014/main" id="{00000000-0008-0000-0000-000011020000}"/>
            </a:ext>
          </a:extLst>
        </xdr:cNvPr>
        <xdr:cNvSpPr txBox="1">
          <a:spLocks noChangeArrowheads="1"/>
        </xdr:cNvSpPr>
      </xdr:nvSpPr>
      <xdr:spPr bwMode="auto">
        <a:xfrm>
          <a:off x="0" y="17145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266700" cy="38100"/>
    <xdr:sp macro="" textlink="">
      <xdr:nvSpPr>
        <xdr:cNvPr id="973" name="Text Box 4">
          <a:extLst>
            <a:ext uri="{FF2B5EF4-FFF2-40B4-BE49-F238E27FC236}">
              <a16:creationId xmlns="" xmlns:a16="http://schemas.microsoft.com/office/drawing/2014/main" id="{00000000-0008-0000-0000-000012020000}"/>
            </a:ext>
          </a:extLst>
        </xdr:cNvPr>
        <xdr:cNvSpPr txBox="1">
          <a:spLocks noChangeArrowheads="1"/>
        </xdr:cNvSpPr>
      </xdr:nvSpPr>
      <xdr:spPr bwMode="auto">
        <a:xfrm>
          <a:off x="0" y="17145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266700" cy="38100"/>
    <xdr:sp macro="" textlink="">
      <xdr:nvSpPr>
        <xdr:cNvPr id="974" name="Text Box 4">
          <a:extLst>
            <a:ext uri="{FF2B5EF4-FFF2-40B4-BE49-F238E27FC236}">
              <a16:creationId xmlns="" xmlns:a16="http://schemas.microsoft.com/office/drawing/2014/main" id="{00000000-0008-0000-0000-000013020000}"/>
            </a:ext>
          </a:extLst>
        </xdr:cNvPr>
        <xdr:cNvSpPr txBox="1">
          <a:spLocks noChangeArrowheads="1"/>
        </xdr:cNvSpPr>
      </xdr:nvSpPr>
      <xdr:spPr bwMode="auto">
        <a:xfrm>
          <a:off x="0" y="17145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266700" cy="38100"/>
    <xdr:sp macro="" textlink="">
      <xdr:nvSpPr>
        <xdr:cNvPr id="975" name="Text Box 4">
          <a:extLst>
            <a:ext uri="{FF2B5EF4-FFF2-40B4-BE49-F238E27FC236}">
              <a16:creationId xmlns="" xmlns:a16="http://schemas.microsoft.com/office/drawing/2014/main" id="{00000000-0008-0000-0000-000014020000}"/>
            </a:ext>
          </a:extLst>
        </xdr:cNvPr>
        <xdr:cNvSpPr txBox="1">
          <a:spLocks noChangeArrowheads="1"/>
        </xdr:cNvSpPr>
      </xdr:nvSpPr>
      <xdr:spPr bwMode="auto">
        <a:xfrm>
          <a:off x="0" y="17145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266700" cy="38100"/>
    <xdr:sp macro="" textlink="">
      <xdr:nvSpPr>
        <xdr:cNvPr id="976" name="Text Box 4">
          <a:extLst>
            <a:ext uri="{FF2B5EF4-FFF2-40B4-BE49-F238E27FC236}">
              <a16:creationId xmlns="" xmlns:a16="http://schemas.microsoft.com/office/drawing/2014/main" id="{00000000-0008-0000-0000-000015020000}"/>
            </a:ext>
          </a:extLst>
        </xdr:cNvPr>
        <xdr:cNvSpPr txBox="1">
          <a:spLocks noChangeArrowheads="1"/>
        </xdr:cNvSpPr>
      </xdr:nvSpPr>
      <xdr:spPr bwMode="auto">
        <a:xfrm>
          <a:off x="0" y="17145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266700" cy="38100"/>
    <xdr:sp macro="" textlink="">
      <xdr:nvSpPr>
        <xdr:cNvPr id="977" name="Text Box 4">
          <a:extLst>
            <a:ext uri="{FF2B5EF4-FFF2-40B4-BE49-F238E27FC236}">
              <a16:creationId xmlns="" xmlns:a16="http://schemas.microsoft.com/office/drawing/2014/main" id="{00000000-0008-0000-0000-000016020000}"/>
            </a:ext>
          </a:extLst>
        </xdr:cNvPr>
        <xdr:cNvSpPr txBox="1">
          <a:spLocks noChangeArrowheads="1"/>
        </xdr:cNvSpPr>
      </xdr:nvSpPr>
      <xdr:spPr bwMode="auto">
        <a:xfrm>
          <a:off x="0" y="17145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266700" cy="38100"/>
    <xdr:sp macro="" textlink="">
      <xdr:nvSpPr>
        <xdr:cNvPr id="978" name="Text Box 4">
          <a:extLst>
            <a:ext uri="{FF2B5EF4-FFF2-40B4-BE49-F238E27FC236}">
              <a16:creationId xmlns="" xmlns:a16="http://schemas.microsoft.com/office/drawing/2014/main" id="{00000000-0008-0000-0000-000017020000}"/>
            </a:ext>
          </a:extLst>
        </xdr:cNvPr>
        <xdr:cNvSpPr txBox="1">
          <a:spLocks noChangeArrowheads="1"/>
        </xdr:cNvSpPr>
      </xdr:nvSpPr>
      <xdr:spPr bwMode="auto">
        <a:xfrm>
          <a:off x="0" y="17145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266700" cy="38100"/>
    <xdr:sp macro="" textlink="">
      <xdr:nvSpPr>
        <xdr:cNvPr id="979" name="Text Box 4">
          <a:extLst>
            <a:ext uri="{FF2B5EF4-FFF2-40B4-BE49-F238E27FC236}">
              <a16:creationId xmlns="" xmlns:a16="http://schemas.microsoft.com/office/drawing/2014/main" id="{00000000-0008-0000-0000-000018020000}"/>
            </a:ext>
          </a:extLst>
        </xdr:cNvPr>
        <xdr:cNvSpPr txBox="1">
          <a:spLocks noChangeArrowheads="1"/>
        </xdr:cNvSpPr>
      </xdr:nvSpPr>
      <xdr:spPr bwMode="auto">
        <a:xfrm>
          <a:off x="0" y="17145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266700" cy="38100"/>
    <xdr:sp macro="" textlink="">
      <xdr:nvSpPr>
        <xdr:cNvPr id="980" name="Text Box 4">
          <a:extLst>
            <a:ext uri="{FF2B5EF4-FFF2-40B4-BE49-F238E27FC236}">
              <a16:creationId xmlns="" xmlns:a16="http://schemas.microsoft.com/office/drawing/2014/main" id="{00000000-0008-0000-0000-000019020000}"/>
            </a:ext>
          </a:extLst>
        </xdr:cNvPr>
        <xdr:cNvSpPr txBox="1">
          <a:spLocks noChangeArrowheads="1"/>
        </xdr:cNvSpPr>
      </xdr:nvSpPr>
      <xdr:spPr bwMode="auto">
        <a:xfrm>
          <a:off x="0" y="17145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266700" cy="38100"/>
    <xdr:sp macro="" textlink="">
      <xdr:nvSpPr>
        <xdr:cNvPr id="981" name="Text Box 4">
          <a:extLst>
            <a:ext uri="{FF2B5EF4-FFF2-40B4-BE49-F238E27FC236}">
              <a16:creationId xmlns="" xmlns:a16="http://schemas.microsoft.com/office/drawing/2014/main" id="{00000000-0008-0000-0000-00001A020000}"/>
            </a:ext>
          </a:extLst>
        </xdr:cNvPr>
        <xdr:cNvSpPr txBox="1">
          <a:spLocks noChangeArrowheads="1"/>
        </xdr:cNvSpPr>
      </xdr:nvSpPr>
      <xdr:spPr bwMode="auto">
        <a:xfrm>
          <a:off x="0" y="17145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266700" cy="38100"/>
    <xdr:sp macro="" textlink="">
      <xdr:nvSpPr>
        <xdr:cNvPr id="982" name="Text Box 4">
          <a:extLst>
            <a:ext uri="{FF2B5EF4-FFF2-40B4-BE49-F238E27FC236}">
              <a16:creationId xmlns="" xmlns:a16="http://schemas.microsoft.com/office/drawing/2014/main" id="{00000000-0008-0000-0000-00001B020000}"/>
            </a:ext>
          </a:extLst>
        </xdr:cNvPr>
        <xdr:cNvSpPr txBox="1">
          <a:spLocks noChangeArrowheads="1"/>
        </xdr:cNvSpPr>
      </xdr:nvSpPr>
      <xdr:spPr bwMode="auto">
        <a:xfrm>
          <a:off x="0" y="1714500"/>
          <a:ext cx="2667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8"/>
  <sheetViews>
    <sheetView tabSelected="1" zoomScaleNormal="100" workbookViewId="0">
      <selection sqref="A1:I1"/>
    </sheetView>
  </sheetViews>
  <sheetFormatPr baseColWidth="10" defaultColWidth="11.42578125" defaultRowHeight="11.25" x14ac:dyDescent="0.2"/>
  <cols>
    <col min="1" max="1" width="35.5703125" style="2" customWidth="1"/>
    <col min="2" max="2" width="14" style="2" customWidth="1"/>
    <col min="3" max="3" width="15" style="2" customWidth="1"/>
    <col min="4" max="4" width="15.5703125" style="2" customWidth="1"/>
    <col min="5" max="5" width="14.42578125" style="2" customWidth="1"/>
    <col min="6" max="6" width="14" style="2" customWidth="1"/>
    <col min="7" max="7" width="44.85546875" style="101" customWidth="1"/>
    <col min="8" max="8" width="13.7109375" style="2" customWidth="1"/>
    <col min="9" max="9" width="30.7109375" style="2" customWidth="1"/>
    <col min="10" max="10" width="16.42578125" style="46" bestFit="1" customWidth="1"/>
    <col min="11" max="13" width="16.28515625" style="1" customWidth="1"/>
    <col min="14" max="14" width="13" style="47" customWidth="1"/>
    <col min="15" max="16384" width="11.42578125" style="2"/>
  </cols>
  <sheetData>
    <row r="1" spans="1:14" ht="51.6" customHeight="1" x14ac:dyDescent="0.2">
      <c r="A1" s="238" t="s">
        <v>381</v>
      </c>
      <c r="B1" s="239"/>
      <c r="C1" s="239"/>
      <c r="D1" s="239"/>
      <c r="E1" s="239"/>
      <c r="F1" s="239"/>
      <c r="G1" s="239"/>
      <c r="H1" s="239"/>
      <c r="I1" s="239"/>
      <c r="J1" s="236" t="s">
        <v>478</v>
      </c>
      <c r="K1" s="237"/>
      <c r="L1" s="237"/>
      <c r="M1" s="237"/>
      <c r="N1" s="237"/>
    </row>
    <row r="2" spans="1:14" s="25" customFormat="1" ht="31.5" customHeight="1" x14ac:dyDescent="0.3">
      <c r="A2" s="208" t="s">
        <v>434</v>
      </c>
      <c r="B2" s="209"/>
      <c r="C2" s="209"/>
      <c r="D2" s="209"/>
      <c r="E2" s="209"/>
      <c r="F2" s="209"/>
      <c r="G2" s="209"/>
      <c r="H2" s="209"/>
      <c r="I2" s="209"/>
      <c r="J2" s="209"/>
      <c r="K2" s="209"/>
      <c r="L2" s="209"/>
      <c r="M2" s="209"/>
      <c r="N2" s="210"/>
    </row>
    <row r="3" spans="1:14" ht="14.45" customHeight="1" x14ac:dyDescent="0.2">
      <c r="A3" s="19" t="s">
        <v>1</v>
      </c>
      <c r="B3" s="215" t="s">
        <v>2</v>
      </c>
      <c r="C3" s="216"/>
      <c r="D3" s="216"/>
      <c r="E3" s="216"/>
      <c r="F3" s="216"/>
      <c r="G3" s="216"/>
      <c r="H3" s="216"/>
      <c r="I3" s="217"/>
      <c r="J3" s="181" t="s">
        <v>313</v>
      </c>
      <c r="K3" s="182" t="s">
        <v>12</v>
      </c>
      <c r="L3" s="182" t="s">
        <v>13</v>
      </c>
      <c r="M3" s="182" t="s">
        <v>14</v>
      </c>
      <c r="N3" s="183" t="s">
        <v>322</v>
      </c>
    </row>
    <row r="4" spans="1:14" ht="10.15" customHeight="1" x14ac:dyDescent="0.2">
      <c r="A4" s="18" t="s">
        <v>3</v>
      </c>
      <c r="B4" s="218" t="s">
        <v>4</v>
      </c>
      <c r="C4" s="219"/>
      <c r="D4" s="219"/>
      <c r="E4" s="219"/>
      <c r="F4" s="219"/>
      <c r="G4" s="219"/>
      <c r="H4" s="219"/>
      <c r="I4" s="220"/>
      <c r="J4" s="181"/>
      <c r="K4" s="182"/>
      <c r="L4" s="182"/>
      <c r="M4" s="182"/>
      <c r="N4" s="183"/>
    </row>
    <row r="5" spans="1:14" ht="10.15" customHeight="1" x14ac:dyDescent="0.2">
      <c r="A5" s="18" t="s">
        <v>5</v>
      </c>
      <c r="B5" s="221" t="s">
        <v>6</v>
      </c>
      <c r="C5" s="222"/>
      <c r="D5" s="222"/>
      <c r="E5" s="222"/>
      <c r="F5" s="222"/>
      <c r="G5" s="222"/>
      <c r="H5" s="222"/>
      <c r="I5" s="223"/>
      <c r="J5" s="181"/>
      <c r="K5" s="182"/>
      <c r="L5" s="182"/>
      <c r="M5" s="182"/>
      <c r="N5" s="183"/>
    </row>
    <row r="6" spans="1:14" x14ac:dyDescent="0.2">
      <c r="A6" s="19" t="s">
        <v>7</v>
      </c>
      <c r="B6" s="215" t="s">
        <v>8</v>
      </c>
      <c r="C6" s="216"/>
      <c r="D6" s="216"/>
      <c r="E6" s="216"/>
      <c r="F6" s="216"/>
      <c r="G6" s="216"/>
      <c r="H6" s="216"/>
      <c r="I6" s="217"/>
      <c r="J6" s="181"/>
      <c r="K6" s="182"/>
      <c r="L6" s="182"/>
      <c r="M6" s="182"/>
      <c r="N6" s="183"/>
    </row>
    <row r="7" spans="1:14" x14ac:dyDescent="0.2">
      <c r="A7" s="19" t="s">
        <v>9</v>
      </c>
      <c r="B7" s="215" t="s">
        <v>0</v>
      </c>
      <c r="C7" s="216"/>
      <c r="D7" s="216"/>
      <c r="E7" s="216"/>
      <c r="F7" s="216"/>
      <c r="G7" s="216"/>
      <c r="H7" s="216"/>
      <c r="I7" s="217"/>
      <c r="J7" s="181"/>
      <c r="K7" s="182"/>
      <c r="L7" s="182"/>
      <c r="M7" s="182"/>
      <c r="N7" s="183"/>
    </row>
    <row r="8" spans="1:14" ht="33.75" x14ac:dyDescent="0.2">
      <c r="A8" s="29" t="s">
        <v>10</v>
      </c>
      <c r="B8" s="29" t="s">
        <v>11</v>
      </c>
      <c r="C8" s="30" t="s">
        <v>12</v>
      </c>
      <c r="D8" s="31" t="s">
        <v>13</v>
      </c>
      <c r="E8" s="32" t="s">
        <v>14</v>
      </c>
      <c r="F8" s="29" t="s">
        <v>15</v>
      </c>
      <c r="G8" s="33" t="s">
        <v>16</v>
      </c>
      <c r="H8" s="29" t="s">
        <v>17</v>
      </c>
      <c r="I8" s="29" t="s">
        <v>18</v>
      </c>
      <c r="J8" s="181"/>
      <c r="K8" s="182"/>
      <c r="L8" s="182"/>
      <c r="M8" s="182"/>
      <c r="N8" s="183"/>
    </row>
    <row r="9" spans="1:14" ht="29.25" customHeight="1" x14ac:dyDescent="0.2">
      <c r="A9" s="41" t="s">
        <v>200</v>
      </c>
      <c r="B9" s="3">
        <f>3</f>
        <v>3</v>
      </c>
      <c r="C9" s="4">
        <f>21823956+21823956+21823956</f>
        <v>65471868</v>
      </c>
      <c r="D9" s="4">
        <f>21823956+21823956+(15730470)</f>
        <v>59378382</v>
      </c>
      <c r="E9" s="5">
        <f>C9-D9</f>
        <v>6093486</v>
      </c>
      <c r="F9" s="44">
        <f>E9/C9</f>
        <v>9.3070293946707003E-2</v>
      </c>
      <c r="G9" s="98" t="s">
        <v>435</v>
      </c>
      <c r="H9" s="3"/>
      <c r="I9" s="3"/>
      <c r="J9" s="49">
        <v>212020200800</v>
      </c>
      <c r="K9" s="50">
        <f>C9</f>
        <v>65471868</v>
      </c>
      <c r="L9" s="50">
        <f>+D9</f>
        <v>59378382</v>
      </c>
      <c r="M9" s="50">
        <f>E9</f>
        <v>6093486</v>
      </c>
      <c r="N9" s="54"/>
    </row>
    <row r="10" spans="1:14" ht="27" customHeight="1" x14ac:dyDescent="0.2">
      <c r="A10" s="211" t="s">
        <v>19</v>
      </c>
      <c r="B10" s="211"/>
      <c r="C10" s="63">
        <f>SUM(C9:C9)</f>
        <v>65471868</v>
      </c>
      <c r="D10" s="63">
        <f>SUM(D9:D9)</f>
        <v>59378382</v>
      </c>
      <c r="E10" s="63">
        <f>SUM(E9:E9)</f>
        <v>6093486</v>
      </c>
      <c r="F10" s="64">
        <f>E10/C10</f>
        <v>9.3070293946707003E-2</v>
      </c>
      <c r="G10" s="99"/>
      <c r="H10" s="65"/>
      <c r="I10" s="65"/>
      <c r="J10" s="66"/>
      <c r="K10" s="67"/>
      <c r="L10" s="68">
        <f>+D10</f>
        <v>59378382</v>
      </c>
      <c r="M10" s="68">
        <f>E10</f>
        <v>6093486</v>
      </c>
      <c r="N10" s="69"/>
    </row>
    <row r="11" spans="1:14" ht="32.25" customHeight="1" x14ac:dyDescent="0.2">
      <c r="A11" s="224" t="s">
        <v>356</v>
      </c>
      <c r="B11" s="225"/>
      <c r="C11" s="225"/>
      <c r="D11" s="225"/>
      <c r="E11" s="225"/>
      <c r="F11" s="225"/>
      <c r="G11" s="225"/>
      <c r="H11" s="225"/>
      <c r="I11" s="225"/>
      <c r="J11" s="225"/>
      <c r="K11" s="225"/>
      <c r="L11" s="225"/>
      <c r="M11" s="225"/>
      <c r="N11" s="226"/>
    </row>
    <row r="12" spans="1:14" ht="14.45" customHeight="1" x14ac:dyDescent="0.2">
      <c r="A12" s="19" t="s">
        <v>1</v>
      </c>
      <c r="B12" s="170" t="s">
        <v>2</v>
      </c>
      <c r="C12" s="170"/>
      <c r="D12" s="170"/>
      <c r="E12" s="170"/>
      <c r="F12" s="170"/>
      <c r="G12" s="170"/>
      <c r="H12" s="170"/>
      <c r="I12" s="170"/>
      <c r="J12" s="181" t="s">
        <v>313</v>
      </c>
      <c r="K12" s="182" t="s">
        <v>12</v>
      </c>
      <c r="L12" s="182" t="s">
        <v>13</v>
      </c>
      <c r="M12" s="182" t="s">
        <v>14</v>
      </c>
      <c r="N12" s="183" t="s">
        <v>322</v>
      </c>
    </row>
    <row r="13" spans="1:14" x14ac:dyDescent="0.2">
      <c r="A13" s="19" t="s">
        <v>3</v>
      </c>
      <c r="B13" s="170" t="s">
        <v>21</v>
      </c>
      <c r="C13" s="170"/>
      <c r="D13" s="170"/>
      <c r="E13" s="170"/>
      <c r="F13" s="170"/>
      <c r="G13" s="170"/>
      <c r="H13" s="170"/>
      <c r="I13" s="170"/>
      <c r="J13" s="181"/>
      <c r="K13" s="182"/>
      <c r="L13" s="182"/>
      <c r="M13" s="182"/>
      <c r="N13" s="183"/>
    </row>
    <row r="14" spans="1:14" x14ac:dyDescent="0.2">
      <c r="A14" s="19" t="s">
        <v>5</v>
      </c>
      <c r="B14" s="184" t="s">
        <v>22</v>
      </c>
      <c r="C14" s="184"/>
      <c r="D14" s="184"/>
      <c r="E14" s="184"/>
      <c r="F14" s="184"/>
      <c r="G14" s="184"/>
      <c r="H14" s="184"/>
      <c r="I14" s="184"/>
      <c r="J14" s="181"/>
      <c r="K14" s="182"/>
      <c r="L14" s="182"/>
      <c r="M14" s="182"/>
      <c r="N14" s="183"/>
    </row>
    <row r="15" spans="1:14" x14ac:dyDescent="0.2">
      <c r="A15" s="19" t="s">
        <v>7</v>
      </c>
      <c r="B15" s="170" t="s">
        <v>8</v>
      </c>
      <c r="C15" s="170"/>
      <c r="D15" s="170"/>
      <c r="E15" s="170"/>
      <c r="F15" s="170"/>
      <c r="G15" s="170"/>
      <c r="H15" s="170"/>
      <c r="I15" s="170"/>
      <c r="J15" s="181"/>
      <c r="K15" s="182"/>
      <c r="L15" s="182"/>
      <c r="M15" s="182"/>
      <c r="N15" s="183"/>
    </row>
    <row r="16" spans="1:14" x14ac:dyDescent="0.2">
      <c r="A16" s="35" t="s">
        <v>9</v>
      </c>
      <c r="B16" s="194" t="s">
        <v>20</v>
      </c>
      <c r="C16" s="194"/>
      <c r="D16" s="194"/>
      <c r="E16" s="194"/>
      <c r="F16" s="194"/>
      <c r="G16" s="194"/>
      <c r="H16" s="194"/>
      <c r="I16" s="194"/>
      <c r="J16" s="181"/>
      <c r="K16" s="182"/>
      <c r="L16" s="182"/>
      <c r="M16" s="182"/>
      <c r="N16" s="183"/>
    </row>
    <row r="17" spans="1:14" ht="33.75" x14ac:dyDescent="0.2">
      <c r="A17" s="29" t="s">
        <v>10</v>
      </c>
      <c r="B17" s="29" t="s">
        <v>11</v>
      </c>
      <c r="C17" s="30" t="s">
        <v>12</v>
      </c>
      <c r="D17" s="31" t="s">
        <v>13</v>
      </c>
      <c r="E17" s="32" t="s">
        <v>14</v>
      </c>
      <c r="F17" s="29" t="s">
        <v>15</v>
      </c>
      <c r="G17" s="33" t="s">
        <v>16</v>
      </c>
      <c r="H17" s="29" t="s">
        <v>17</v>
      </c>
      <c r="I17" s="29" t="s">
        <v>18</v>
      </c>
      <c r="J17" s="181"/>
      <c r="K17" s="182"/>
      <c r="L17" s="182"/>
      <c r="M17" s="182"/>
      <c r="N17" s="183"/>
    </row>
    <row r="18" spans="1:14" ht="48" customHeight="1" x14ac:dyDescent="0.2">
      <c r="A18" s="41" t="s">
        <v>200</v>
      </c>
      <c r="B18" s="3">
        <f>9+4+5</f>
        <v>18</v>
      </c>
      <c r="C18" s="4">
        <f>13929290+16303240+24091380+24091380+24091380+29713280+24091380+29713280+29713280+(8603385+10069710+18352215+18352215+71617951)</f>
        <v>342733366</v>
      </c>
      <c r="D18" s="4">
        <f>13683479+16015634+23666238+23666238+24091380+28664576+23666238+29713280+29788928+(8603385+10069710+18352215+18352215+14879970+14879970+14879970+14879970+14879970)</f>
        <v>342733366</v>
      </c>
      <c r="E18" s="5">
        <f>C18-D18</f>
        <v>0</v>
      </c>
      <c r="F18" s="44">
        <f>E18/C18</f>
        <v>0</v>
      </c>
      <c r="G18" s="98" t="s">
        <v>383</v>
      </c>
      <c r="H18" s="3"/>
      <c r="I18" s="91" t="s">
        <v>405</v>
      </c>
      <c r="J18" s="49">
        <v>212020200800</v>
      </c>
      <c r="K18" s="50">
        <f>C18</f>
        <v>342733366</v>
      </c>
      <c r="L18" s="50">
        <f>+D18</f>
        <v>342733366</v>
      </c>
      <c r="M18" s="50">
        <f>E18</f>
        <v>0</v>
      </c>
      <c r="N18" s="54"/>
    </row>
    <row r="19" spans="1:14" ht="27" customHeight="1" x14ac:dyDescent="0.2">
      <c r="A19" s="211" t="s">
        <v>23</v>
      </c>
      <c r="B19" s="211"/>
      <c r="C19" s="63">
        <f>SUM(C12:C18)</f>
        <v>342733366</v>
      </c>
      <c r="D19" s="63">
        <f>SUM(D12:D18)</f>
        <v>342733366</v>
      </c>
      <c r="E19" s="63">
        <f>SUM(E12:E18)</f>
        <v>0</v>
      </c>
      <c r="F19" s="64">
        <f>E19/C19</f>
        <v>0</v>
      </c>
      <c r="G19" s="99"/>
      <c r="H19" s="65"/>
      <c r="I19" s="65"/>
      <c r="J19" s="66"/>
      <c r="K19" s="67"/>
      <c r="L19" s="68">
        <f>+D19</f>
        <v>342733366</v>
      </c>
      <c r="M19" s="68">
        <f>E19</f>
        <v>0</v>
      </c>
      <c r="N19" s="69"/>
    </row>
    <row r="20" spans="1:14" ht="27.75" customHeight="1" x14ac:dyDescent="0.2">
      <c r="A20" s="212" t="s">
        <v>24</v>
      </c>
      <c r="B20" s="213"/>
      <c r="C20" s="213"/>
      <c r="D20" s="213"/>
      <c r="E20" s="213"/>
      <c r="F20" s="213"/>
      <c r="G20" s="213"/>
      <c r="H20" s="213"/>
      <c r="I20" s="213"/>
      <c r="J20" s="213"/>
      <c r="K20" s="213"/>
      <c r="L20" s="213"/>
      <c r="M20" s="213"/>
      <c r="N20" s="214"/>
    </row>
    <row r="21" spans="1:14" ht="14.45" customHeight="1" x14ac:dyDescent="0.2">
      <c r="A21" s="19" t="s">
        <v>1</v>
      </c>
      <c r="B21" s="170" t="s">
        <v>2</v>
      </c>
      <c r="C21" s="170"/>
      <c r="D21" s="170"/>
      <c r="E21" s="170"/>
      <c r="F21" s="170"/>
      <c r="G21" s="170"/>
      <c r="H21" s="170"/>
      <c r="I21" s="170"/>
      <c r="J21" s="181" t="s">
        <v>313</v>
      </c>
      <c r="K21" s="182" t="s">
        <v>12</v>
      </c>
      <c r="L21" s="182" t="s">
        <v>13</v>
      </c>
      <c r="M21" s="182" t="s">
        <v>14</v>
      </c>
      <c r="N21" s="183" t="s">
        <v>322</v>
      </c>
    </row>
    <row r="22" spans="1:14" x14ac:dyDescent="0.2">
      <c r="A22" s="19" t="s">
        <v>3</v>
      </c>
      <c r="B22" s="170" t="s">
        <v>25</v>
      </c>
      <c r="C22" s="170"/>
      <c r="D22" s="170"/>
      <c r="E22" s="170"/>
      <c r="F22" s="170"/>
      <c r="G22" s="170"/>
      <c r="H22" s="170"/>
      <c r="I22" s="170"/>
      <c r="J22" s="181"/>
      <c r="K22" s="182"/>
      <c r="L22" s="182"/>
      <c r="M22" s="182"/>
      <c r="N22" s="183"/>
    </row>
    <row r="23" spans="1:14" x14ac:dyDescent="0.2">
      <c r="A23" s="19" t="s">
        <v>5</v>
      </c>
      <c r="B23" s="170" t="s">
        <v>26</v>
      </c>
      <c r="C23" s="170"/>
      <c r="D23" s="170"/>
      <c r="E23" s="170"/>
      <c r="F23" s="170"/>
      <c r="G23" s="170"/>
      <c r="H23" s="170"/>
      <c r="I23" s="170"/>
      <c r="J23" s="181"/>
      <c r="K23" s="182"/>
      <c r="L23" s="182"/>
      <c r="M23" s="182"/>
      <c r="N23" s="183"/>
    </row>
    <row r="24" spans="1:14" x14ac:dyDescent="0.2">
      <c r="A24" s="19" t="s">
        <v>7</v>
      </c>
      <c r="B24" s="170" t="s">
        <v>8</v>
      </c>
      <c r="C24" s="170"/>
      <c r="D24" s="170"/>
      <c r="E24" s="170"/>
      <c r="F24" s="170"/>
      <c r="G24" s="170"/>
      <c r="H24" s="170"/>
      <c r="I24" s="170"/>
      <c r="J24" s="181"/>
      <c r="K24" s="182"/>
      <c r="L24" s="182"/>
      <c r="M24" s="182"/>
      <c r="N24" s="183"/>
    </row>
    <row r="25" spans="1:14" x14ac:dyDescent="0.2">
      <c r="A25" s="19" t="s">
        <v>9</v>
      </c>
      <c r="B25" s="170" t="s">
        <v>24</v>
      </c>
      <c r="C25" s="170"/>
      <c r="D25" s="170"/>
      <c r="E25" s="170"/>
      <c r="F25" s="170"/>
      <c r="G25" s="170"/>
      <c r="H25" s="170"/>
      <c r="I25" s="170"/>
      <c r="J25" s="181"/>
      <c r="K25" s="182"/>
      <c r="L25" s="182"/>
      <c r="M25" s="182"/>
      <c r="N25" s="183"/>
    </row>
    <row r="26" spans="1:14" ht="33.75" x14ac:dyDescent="0.2">
      <c r="A26" s="29" t="s">
        <v>10</v>
      </c>
      <c r="B26" s="29" t="s">
        <v>11</v>
      </c>
      <c r="C26" s="30" t="s">
        <v>12</v>
      </c>
      <c r="D26" s="31" t="s">
        <v>13</v>
      </c>
      <c r="E26" s="32" t="s">
        <v>14</v>
      </c>
      <c r="F26" s="29" t="s">
        <v>15</v>
      </c>
      <c r="G26" s="33" t="s">
        <v>16</v>
      </c>
      <c r="H26" s="29" t="s">
        <v>17</v>
      </c>
      <c r="I26" s="29" t="s">
        <v>18</v>
      </c>
      <c r="J26" s="181"/>
      <c r="K26" s="182"/>
      <c r="L26" s="182"/>
      <c r="M26" s="182"/>
      <c r="N26" s="183"/>
    </row>
    <row r="27" spans="1:14" ht="72.75" customHeight="1" x14ac:dyDescent="0.2">
      <c r="A27" s="41" t="s">
        <v>317</v>
      </c>
      <c r="B27" s="3">
        <f>7+2</f>
        <v>9</v>
      </c>
      <c r="C27" s="4">
        <f>14768908+14768908+14768908+14768908+(29871633+19914300)</f>
        <v>108861565</v>
      </c>
      <c r="D27" s="4">
        <f>14768908+14768908+14768908+14768908+(9957211+9957211+9957211+9957150+9957150)</f>
        <v>108861565</v>
      </c>
      <c r="E27" s="5">
        <f>C27-D27</f>
        <v>0</v>
      </c>
      <c r="F27" s="44">
        <f>E27/C27</f>
        <v>0</v>
      </c>
      <c r="G27" s="98" t="s">
        <v>389</v>
      </c>
      <c r="H27" s="3"/>
      <c r="I27" s="91" t="s">
        <v>391</v>
      </c>
      <c r="J27" s="49">
        <v>212020200800</v>
      </c>
      <c r="K27" s="52"/>
      <c r="L27" s="50">
        <f>+D27</f>
        <v>108861565</v>
      </c>
      <c r="M27" s="50">
        <f>E27</f>
        <v>0</v>
      </c>
      <c r="N27" s="54"/>
    </row>
    <row r="28" spans="1:14" ht="82.5" customHeight="1" x14ac:dyDescent="0.2">
      <c r="A28" s="41" t="s">
        <v>200</v>
      </c>
      <c r="B28" s="3">
        <f>18+1+2+1+5+1+1</f>
        <v>29</v>
      </c>
      <c r="C28" s="4">
        <f>24091380+69420000+31590000+22957668+22957668+31590000+31590000+12618298+12618298+14768908+21823956+21823956+30030000+12618298+12618298+21823956+21823956+(69824274+8534700+12754260)</f>
        <v>507877874</v>
      </c>
      <c r="D28" s="4">
        <f>23241096+68250000+31590000+22957668+22957668+31590000+31590000+12618298+21823956+14768908+30030000+(26130000+26130000+14879970+26130000+8631180+15730470+23400000+12754260+12754260+8631180+8534700+12754260)</f>
        <v>507877874</v>
      </c>
      <c r="E28" s="5">
        <f>C28-D28</f>
        <v>0</v>
      </c>
      <c r="F28" s="94">
        <f>E28/C28</f>
        <v>0</v>
      </c>
      <c r="G28" s="98" t="s">
        <v>449</v>
      </c>
      <c r="H28" s="3"/>
      <c r="I28" s="93" t="s">
        <v>450</v>
      </c>
      <c r="J28" s="49">
        <v>212020200800</v>
      </c>
      <c r="K28" s="50">
        <f>C28</f>
        <v>507877874</v>
      </c>
      <c r="L28" s="50">
        <f>+D28</f>
        <v>507877874</v>
      </c>
      <c r="M28" s="50">
        <f>E28</f>
        <v>0</v>
      </c>
      <c r="N28" s="54"/>
    </row>
    <row r="29" spans="1:14" ht="14.45" customHeight="1" x14ac:dyDescent="0.2">
      <c r="A29" s="28" t="s">
        <v>1</v>
      </c>
      <c r="B29" s="170" t="s">
        <v>2</v>
      </c>
      <c r="C29" s="170"/>
      <c r="D29" s="170"/>
      <c r="E29" s="170"/>
      <c r="F29" s="170"/>
      <c r="G29" s="170"/>
      <c r="H29" s="170"/>
      <c r="I29" s="170"/>
      <c r="J29" s="181" t="s">
        <v>313</v>
      </c>
      <c r="K29" s="182" t="s">
        <v>12</v>
      </c>
      <c r="L29" s="182" t="s">
        <v>13</v>
      </c>
      <c r="M29" s="182" t="s">
        <v>14</v>
      </c>
      <c r="N29" s="183" t="s">
        <v>322</v>
      </c>
    </row>
    <row r="30" spans="1:14" x14ac:dyDescent="0.2">
      <c r="A30" s="28" t="s">
        <v>3</v>
      </c>
      <c r="B30" s="170" t="s">
        <v>25</v>
      </c>
      <c r="C30" s="170"/>
      <c r="D30" s="170"/>
      <c r="E30" s="170"/>
      <c r="F30" s="170"/>
      <c r="G30" s="170"/>
      <c r="H30" s="170"/>
      <c r="I30" s="170"/>
      <c r="J30" s="181"/>
      <c r="K30" s="182"/>
      <c r="L30" s="182"/>
      <c r="M30" s="182"/>
      <c r="N30" s="183"/>
    </row>
    <row r="31" spans="1:14" x14ac:dyDescent="0.2">
      <c r="A31" s="28" t="s">
        <v>5</v>
      </c>
      <c r="B31" s="170" t="s">
        <v>27</v>
      </c>
      <c r="C31" s="170"/>
      <c r="D31" s="170"/>
      <c r="E31" s="170"/>
      <c r="F31" s="170"/>
      <c r="G31" s="170"/>
      <c r="H31" s="170"/>
      <c r="I31" s="170"/>
      <c r="J31" s="181"/>
      <c r="K31" s="182"/>
      <c r="L31" s="182"/>
      <c r="M31" s="182"/>
      <c r="N31" s="183"/>
    </row>
    <row r="32" spans="1:14" x14ac:dyDescent="0.2">
      <c r="A32" s="28" t="s">
        <v>7</v>
      </c>
      <c r="B32" s="170" t="s">
        <v>8</v>
      </c>
      <c r="C32" s="170"/>
      <c r="D32" s="170"/>
      <c r="E32" s="170"/>
      <c r="F32" s="170"/>
      <c r="G32" s="170"/>
      <c r="H32" s="170"/>
      <c r="I32" s="170"/>
      <c r="J32" s="181"/>
      <c r="K32" s="182"/>
      <c r="L32" s="182"/>
      <c r="M32" s="182"/>
      <c r="N32" s="183"/>
    </row>
    <row r="33" spans="1:14" x14ac:dyDescent="0.2">
      <c r="A33" s="28" t="s">
        <v>9</v>
      </c>
      <c r="B33" s="170" t="s">
        <v>24</v>
      </c>
      <c r="C33" s="170"/>
      <c r="D33" s="170"/>
      <c r="E33" s="170"/>
      <c r="F33" s="170"/>
      <c r="G33" s="170"/>
      <c r="H33" s="170"/>
      <c r="I33" s="170"/>
      <c r="J33" s="181"/>
      <c r="K33" s="182"/>
      <c r="L33" s="182"/>
      <c r="M33" s="182"/>
      <c r="N33" s="183"/>
    </row>
    <row r="34" spans="1:14" ht="33.75" x14ac:dyDescent="0.2">
      <c r="A34" s="29" t="s">
        <v>10</v>
      </c>
      <c r="B34" s="29" t="s">
        <v>11</v>
      </c>
      <c r="C34" s="30" t="s">
        <v>12</v>
      </c>
      <c r="D34" s="31" t="s">
        <v>13</v>
      </c>
      <c r="E34" s="32" t="s">
        <v>14</v>
      </c>
      <c r="F34" s="29" t="s">
        <v>15</v>
      </c>
      <c r="G34" s="33" t="s">
        <v>16</v>
      </c>
      <c r="H34" s="29" t="s">
        <v>17</v>
      </c>
      <c r="I34" s="29" t="s">
        <v>18</v>
      </c>
      <c r="J34" s="181"/>
      <c r="K34" s="182"/>
      <c r="L34" s="182"/>
      <c r="M34" s="182"/>
      <c r="N34" s="183"/>
    </row>
    <row r="35" spans="1:14" x14ac:dyDescent="0.2">
      <c r="A35" s="42" t="s">
        <v>28</v>
      </c>
      <c r="B35" s="3">
        <v>1</v>
      </c>
      <c r="C35" s="4">
        <v>30000000</v>
      </c>
      <c r="D35" s="4">
        <v>30000000</v>
      </c>
      <c r="E35" s="5">
        <f>C35-D35</f>
        <v>0</v>
      </c>
      <c r="F35" s="44">
        <f>E35/C35</f>
        <v>0</v>
      </c>
      <c r="G35" s="98" t="s">
        <v>315</v>
      </c>
      <c r="H35" s="3"/>
      <c r="I35" s="3"/>
      <c r="J35" s="53">
        <v>212020200600</v>
      </c>
      <c r="K35" s="50">
        <f>C35</f>
        <v>30000000</v>
      </c>
      <c r="L35" s="50">
        <f>+D35</f>
        <v>30000000</v>
      </c>
      <c r="M35" s="50">
        <f>E35</f>
        <v>0</v>
      </c>
      <c r="N35" s="54">
        <v>4000108655</v>
      </c>
    </row>
    <row r="36" spans="1:14" ht="14.45" customHeight="1" x14ac:dyDescent="0.2">
      <c r="A36" s="28" t="s">
        <v>1</v>
      </c>
      <c r="B36" s="170" t="s">
        <v>2</v>
      </c>
      <c r="C36" s="170"/>
      <c r="D36" s="170"/>
      <c r="E36" s="170"/>
      <c r="F36" s="170"/>
      <c r="G36" s="170"/>
      <c r="H36" s="170"/>
      <c r="I36" s="170"/>
      <c r="J36" s="181" t="s">
        <v>313</v>
      </c>
      <c r="K36" s="182" t="s">
        <v>12</v>
      </c>
      <c r="L36" s="182" t="s">
        <v>13</v>
      </c>
      <c r="M36" s="182" t="s">
        <v>14</v>
      </c>
      <c r="N36" s="183" t="s">
        <v>322</v>
      </c>
    </row>
    <row r="37" spans="1:14" x14ac:dyDescent="0.2">
      <c r="A37" s="28" t="s">
        <v>3</v>
      </c>
      <c r="B37" s="170" t="s">
        <v>29</v>
      </c>
      <c r="C37" s="170"/>
      <c r="D37" s="170"/>
      <c r="E37" s="170"/>
      <c r="F37" s="170"/>
      <c r="G37" s="170"/>
      <c r="H37" s="170"/>
      <c r="I37" s="170"/>
      <c r="J37" s="181"/>
      <c r="K37" s="182"/>
      <c r="L37" s="182"/>
      <c r="M37" s="182"/>
      <c r="N37" s="183"/>
    </row>
    <row r="38" spans="1:14" x14ac:dyDescent="0.2">
      <c r="A38" s="28" t="s">
        <v>5</v>
      </c>
      <c r="B38" s="184" t="s">
        <v>30</v>
      </c>
      <c r="C38" s="184"/>
      <c r="D38" s="184"/>
      <c r="E38" s="184"/>
      <c r="F38" s="184"/>
      <c r="G38" s="184"/>
      <c r="H38" s="184"/>
      <c r="I38" s="184"/>
      <c r="J38" s="181"/>
      <c r="K38" s="182"/>
      <c r="L38" s="182"/>
      <c r="M38" s="182"/>
      <c r="N38" s="183"/>
    </row>
    <row r="39" spans="1:14" x14ac:dyDescent="0.2">
      <c r="A39" s="28" t="s">
        <v>7</v>
      </c>
      <c r="B39" s="194" t="s">
        <v>8</v>
      </c>
      <c r="C39" s="194"/>
      <c r="D39" s="194"/>
      <c r="E39" s="194"/>
      <c r="F39" s="194"/>
      <c r="G39" s="194"/>
      <c r="H39" s="194"/>
      <c r="I39" s="194"/>
      <c r="J39" s="181"/>
      <c r="K39" s="182"/>
      <c r="L39" s="182"/>
      <c r="M39" s="182"/>
      <c r="N39" s="183"/>
    </row>
    <row r="40" spans="1:14" x14ac:dyDescent="0.2">
      <c r="A40" s="28" t="s">
        <v>9</v>
      </c>
      <c r="B40" s="170" t="s">
        <v>24</v>
      </c>
      <c r="C40" s="170"/>
      <c r="D40" s="170"/>
      <c r="E40" s="170"/>
      <c r="F40" s="170"/>
      <c r="G40" s="170"/>
      <c r="H40" s="170"/>
      <c r="I40" s="170"/>
      <c r="J40" s="181"/>
      <c r="K40" s="182"/>
      <c r="L40" s="182"/>
      <c r="M40" s="182"/>
      <c r="N40" s="183"/>
    </row>
    <row r="41" spans="1:14" ht="33.75" x14ac:dyDescent="0.2">
      <c r="A41" s="29" t="s">
        <v>10</v>
      </c>
      <c r="B41" s="29" t="s">
        <v>11</v>
      </c>
      <c r="C41" s="30" t="s">
        <v>12</v>
      </c>
      <c r="D41" s="31" t="s">
        <v>13</v>
      </c>
      <c r="E41" s="32" t="s">
        <v>14</v>
      </c>
      <c r="F41" s="29" t="s">
        <v>15</v>
      </c>
      <c r="G41" s="33" t="s">
        <v>16</v>
      </c>
      <c r="H41" s="29" t="s">
        <v>17</v>
      </c>
      <c r="I41" s="29" t="s">
        <v>18</v>
      </c>
      <c r="J41" s="181"/>
      <c r="K41" s="182"/>
      <c r="L41" s="182"/>
      <c r="M41" s="182"/>
      <c r="N41" s="183"/>
    </row>
    <row r="42" spans="1:14" ht="72" customHeight="1" x14ac:dyDescent="0.2">
      <c r="A42" s="41" t="s">
        <v>201</v>
      </c>
      <c r="B42" s="3">
        <v>5</v>
      </c>
      <c r="C42" s="4">
        <v>5000000</v>
      </c>
      <c r="D42" s="4">
        <f>C42</f>
        <v>5000000</v>
      </c>
      <c r="E42" s="5">
        <f t="shared" ref="E42:E51" si="0">C42-D42</f>
        <v>0</v>
      </c>
      <c r="F42" s="44">
        <f t="shared" ref="F42:F51" si="1">E42/C42</f>
        <v>0</v>
      </c>
      <c r="G42" s="98" t="s">
        <v>315</v>
      </c>
      <c r="H42" s="3"/>
      <c r="I42" s="3"/>
      <c r="J42" s="53">
        <v>212020200600</v>
      </c>
      <c r="K42" s="50">
        <f t="shared" ref="K42:K51" si="2">C42</f>
        <v>5000000</v>
      </c>
      <c r="L42" s="50">
        <f t="shared" ref="L42:L52" si="3">+D42</f>
        <v>5000000</v>
      </c>
      <c r="M42" s="50">
        <f t="shared" ref="M42:M52" si="4">E42</f>
        <v>0</v>
      </c>
      <c r="N42" s="54">
        <v>4000108655</v>
      </c>
    </row>
    <row r="43" spans="1:14" ht="97.15" customHeight="1" x14ac:dyDescent="0.2">
      <c r="A43" s="41" t="s">
        <v>202</v>
      </c>
      <c r="B43" s="3">
        <v>25</v>
      </c>
      <c r="C43" s="4">
        <v>2000000</v>
      </c>
      <c r="D43" s="4">
        <f t="shared" ref="D43:D51" si="5">C43</f>
        <v>2000000</v>
      </c>
      <c r="E43" s="5">
        <f>C43-D43</f>
        <v>0</v>
      </c>
      <c r="F43" s="44">
        <f>E43/C43</f>
        <v>0</v>
      </c>
      <c r="G43" s="98" t="s">
        <v>315</v>
      </c>
      <c r="H43" s="3"/>
      <c r="I43" s="3"/>
      <c r="J43" s="53">
        <v>212020200600</v>
      </c>
      <c r="K43" s="50">
        <f t="shared" si="2"/>
        <v>2000000</v>
      </c>
      <c r="L43" s="50">
        <f t="shared" si="3"/>
        <v>2000000</v>
      </c>
      <c r="M43" s="50">
        <f t="shared" si="4"/>
        <v>0</v>
      </c>
      <c r="N43" s="54">
        <v>4000108655</v>
      </c>
    </row>
    <row r="44" spans="1:14" ht="82.5" customHeight="1" x14ac:dyDescent="0.2">
      <c r="A44" s="41" t="s">
        <v>203</v>
      </c>
      <c r="B44" s="3">
        <v>6</v>
      </c>
      <c r="C44" s="4">
        <v>2000000</v>
      </c>
      <c r="D44" s="4">
        <f t="shared" si="5"/>
        <v>2000000</v>
      </c>
      <c r="E44" s="5">
        <f>C44-D44</f>
        <v>0</v>
      </c>
      <c r="F44" s="44">
        <f>E44/C44</f>
        <v>0</v>
      </c>
      <c r="G44" s="98" t="s">
        <v>315</v>
      </c>
      <c r="H44" s="3"/>
      <c r="I44" s="3"/>
      <c r="J44" s="53">
        <v>212020200600</v>
      </c>
      <c r="K44" s="50">
        <f t="shared" si="2"/>
        <v>2000000</v>
      </c>
      <c r="L44" s="50">
        <f t="shared" si="3"/>
        <v>2000000</v>
      </c>
      <c r="M44" s="50">
        <f t="shared" si="4"/>
        <v>0</v>
      </c>
      <c r="N44" s="54">
        <v>4000108655</v>
      </c>
    </row>
    <row r="45" spans="1:14" ht="45" x14ac:dyDescent="0.2">
      <c r="A45" s="41" t="s">
        <v>204</v>
      </c>
      <c r="B45" s="3">
        <v>200</v>
      </c>
      <c r="C45" s="4">
        <v>3000000</v>
      </c>
      <c r="D45" s="4">
        <f t="shared" si="5"/>
        <v>3000000</v>
      </c>
      <c r="E45" s="5">
        <f>C45-D45</f>
        <v>0</v>
      </c>
      <c r="F45" s="44">
        <f>E45/C45</f>
        <v>0</v>
      </c>
      <c r="G45" s="98" t="s">
        <v>315</v>
      </c>
      <c r="H45" s="3"/>
      <c r="I45" s="3"/>
      <c r="J45" s="53">
        <v>212020200600</v>
      </c>
      <c r="K45" s="50">
        <f t="shared" si="2"/>
        <v>3000000</v>
      </c>
      <c r="L45" s="50">
        <f t="shared" si="3"/>
        <v>3000000</v>
      </c>
      <c r="M45" s="50">
        <f t="shared" si="4"/>
        <v>0</v>
      </c>
      <c r="N45" s="54">
        <v>4000108655</v>
      </c>
    </row>
    <row r="46" spans="1:14" ht="45" x14ac:dyDescent="0.2">
      <c r="A46" s="41" t="s">
        <v>205</v>
      </c>
      <c r="B46" s="3" t="s">
        <v>206</v>
      </c>
      <c r="C46" s="4">
        <v>3000000</v>
      </c>
      <c r="D46" s="4">
        <f t="shared" si="5"/>
        <v>3000000</v>
      </c>
      <c r="E46" s="5">
        <f>C46-D46</f>
        <v>0</v>
      </c>
      <c r="F46" s="44">
        <f>E46/C46</f>
        <v>0</v>
      </c>
      <c r="G46" s="98" t="s">
        <v>315</v>
      </c>
      <c r="H46" s="3"/>
      <c r="I46" s="3"/>
      <c r="J46" s="53">
        <v>212020200600</v>
      </c>
      <c r="K46" s="50">
        <f t="shared" si="2"/>
        <v>3000000</v>
      </c>
      <c r="L46" s="50">
        <f t="shared" si="3"/>
        <v>3000000</v>
      </c>
      <c r="M46" s="50">
        <f t="shared" si="4"/>
        <v>0</v>
      </c>
      <c r="N46" s="54">
        <v>4000108655</v>
      </c>
    </row>
    <row r="47" spans="1:14" ht="33.75" x14ac:dyDescent="0.2">
      <c r="A47" s="41" t="s">
        <v>207</v>
      </c>
      <c r="B47" s="3" t="s">
        <v>206</v>
      </c>
      <c r="C47" s="4">
        <v>4000000</v>
      </c>
      <c r="D47" s="4">
        <f t="shared" si="5"/>
        <v>4000000</v>
      </c>
      <c r="E47" s="5">
        <f t="shared" si="0"/>
        <v>0</v>
      </c>
      <c r="F47" s="44">
        <f t="shared" si="1"/>
        <v>0</v>
      </c>
      <c r="G47" s="98" t="s">
        <v>315</v>
      </c>
      <c r="H47" s="3"/>
      <c r="I47" s="3"/>
      <c r="J47" s="53">
        <v>212020200600</v>
      </c>
      <c r="K47" s="50">
        <f t="shared" si="2"/>
        <v>4000000</v>
      </c>
      <c r="L47" s="50">
        <f t="shared" si="3"/>
        <v>4000000</v>
      </c>
      <c r="M47" s="50">
        <f t="shared" si="4"/>
        <v>0</v>
      </c>
      <c r="N47" s="54">
        <v>4000108655</v>
      </c>
    </row>
    <row r="48" spans="1:14" ht="22.5" x14ac:dyDescent="0.2">
      <c r="A48" s="41" t="s">
        <v>208</v>
      </c>
      <c r="B48" s="3">
        <v>1</v>
      </c>
      <c r="C48" s="4">
        <v>3000000</v>
      </c>
      <c r="D48" s="4">
        <f t="shared" si="5"/>
        <v>3000000</v>
      </c>
      <c r="E48" s="5">
        <f t="shared" si="0"/>
        <v>0</v>
      </c>
      <c r="F48" s="44">
        <f t="shared" si="1"/>
        <v>0</v>
      </c>
      <c r="G48" s="98" t="s">
        <v>315</v>
      </c>
      <c r="H48" s="3"/>
      <c r="I48" s="3"/>
      <c r="J48" s="53">
        <v>212020200600</v>
      </c>
      <c r="K48" s="50">
        <f t="shared" si="2"/>
        <v>3000000</v>
      </c>
      <c r="L48" s="50">
        <f t="shared" si="3"/>
        <v>3000000</v>
      </c>
      <c r="M48" s="50">
        <f t="shared" si="4"/>
        <v>0</v>
      </c>
      <c r="N48" s="54">
        <v>4000108655</v>
      </c>
    </row>
    <row r="49" spans="1:14" ht="25.9" customHeight="1" x14ac:dyDescent="0.2">
      <c r="A49" s="41" t="s">
        <v>209</v>
      </c>
      <c r="B49" s="3">
        <v>9</v>
      </c>
      <c r="C49" s="4">
        <v>1000000</v>
      </c>
      <c r="D49" s="4">
        <f t="shared" si="5"/>
        <v>1000000</v>
      </c>
      <c r="E49" s="5">
        <f t="shared" si="0"/>
        <v>0</v>
      </c>
      <c r="F49" s="44">
        <f t="shared" si="1"/>
        <v>0</v>
      </c>
      <c r="G49" s="98" t="s">
        <v>315</v>
      </c>
      <c r="H49" s="3"/>
      <c r="I49" s="3"/>
      <c r="J49" s="53">
        <v>212020200600</v>
      </c>
      <c r="K49" s="50">
        <f t="shared" si="2"/>
        <v>1000000</v>
      </c>
      <c r="L49" s="50">
        <f t="shared" si="3"/>
        <v>1000000</v>
      </c>
      <c r="M49" s="50">
        <f t="shared" si="4"/>
        <v>0</v>
      </c>
      <c r="N49" s="54">
        <v>4000108655</v>
      </c>
    </row>
    <row r="50" spans="1:14" ht="36.6" customHeight="1" x14ac:dyDescent="0.2">
      <c r="A50" s="41" t="s">
        <v>210</v>
      </c>
      <c r="B50" s="3">
        <v>2</v>
      </c>
      <c r="C50" s="4">
        <v>1000000</v>
      </c>
      <c r="D50" s="4">
        <f t="shared" si="5"/>
        <v>1000000</v>
      </c>
      <c r="E50" s="5">
        <f t="shared" si="0"/>
        <v>0</v>
      </c>
      <c r="F50" s="44">
        <f t="shared" si="1"/>
        <v>0</v>
      </c>
      <c r="G50" s="98" t="s">
        <v>315</v>
      </c>
      <c r="H50" s="3"/>
      <c r="I50" s="3"/>
      <c r="J50" s="53">
        <v>212020200600</v>
      </c>
      <c r="K50" s="50">
        <f t="shared" si="2"/>
        <v>1000000</v>
      </c>
      <c r="L50" s="50">
        <f t="shared" si="3"/>
        <v>1000000</v>
      </c>
      <c r="M50" s="50">
        <f t="shared" si="4"/>
        <v>0</v>
      </c>
      <c r="N50" s="54">
        <v>4000108655</v>
      </c>
    </row>
    <row r="51" spans="1:14" ht="45" x14ac:dyDescent="0.2">
      <c r="A51" s="41" t="s">
        <v>211</v>
      </c>
      <c r="B51" s="3">
        <v>3</v>
      </c>
      <c r="C51" s="4">
        <v>6000000</v>
      </c>
      <c r="D51" s="4">
        <f t="shared" si="5"/>
        <v>6000000</v>
      </c>
      <c r="E51" s="5">
        <f t="shared" si="0"/>
        <v>0</v>
      </c>
      <c r="F51" s="44">
        <f t="shared" si="1"/>
        <v>0</v>
      </c>
      <c r="G51" s="98" t="s">
        <v>315</v>
      </c>
      <c r="H51" s="3"/>
      <c r="I51" s="3"/>
      <c r="J51" s="53">
        <v>212020200600</v>
      </c>
      <c r="K51" s="50">
        <f t="shared" si="2"/>
        <v>6000000</v>
      </c>
      <c r="L51" s="50">
        <f t="shared" si="3"/>
        <v>6000000</v>
      </c>
      <c r="M51" s="50">
        <f t="shared" si="4"/>
        <v>0</v>
      </c>
      <c r="N51" s="54">
        <v>4000108655</v>
      </c>
    </row>
    <row r="52" spans="1:14" ht="27" customHeight="1" x14ac:dyDescent="0.2">
      <c r="A52" s="163" t="s">
        <v>31</v>
      </c>
      <c r="B52" s="163"/>
      <c r="C52" s="70">
        <f>SUM(C27:C51)</f>
        <v>676739439</v>
      </c>
      <c r="D52" s="70">
        <f>SUM(D27:D51)</f>
        <v>676739439</v>
      </c>
      <c r="E52" s="70">
        <f>SUM(E27:E51)</f>
        <v>0</v>
      </c>
      <c r="F52" s="71">
        <f>E52/C52</f>
        <v>0</v>
      </c>
      <c r="G52" s="78"/>
      <c r="H52" s="72"/>
      <c r="I52" s="72"/>
      <c r="J52" s="66"/>
      <c r="K52" s="67"/>
      <c r="L52" s="68">
        <f t="shared" si="3"/>
        <v>676739439</v>
      </c>
      <c r="M52" s="68">
        <f t="shared" si="4"/>
        <v>0</v>
      </c>
      <c r="N52" s="69"/>
    </row>
    <row r="53" spans="1:14" ht="28.5" customHeight="1" x14ac:dyDescent="0.2">
      <c r="A53" s="161" t="s">
        <v>32</v>
      </c>
      <c r="B53" s="162"/>
      <c r="C53" s="162"/>
      <c r="D53" s="162"/>
      <c r="E53" s="162"/>
      <c r="F53" s="162"/>
      <c r="G53" s="162"/>
      <c r="H53" s="162"/>
      <c r="I53" s="162"/>
      <c r="J53" s="162"/>
      <c r="K53" s="162"/>
      <c r="L53" s="162"/>
      <c r="M53" s="162"/>
      <c r="N53" s="162"/>
    </row>
    <row r="54" spans="1:14" ht="14.45" customHeight="1" x14ac:dyDescent="0.2">
      <c r="A54" s="28" t="s">
        <v>1</v>
      </c>
      <c r="B54" s="170" t="s">
        <v>2</v>
      </c>
      <c r="C54" s="170"/>
      <c r="D54" s="170"/>
      <c r="E54" s="170"/>
      <c r="F54" s="170"/>
      <c r="G54" s="170"/>
      <c r="H54" s="170"/>
      <c r="I54" s="170"/>
      <c r="J54" s="227" t="s">
        <v>313</v>
      </c>
      <c r="K54" s="230" t="s">
        <v>12</v>
      </c>
      <c r="L54" s="230" t="s">
        <v>13</v>
      </c>
      <c r="M54" s="230" t="s">
        <v>14</v>
      </c>
      <c r="N54" s="233" t="s">
        <v>322</v>
      </c>
    </row>
    <row r="55" spans="1:14" x14ac:dyDescent="0.2">
      <c r="A55" s="28" t="s">
        <v>3</v>
      </c>
      <c r="B55" s="170" t="s">
        <v>35</v>
      </c>
      <c r="C55" s="170"/>
      <c r="D55" s="170"/>
      <c r="E55" s="170"/>
      <c r="F55" s="170"/>
      <c r="G55" s="170"/>
      <c r="H55" s="170"/>
      <c r="I55" s="170"/>
      <c r="J55" s="228"/>
      <c r="K55" s="231"/>
      <c r="L55" s="231"/>
      <c r="M55" s="231"/>
      <c r="N55" s="234"/>
    </row>
    <row r="56" spans="1:14" x14ac:dyDescent="0.2">
      <c r="A56" s="28" t="s">
        <v>5</v>
      </c>
      <c r="B56" s="165" t="s">
        <v>36</v>
      </c>
      <c r="C56" s="165"/>
      <c r="D56" s="170"/>
      <c r="E56" s="170"/>
      <c r="F56" s="170"/>
      <c r="G56" s="170"/>
      <c r="H56" s="170"/>
      <c r="I56" s="170"/>
      <c r="J56" s="228"/>
      <c r="K56" s="231"/>
      <c r="L56" s="231"/>
      <c r="M56" s="231"/>
      <c r="N56" s="234"/>
    </row>
    <row r="57" spans="1:14" x14ac:dyDescent="0.2">
      <c r="A57" s="28" t="s">
        <v>7</v>
      </c>
      <c r="B57" s="170" t="s">
        <v>33</v>
      </c>
      <c r="C57" s="170"/>
      <c r="D57" s="170"/>
      <c r="E57" s="170"/>
      <c r="F57" s="170"/>
      <c r="G57" s="170"/>
      <c r="H57" s="170"/>
      <c r="I57" s="170"/>
      <c r="J57" s="228"/>
      <c r="K57" s="231"/>
      <c r="L57" s="231"/>
      <c r="M57" s="231"/>
      <c r="N57" s="234"/>
    </row>
    <row r="58" spans="1:14" x14ac:dyDescent="0.2">
      <c r="A58" s="28" t="s">
        <v>9</v>
      </c>
      <c r="B58" s="170" t="s">
        <v>34</v>
      </c>
      <c r="C58" s="170"/>
      <c r="D58" s="170"/>
      <c r="E58" s="170"/>
      <c r="F58" s="170"/>
      <c r="G58" s="170"/>
      <c r="H58" s="170"/>
      <c r="I58" s="170"/>
      <c r="J58" s="228"/>
      <c r="K58" s="231"/>
      <c r="L58" s="231"/>
      <c r="M58" s="231"/>
      <c r="N58" s="234"/>
    </row>
    <row r="59" spans="1:14" ht="33.75" x14ac:dyDescent="0.2">
      <c r="A59" s="29" t="s">
        <v>10</v>
      </c>
      <c r="B59" s="29" t="s">
        <v>11</v>
      </c>
      <c r="C59" s="30" t="s">
        <v>12</v>
      </c>
      <c r="D59" s="31" t="s">
        <v>13</v>
      </c>
      <c r="E59" s="32" t="s">
        <v>14</v>
      </c>
      <c r="F59" s="29" t="s">
        <v>15</v>
      </c>
      <c r="G59" s="33" t="s">
        <v>16</v>
      </c>
      <c r="H59" s="29" t="s">
        <v>17</v>
      </c>
      <c r="I59" s="29" t="s">
        <v>18</v>
      </c>
      <c r="J59" s="229"/>
      <c r="K59" s="232"/>
      <c r="L59" s="232"/>
      <c r="M59" s="232"/>
      <c r="N59" s="235"/>
    </row>
    <row r="60" spans="1:14" ht="14.25" customHeight="1" x14ac:dyDescent="0.2">
      <c r="A60" s="41" t="s">
        <v>314</v>
      </c>
      <c r="B60" s="3">
        <v>1</v>
      </c>
      <c r="C60" s="4">
        <v>8000000</v>
      </c>
      <c r="D60" s="4">
        <v>8000000</v>
      </c>
      <c r="E60" s="5">
        <f>C60-D60</f>
        <v>0</v>
      </c>
      <c r="F60" s="44">
        <f>E60/C60</f>
        <v>0</v>
      </c>
      <c r="G60" s="98" t="s">
        <v>315</v>
      </c>
      <c r="H60" s="3"/>
      <c r="I60" s="3"/>
      <c r="J60" s="53">
        <v>212020200600</v>
      </c>
      <c r="K60" s="50">
        <f>C60</f>
        <v>8000000</v>
      </c>
      <c r="L60" s="50">
        <f>+D60</f>
        <v>8000000</v>
      </c>
      <c r="M60" s="50">
        <f>E60</f>
        <v>0</v>
      </c>
      <c r="N60" s="54">
        <v>4000108655</v>
      </c>
    </row>
    <row r="61" spans="1:14" ht="14.45" customHeight="1" x14ac:dyDescent="0.2">
      <c r="A61" s="28" t="s">
        <v>37</v>
      </c>
      <c r="B61" s="165" t="s">
        <v>38</v>
      </c>
      <c r="C61" s="165"/>
      <c r="D61" s="165"/>
      <c r="E61" s="165"/>
      <c r="F61" s="165"/>
      <c r="G61" s="165"/>
      <c r="H61" s="165"/>
      <c r="I61" s="165"/>
      <c r="J61" s="181" t="s">
        <v>313</v>
      </c>
      <c r="K61" s="182" t="s">
        <v>12</v>
      </c>
      <c r="L61" s="182" t="s">
        <v>13</v>
      </c>
      <c r="M61" s="182" t="s">
        <v>14</v>
      </c>
      <c r="N61" s="183" t="s">
        <v>322</v>
      </c>
    </row>
    <row r="62" spans="1:14" x14ac:dyDescent="0.2">
      <c r="A62" s="28" t="s">
        <v>3</v>
      </c>
      <c r="B62" s="165" t="s">
        <v>39</v>
      </c>
      <c r="C62" s="165"/>
      <c r="D62" s="170"/>
      <c r="E62" s="170"/>
      <c r="F62" s="170"/>
      <c r="G62" s="170"/>
      <c r="H62" s="170"/>
      <c r="I62" s="170"/>
      <c r="J62" s="181"/>
      <c r="K62" s="182"/>
      <c r="L62" s="182"/>
      <c r="M62" s="182"/>
      <c r="N62" s="183"/>
    </row>
    <row r="63" spans="1:14" x14ac:dyDescent="0.2">
      <c r="A63" s="28" t="s">
        <v>5</v>
      </c>
      <c r="B63" s="165" t="s">
        <v>40</v>
      </c>
      <c r="C63" s="165"/>
      <c r="D63" s="170"/>
      <c r="E63" s="170"/>
      <c r="F63" s="170"/>
      <c r="G63" s="170"/>
      <c r="H63" s="170"/>
      <c r="I63" s="170"/>
      <c r="J63" s="181"/>
      <c r="K63" s="182"/>
      <c r="L63" s="182"/>
      <c r="M63" s="182"/>
      <c r="N63" s="183"/>
    </row>
    <row r="64" spans="1:14" x14ac:dyDescent="0.2">
      <c r="A64" s="28" t="s">
        <v>7</v>
      </c>
      <c r="B64" s="170" t="s">
        <v>33</v>
      </c>
      <c r="C64" s="170"/>
      <c r="D64" s="170"/>
      <c r="E64" s="170"/>
      <c r="F64" s="170"/>
      <c r="G64" s="170"/>
      <c r="H64" s="170"/>
      <c r="I64" s="170"/>
      <c r="J64" s="181"/>
      <c r="K64" s="182"/>
      <c r="L64" s="182"/>
      <c r="M64" s="182"/>
      <c r="N64" s="183"/>
    </row>
    <row r="65" spans="1:14" x14ac:dyDescent="0.2">
      <c r="A65" s="28" t="s">
        <v>9</v>
      </c>
      <c r="B65" s="170" t="s">
        <v>34</v>
      </c>
      <c r="C65" s="170"/>
      <c r="D65" s="170"/>
      <c r="E65" s="170"/>
      <c r="F65" s="170"/>
      <c r="G65" s="170"/>
      <c r="H65" s="170"/>
      <c r="I65" s="170"/>
      <c r="J65" s="181"/>
      <c r="K65" s="182"/>
      <c r="L65" s="182"/>
      <c r="M65" s="182"/>
      <c r="N65" s="183"/>
    </row>
    <row r="66" spans="1:14" ht="33.75" x14ac:dyDescent="0.2">
      <c r="A66" s="29" t="s">
        <v>10</v>
      </c>
      <c r="B66" s="29" t="s">
        <v>11</v>
      </c>
      <c r="C66" s="30" t="s">
        <v>12</v>
      </c>
      <c r="D66" s="31" t="s">
        <v>13</v>
      </c>
      <c r="E66" s="32" t="s">
        <v>14</v>
      </c>
      <c r="F66" s="29" t="s">
        <v>15</v>
      </c>
      <c r="G66" s="33" t="s">
        <v>16</v>
      </c>
      <c r="H66" s="29" t="s">
        <v>17</v>
      </c>
      <c r="I66" s="29" t="s">
        <v>18</v>
      </c>
      <c r="J66" s="181"/>
      <c r="K66" s="182"/>
      <c r="L66" s="182"/>
      <c r="M66" s="182"/>
      <c r="N66" s="183"/>
    </row>
    <row r="67" spans="1:14" ht="79.5" customHeight="1" x14ac:dyDescent="0.2">
      <c r="A67" s="41" t="s">
        <v>200</v>
      </c>
      <c r="B67" s="3">
        <f>4+1+1+1</f>
        <v>7</v>
      </c>
      <c r="C67" s="4">
        <f>22957668+12618298+21823956+12618298+(7374330+12754260+7374330)</f>
        <v>97521140</v>
      </c>
      <c r="D67" s="4">
        <f>22957668+12618298+12618298+21823956+(7374330+12754260+7374330)</f>
        <v>97521140</v>
      </c>
      <c r="E67" s="5">
        <f>C67-D67</f>
        <v>0</v>
      </c>
      <c r="F67" s="44">
        <f>E67/C67</f>
        <v>0</v>
      </c>
      <c r="G67" s="98" t="s">
        <v>429</v>
      </c>
      <c r="H67" s="3"/>
      <c r="I67" s="91" t="s">
        <v>436</v>
      </c>
      <c r="J67" s="53">
        <v>212020200800</v>
      </c>
      <c r="K67" s="50">
        <f>C67</f>
        <v>97521140</v>
      </c>
      <c r="L67" s="50">
        <f>+D67</f>
        <v>97521140</v>
      </c>
      <c r="M67" s="50">
        <f>E67</f>
        <v>0</v>
      </c>
      <c r="N67" s="54"/>
    </row>
    <row r="68" spans="1:14" ht="27" customHeight="1" x14ac:dyDescent="0.2">
      <c r="A68" s="163" t="s">
        <v>41</v>
      </c>
      <c r="B68" s="163"/>
      <c r="C68" s="70">
        <f>SUM(C54:C67)</f>
        <v>105521140</v>
      </c>
      <c r="D68" s="70">
        <f>SUM(D54:D67)</f>
        <v>105521140</v>
      </c>
      <c r="E68" s="70">
        <f>SUM(E54:E67)</f>
        <v>0</v>
      </c>
      <c r="F68" s="71">
        <f>E68/C68</f>
        <v>0</v>
      </c>
      <c r="G68" s="78"/>
      <c r="H68" s="72"/>
      <c r="I68" s="72"/>
      <c r="J68" s="66"/>
      <c r="K68" s="67"/>
      <c r="L68" s="68">
        <f>+D68</f>
        <v>105521140</v>
      </c>
      <c r="M68" s="68">
        <f>E68</f>
        <v>0</v>
      </c>
      <c r="N68" s="69"/>
    </row>
    <row r="69" spans="1:14" ht="28.5" customHeight="1" x14ac:dyDescent="0.2">
      <c r="A69" s="161" t="s">
        <v>42</v>
      </c>
      <c r="B69" s="162"/>
      <c r="C69" s="162"/>
      <c r="D69" s="162"/>
      <c r="E69" s="162"/>
      <c r="F69" s="162"/>
      <c r="G69" s="162"/>
      <c r="H69" s="162"/>
      <c r="I69" s="162"/>
      <c r="J69" s="162"/>
      <c r="K69" s="162"/>
      <c r="L69" s="162"/>
      <c r="M69" s="162"/>
      <c r="N69" s="180"/>
    </row>
    <row r="70" spans="1:14" ht="14.45" customHeight="1" x14ac:dyDescent="0.2">
      <c r="A70" s="28" t="s">
        <v>1</v>
      </c>
      <c r="B70" s="170" t="s">
        <v>2</v>
      </c>
      <c r="C70" s="170"/>
      <c r="D70" s="170"/>
      <c r="E70" s="170"/>
      <c r="F70" s="170"/>
      <c r="G70" s="170"/>
      <c r="H70" s="170"/>
      <c r="I70" s="170"/>
      <c r="J70" s="181" t="s">
        <v>313</v>
      </c>
      <c r="K70" s="182" t="s">
        <v>12</v>
      </c>
      <c r="L70" s="182" t="s">
        <v>13</v>
      </c>
      <c r="M70" s="182" t="s">
        <v>14</v>
      </c>
      <c r="N70" s="183" t="s">
        <v>322</v>
      </c>
    </row>
    <row r="71" spans="1:14" x14ac:dyDescent="0.2">
      <c r="A71" s="28" t="s">
        <v>3</v>
      </c>
      <c r="B71" s="170" t="s">
        <v>43</v>
      </c>
      <c r="C71" s="170"/>
      <c r="D71" s="170"/>
      <c r="E71" s="170"/>
      <c r="F71" s="170"/>
      <c r="G71" s="170"/>
      <c r="H71" s="170"/>
      <c r="I71" s="170"/>
      <c r="J71" s="181"/>
      <c r="K71" s="182"/>
      <c r="L71" s="182"/>
      <c r="M71" s="182"/>
      <c r="N71" s="183"/>
    </row>
    <row r="72" spans="1:14" x14ac:dyDescent="0.2">
      <c r="A72" s="28" t="s">
        <v>5</v>
      </c>
      <c r="B72" s="170" t="s">
        <v>44</v>
      </c>
      <c r="C72" s="170"/>
      <c r="D72" s="170"/>
      <c r="E72" s="170"/>
      <c r="F72" s="170"/>
      <c r="G72" s="170"/>
      <c r="H72" s="170"/>
      <c r="I72" s="170"/>
      <c r="J72" s="181"/>
      <c r="K72" s="182"/>
      <c r="L72" s="182"/>
      <c r="M72" s="182"/>
      <c r="N72" s="183"/>
    </row>
    <row r="73" spans="1:14" x14ac:dyDescent="0.2">
      <c r="A73" s="28" t="s">
        <v>7</v>
      </c>
      <c r="B73" s="170" t="s">
        <v>45</v>
      </c>
      <c r="C73" s="170"/>
      <c r="D73" s="170"/>
      <c r="E73" s="170"/>
      <c r="F73" s="170"/>
      <c r="G73" s="170"/>
      <c r="H73" s="170"/>
      <c r="I73" s="170"/>
      <c r="J73" s="181"/>
      <c r="K73" s="182"/>
      <c r="L73" s="182"/>
      <c r="M73" s="182"/>
      <c r="N73" s="183"/>
    </row>
    <row r="74" spans="1:14" x14ac:dyDescent="0.2">
      <c r="A74" s="28" t="s">
        <v>9</v>
      </c>
      <c r="B74" s="170" t="s">
        <v>42</v>
      </c>
      <c r="C74" s="170"/>
      <c r="D74" s="170"/>
      <c r="E74" s="170"/>
      <c r="F74" s="170"/>
      <c r="G74" s="170"/>
      <c r="H74" s="170"/>
      <c r="I74" s="170"/>
      <c r="J74" s="181"/>
      <c r="K74" s="182"/>
      <c r="L74" s="182"/>
      <c r="M74" s="182"/>
      <c r="N74" s="183"/>
    </row>
    <row r="75" spans="1:14" ht="33.75" x14ac:dyDescent="0.2">
      <c r="A75" s="29" t="s">
        <v>10</v>
      </c>
      <c r="B75" s="29" t="s">
        <v>11</v>
      </c>
      <c r="C75" s="30" t="s">
        <v>12</v>
      </c>
      <c r="D75" s="31" t="s">
        <v>13</v>
      </c>
      <c r="E75" s="32" t="s">
        <v>14</v>
      </c>
      <c r="F75" s="29" t="s">
        <v>15</v>
      </c>
      <c r="G75" s="33" t="s">
        <v>16</v>
      </c>
      <c r="H75" s="29" t="s">
        <v>17</v>
      </c>
      <c r="I75" s="29" t="s">
        <v>18</v>
      </c>
      <c r="J75" s="181"/>
      <c r="K75" s="182"/>
      <c r="L75" s="182"/>
      <c r="M75" s="182"/>
      <c r="N75" s="183"/>
    </row>
    <row r="76" spans="1:14" ht="87" customHeight="1" x14ac:dyDescent="0.2">
      <c r="A76" s="41" t="s">
        <v>200</v>
      </c>
      <c r="B76" s="3">
        <f>17+6+3+1+2+1</f>
        <v>30</v>
      </c>
      <c r="C76" s="4">
        <f>22957668+31590000+12618298+21823956+21823956+21823956+21823956+21823956+26916736+21823956+21823956+21823956+21823956+21823956+21823956+21823956+14768908</f>
        <v>370739082</v>
      </c>
      <c r="D76" s="4">
        <f>22957668+31590000+21823956+26916736+12618298+14768908+(7374330+15730470+23400000+12754260+15730470+8631180+12754260+12754260+12754260+12754260+12754260+12754260+12754260)</f>
        <v>303576096</v>
      </c>
      <c r="E76" s="5">
        <f>C76-D76</f>
        <v>67162986</v>
      </c>
      <c r="F76" s="44">
        <f>E76/C76</f>
        <v>0.18115971382806628</v>
      </c>
      <c r="G76" s="98" t="s">
        <v>444</v>
      </c>
      <c r="H76" s="3"/>
      <c r="I76" s="3"/>
      <c r="J76" s="53">
        <v>212020200800</v>
      </c>
      <c r="K76" s="50">
        <f>C76</f>
        <v>370739082</v>
      </c>
      <c r="L76" s="50">
        <f>+D76</f>
        <v>303576096</v>
      </c>
      <c r="M76" s="50">
        <f>E76</f>
        <v>67162986</v>
      </c>
      <c r="N76" s="54"/>
    </row>
    <row r="77" spans="1:14" ht="14.45" customHeight="1" x14ac:dyDescent="0.2">
      <c r="A77" s="28" t="s">
        <v>1</v>
      </c>
      <c r="B77" s="170" t="s">
        <v>2</v>
      </c>
      <c r="C77" s="170"/>
      <c r="D77" s="170"/>
      <c r="E77" s="170"/>
      <c r="F77" s="170"/>
      <c r="G77" s="170"/>
      <c r="H77" s="170"/>
      <c r="I77" s="170"/>
      <c r="J77" s="181" t="s">
        <v>313</v>
      </c>
      <c r="K77" s="182" t="s">
        <v>12</v>
      </c>
      <c r="L77" s="182" t="s">
        <v>13</v>
      </c>
      <c r="M77" s="182" t="s">
        <v>14</v>
      </c>
      <c r="N77" s="183" t="s">
        <v>322</v>
      </c>
    </row>
    <row r="78" spans="1:14" x14ac:dyDescent="0.2">
      <c r="A78" s="28" t="s">
        <v>3</v>
      </c>
      <c r="B78" s="170" t="s">
        <v>46</v>
      </c>
      <c r="C78" s="170"/>
      <c r="D78" s="170"/>
      <c r="E78" s="170"/>
      <c r="F78" s="170"/>
      <c r="G78" s="170"/>
      <c r="H78" s="170"/>
      <c r="I78" s="170"/>
      <c r="J78" s="181"/>
      <c r="K78" s="182"/>
      <c r="L78" s="182"/>
      <c r="M78" s="182"/>
      <c r="N78" s="183"/>
    </row>
    <row r="79" spans="1:14" x14ac:dyDescent="0.2">
      <c r="A79" s="28" t="s">
        <v>5</v>
      </c>
      <c r="B79" s="170" t="s">
        <v>47</v>
      </c>
      <c r="C79" s="170"/>
      <c r="D79" s="170"/>
      <c r="E79" s="170"/>
      <c r="F79" s="170"/>
      <c r="G79" s="170"/>
      <c r="H79" s="170"/>
      <c r="I79" s="170"/>
      <c r="J79" s="181"/>
      <c r="K79" s="182"/>
      <c r="L79" s="182"/>
      <c r="M79" s="182"/>
      <c r="N79" s="183"/>
    </row>
    <row r="80" spans="1:14" x14ac:dyDescent="0.2">
      <c r="A80" s="28" t="s">
        <v>7</v>
      </c>
      <c r="B80" s="170" t="s">
        <v>45</v>
      </c>
      <c r="C80" s="170"/>
      <c r="D80" s="170"/>
      <c r="E80" s="170"/>
      <c r="F80" s="170"/>
      <c r="G80" s="170"/>
      <c r="H80" s="170"/>
      <c r="I80" s="170"/>
      <c r="J80" s="181"/>
      <c r="K80" s="182"/>
      <c r="L80" s="182"/>
      <c r="M80" s="182"/>
      <c r="N80" s="183"/>
    </row>
    <row r="81" spans="1:14" x14ac:dyDescent="0.2">
      <c r="A81" s="28" t="s">
        <v>9</v>
      </c>
      <c r="B81" s="170" t="s">
        <v>42</v>
      </c>
      <c r="C81" s="170"/>
      <c r="D81" s="170"/>
      <c r="E81" s="170"/>
      <c r="F81" s="170"/>
      <c r="G81" s="170"/>
      <c r="H81" s="170"/>
      <c r="I81" s="170"/>
      <c r="J81" s="181"/>
      <c r="K81" s="182"/>
      <c r="L81" s="182"/>
      <c r="M81" s="182"/>
      <c r="N81" s="183"/>
    </row>
    <row r="82" spans="1:14" ht="33.75" x14ac:dyDescent="0.2">
      <c r="A82" s="29" t="s">
        <v>10</v>
      </c>
      <c r="B82" s="29" t="s">
        <v>11</v>
      </c>
      <c r="C82" s="30" t="s">
        <v>12</v>
      </c>
      <c r="D82" s="31" t="s">
        <v>13</v>
      </c>
      <c r="E82" s="32" t="s">
        <v>14</v>
      </c>
      <c r="F82" s="29" t="s">
        <v>15</v>
      </c>
      <c r="G82" s="33" t="s">
        <v>16</v>
      </c>
      <c r="H82" s="29" t="s">
        <v>17</v>
      </c>
      <c r="I82" s="29" t="s">
        <v>18</v>
      </c>
      <c r="J82" s="181"/>
      <c r="K82" s="182"/>
      <c r="L82" s="182"/>
      <c r="M82" s="182"/>
      <c r="N82" s="183"/>
    </row>
    <row r="83" spans="1:14" ht="26.25" customHeight="1" x14ac:dyDescent="0.2">
      <c r="A83" s="41" t="s">
        <v>48</v>
      </c>
      <c r="B83" s="3" t="s">
        <v>206</v>
      </c>
      <c r="C83" s="4">
        <v>30000000</v>
      </c>
      <c r="D83" s="4">
        <f>C83</f>
        <v>30000000</v>
      </c>
      <c r="E83" s="5">
        <f t="shared" ref="E83:E89" si="6">C83-D83</f>
        <v>0</v>
      </c>
      <c r="F83" s="44">
        <f t="shared" ref="F83:F89" si="7">E83/C83</f>
        <v>0</v>
      </c>
      <c r="G83" s="98" t="s">
        <v>315</v>
      </c>
      <c r="H83" s="3"/>
      <c r="I83" s="3"/>
      <c r="J83" s="53">
        <v>212020200800</v>
      </c>
      <c r="K83" s="50">
        <f t="shared" ref="K83:K89" si="8">C83</f>
        <v>30000000</v>
      </c>
      <c r="L83" s="50">
        <f>+D83</f>
        <v>30000000</v>
      </c>
      <c r="M83" s="50">
        <f t="shared" ref="M83:M89" si="9">E83</f>
        <v>0</v>
      </c>
      <c r="N83" s="54">
        <v>4000108655</v>
      </c>
    </row>
    <row r="84" spans="1:14" ht="55.5" customHeight="1" x14ac:dyDescent="0.2">
      <c r="A84" s="41" t="s">
        <v>212</v>
      </c>
      <c r="B84" s="3">
        <v>5</v>
      </c>
      <c r="C84" s="4">
        <v>75000000</v>
      </c>
      <c r="D84" s="4">
        <v>75000000</v>
      </c>
      <c r="E84" s="5">
        <f t="shared" si="6"/>
        <v>0</v>
      </c>
      <c r="F84" s="44">
        <f t="shared" si="7"/>
        <v>0</v>
      </c>
      <c r="G84" s="98"/>
      <c r="H84" s="3"/>
      <c r="I84" s="91" t="s">
        <v>406</v>
      </c>
      <c r="J84" s="53">
        <v>212020200902</v>
      </c>
      <c r="K84" s="50">
        <f t="shared" si="8"/>
        <v>75000000</v>
      </c>
      <c r="L84" s="50">
        <f t="shared" ref="L84:L89" si="10">+D84</f>
        <v>75000000</v>
      </c>
      <c r="M84" s="50">
        <f t="shared" si="9"/>
        <v>0</v>
      </c>
      <c r="N84" s="54"/>
    </row>
    <row r="85" spans="1:14" ht="15.75" customHeight="1" x14ac:dyDescent="0.2">
      <c r="A85" s="41" t="s">
        <v>49</v>
      </c>
      <c r="B85" s="3">
        <v>2</v>
      </c>
      <c r="C85" s="4">
        <v>20000000</v>
      </c>
      <c r="D85" s="4">
        <f>C85</f>
        <v>20000000</v>
      </c>
      <c r="E85" s="5">
        <f t="shared" si="6"/>
        <v>0</v>
      </c>
      <c r="F85" s="44">
        <f t="shared" si="7"/>
        <v>0</v>
      </c>
      <c r="G85" s="98" t="s">
        <v>315</v>
      </c>
      <c r="H85" s="3"/>
      <c r="I85" s="3"/>
      <c r="J85" s="53">
        <v>212020200800</v>
      </c>
      <c r="K85" s="50">
        <f t="shared" si="8"/>
        <v>20000000</v>
      </c>
      <c r="L85" s="50">
        <f t="shared" si="10"/>
        <v>20000000</v>
      </c>
      <c r="M85" s="50">
        <f t="shared" si="9"/>
        <v>0</v>
      </c>
      <c r="N85" s="54">
        <v>4000108655</v>
      </c>
    </row>
    <row r="86" spans="1:14" x14ac:dyDescent="0.2">
      <c r="A86" s="41" t="s">
        <v>213</v>
      </c>
      <c r="B86" s="3">
        <v>1</v>
      </c>
      <c r="C86" s="4">
        <v>5000000</v>
      </c>
      <c r="D86" s="4">
        <f>C86</f>
        <v>5000000</v>
      </c>
      <c r="E86" s="5">
        <f t="shared" si="6"/>
        <v>0</v>
      </c>
      <c r="F86" s="44">
        <f t="shared" si="7"/>
        <v>0</v>
      </c>
      <c r="G86" s="98" t="s">
        <v>315</v>
      </c>
      <c r="H86" s="3"/>
      <c r="I86" s="3"/>
      <c r="J86" s="53">
        <v>212020200800</v>
      </c>
      <c r="K86" s="50">
        <f t="shared" si="8"/>
        <v>5000000</v>
      </c>
      <c r="L86" s="50">
        <f t="shared" si="10"/>
        <v>5000000</v>
      </c>
      <c r="M86" s="50">
        <f t="shared" si="9"/>
        <v>0</v>
      </c>
      <c r="N86" s="54">
        <v>4000108655</v>
      </c>
    </row>
    <row r="87" spans="1:14" ht="27.6" customHeight="1" x14ac:dyDescent="0.2">
      <c r="A87" s="41" t="s">
        <v>214</v>
      </c>
      <c r="B87" s="3">
        <v>3</v>
      </c>
      <c r="C87" s="4">
        <v>30000000</v>
      </c>
      <c r="D87" s="4">
        <f>C87</f>
        <v>30000000</v>
      </c>
      <c r="E87" s="5">
        <f t="shared" si="6"/>
        <v>0</v>
      </c>
      <c r="F87" s="44">
        <f t="shared" si="7"/>
        <v>0</v>
      </c>
      <c r="G87" s="98" t="s">
        <v>315</v>
      </c>
      <c r="H87" s="3"/>
      <c r="I87" s="3"/>
      <c r="J87" s="53">
        <v>212020200800</v>
      </c>
      <c r="K87" s="50">
        <f t="shared" si="8"/>
        <v>30000000</v>
      </c>
      <c r="L87" s="50">
        <f t="shared" si="10"/>
        <v>30000000</v>
      </c>
      <c r="M87" s="50">
        <f t="shared" si="9"/>
        <v>0</v>
      </c>
      <c r="N87" s="54">
        <v>4000108655</v>
      </c>
    </row>
    <row r="88" spans="1:14" ht="27.75" customHeight="1" x14ac:dyDescent="0.2">
      <c r="A88" s="41" t="s">
        <v>215</v>
      </c>
      <c r="B88" s="3">
        <v>20</v>
      </c>
      <c r="C88" s="4">
        <v>66000000</v>
      </c>
      <c r="D88" s="4">
        <f>C88</f>
        <v>66000000</v>
      </c>
      <c r="E88" s="5">
        <f t="shared" si="6"/>
        <v>0</v>
      </c>
      <c r="F88" s="44">
        <f t="shared" si="7"/>
        <v>0</v>
      </c>
      <c r="G88" s="98" t="s">
        <v>315</v>
      </c>
      <c r="H88" s="3"/>
      <c r="I88" s="93" t="s">
        <v>448</v>
      </c>
      <c r="J88" s="53">
        <v>212020200800</v>
      </c>
      <c r="K88" s="50">
        <f t="shared" si="8"/>
        <v>66000000</v>
      </c>
      <c r="L88" s="50">
        <f t="shared" si="10"/>
        <v>66000000</v>
      </c>
      <c r="M88" s="50">
        <f t="shared" si="9"/>
        <v>0</v>
      </c>
      <c r="N88" s="54">
        <v>4000108655</v>
      </c>
    </row>
    <row r="89" spans="1:14" ht="27" customHeight="1" x14ac:dyDescent="0.2">
      <c r="A89" s="41" t="s">
        <v>50</v>
      </c>
      <c r="B89" s="3">
        <v>1</v>
      </c>
      <c r="C89" s="4">
        <v>15000000</v>
      </c>
      <c r="D89" s="4">
        <v>0</v>
      </c>
      <c r="E89" s="5">
        <f t="shared" si="6"/>
        <v>15000000</v>
      </c>
      <c r="F89" s="44">
        <f t="shared" si="7"/>
        <v>1</v>
      </c>
      <c r="G89" s="98"/>
      <c r="H89" s="3"/>
      <c r="I89" s="3"/>
      <c r="J89" s="53">
        <v>212020200902</v>
      </c>
      <c r="K89" s="50">
        <f t="shared" si="8"/>
        <v>15000000</v>
      </c>
      <c r="L89" s="50">
        <f t="shared" si="10"/>
        <v>0</v>
      </c>
      <c r="M89" s="50">
        <f t="shared" si="9"/>
        <v>15000000</v>
      </c>
      <c r="N89" s="54"/>
    </row>
    <row r="90" spans="1:14" ht="14.45" customHeight="1" x14ac:dyDescent="0.2">
      <c r="A90" s="28" t="s">
        <v>1</v>
      </c>
      <c r="B90" s="170" t="s">
        <v>2</v>
      </c>
      <c r="C90" s="170"/>
      <c r="D90" s="170"/>
      <c r="E90" s="170"/>
      <c r="F90" s="170"/>
      <c r="G90" s="170"/>
      <c r="H90" s="170"/>
      <c r="I90" s="170"/>
      <c r="J90" s="181" t="s">
        <v>313</v>
      </c>
      <c r="K90" s="182" t="s">
        <v>12</v>
      </c>
      <c r="L90" s="182" t="s">
        <v>13</v>
      </c>
      <c r="M90" s="182" t="s">
        <v>14</v>
      </c>
      <c r="N90" s="183" t="s">
        <v>322</v>
      </c>
    </row>
    <row r="91" spans="1:14" x14ac:dyDescent="0.2">
      <c r="A91" s="28" t="s">
        <v>3</v>
      </c>
      <c r="B91" s="170" t="s">
        <v>46</v>
      </c>
      <c r="C91" s="170"/>
      <c r="D91" s="170"/>
      <c r="E91" s="170"/>
      <c r="F91" s="170"/>
      <c r="G91" s="170"/>
      <c r="H91" s="170"/>
      <c r="I91" s="170"/>
      <c r="J91" s="181"/>
      <c r="K91" s="182"/>
      <c r="L91" s="182"/>
      <c r="M91" s="182"/>
      <c r="N91" s="183"/>
    </row>
    <row r="92" spans="1:14" x14ac:dyDescent="0.2">
      <c r="A92" s="28" t="s">
        <v>5</v>
      </c>
      <c r="B92" s="170" t="s">
        <v>51</v>
      </c>
      <c r="C92" s="170"/>
      <c r="D92" s="170"/>
      <c r="E92" s="170"/>
      <c r="F92" s="170"/>
      <c r="G92" s="170"/>
      <c r="H92" s="170"/>
      <c r="I92" s="170"/>
      <c r="J92" s="181"/>
      <c r="K92" s="182"/>
      <c r="L92" s="182"/>
      <c r="M92" s="182"/>
      <c r="N92" s="183"/>
    </row>
    <row r="93" spans="1:14" x14ac:dyDescent="0.2">
      <c r="A93" s="28" t="s">
        <v>7</v>
      </c>
      <c r="B93" s="170" t="s">
        <v>45</v>
      </c>
      <c r="C93" s="170"/>
      <c r="D93" s="170"/>
      <c r="E93" s="170"/>
      <c r="F93" s="170"/>
      <c r="G93" s="170"/>
      <c r="H93" s="170"/>
      <c r="I93" s="170"/>
      <c r="J93" s="181"/>
      <c r="K93" s="182"/>
      <c r="L93" s="182"/>
      <c r="M93" s="182"/>
      <c r="N93" s="183"/>
    </row>
    <row r="94" spans="1:14" x14ac:dyDescent="0.2">
      <c r="A94" s="28" t="s">
        <v>9</v>
      </c>
      <c r="B94" s="170" t="s">
        <v>42</v>
      </c>
      <c r="C94" s="170"/>
      <c r="D94" s="170"/>
      <c r="E94" s="170"/>
      <c r="F94" s="170"/>
      <c r="G94" s="170"/>
      <c r="H94" s="170"/>
      <c r="I94" s="170"/>
      <c r="J94" s="181"/>
      <c r="K94" s="182"/>
      <c r="L94" s="182"/>
      <c r="M94" s="182"/>
      <c r="N94" s="183"/>
    </row>
    <row r="95" spans="1:14" ht="33.75" x14ac:dyDescent="0.2">
      <c r="A95" s="29" t="s">
        <v>10</v>
      </c>
      <c r="B95" s="29" t="s">
        <v>11</v>
      </c>
      <c r="C95" s="30" t="s">
        <v>12</v>
      </c>
      <c r="D95" s="31" t="s">
        <v>13</v>
      </c>
      <c r="E95" s="32" t="s">
        <v>14</v>
      </c>
      <c r="F95" s="29" t="s">
        <v>15</v>
      </c>
      <c r="G95" s="33" t="s">
        <v>16</v>
      </c>
      <c r="H95" s="29" t="s">
        <v>17</v>
      </c>
      <c r="I95" s="29" t="s">
        <v>18</v>
      </c>
      <c r="J95" s="181"/>
      <c r="K95" s="182"/>
      <c r="L95" s="182"/>
      <c r="M95" s="182"/>
      <c r="N95" s="183"/>
    </row>
    <row r="96" spans="1:14" ht="36.6" customHeight="1" x14ac:dyDescent="0.2">
      <c r="A96" s="41" t="s">
        <v>52</v>
      </c>
      <c r="B96" s="3">
        <v>12</v>
      </c>
      <c r="C96" s="4">
        <v>30000000</v>
      </c>
      <c r="D96" s="4">
        <f>C96</f>
        <v>30000000</v>
      </c>
      <c r="E96" s="5">
        <f>C96-D96</f>
        <v>0</v>
      </c>
      <c r="F96" s="44">
        <f>E96/C96</f>
        <v>0</v>
      </c>
      <c r="G96" s="98" t="s">
        <v>315</v>
      </c>
      <c r="H96" s="3"/>
      <c r="I96" s="3"/>
      <c r="J96" s="53">
        <v>212020200600</v>
      </c>
      <c r="K96" s="50">
        <f>C96</f>
        <v>30000000</v>
      </c>
      <c r="L96" s="50">
        <f>+D96</f>
        <v>30000000</v>
      </c>
      <c r="M96" s="50">
        <f>E96</f>
        <v>0</v>
      </c>
      <c r="N96" s="54">
        <v>4000108655</v>
      </c>
    </row>
    <row r="97" spans="1:14" ht="46.9" customHeight="1" x14ac:dyDescent="0.2">
      <c r="A97" s="41" t="s">
        <v>216</v>
      </c>
      <c r="B97" s="3">
        <v>6</v>
      </c>
      <c r="C97" s="4">
        <v>5000000</v>
      </c>
      <c r="D97" s="4">
        <f>C97</f>
        <v>5000000</v>
      </c>
      <c r="E97" s="5">
        <f>C97-D97</f>
        <v>0</v>
      </c>
      <c r="F97" s="44">
        <f>E97/C97</f>
        <v>0</v>
      </c>
      <c r="G97" s="98" t="s">
        <v>315</v>
      </c>
      <c r="H97" s="3"/>
      <c r="I97" s="3"/>
      <c r="J97" s="53">
        <v>212020200800</v>
      </c>
      <c r="K97" s="50">
        <f>C97</f>
        <v>5000000</v>
      </c>
      <c r="L97" s="50">
        <f>+D97</f>
        <v>5000000</v>
      </c>
      <c r="M97" s="50">
        <f>E97</f>
        <v>0</v>
      </c>
      <c r="N97" s="54">
        <v>4000108655</v>
      </c>
    </row>
    <row r="98" spans="1:14" ht="14.45" customHeight="1" x14ac:dyDescent="0.2">
      <c r="A98" s="28" t="s">
        <v>1</v>
      </c>
      <c r="B98" s="170" t="s">
        <v>2</v>
      </c>
      <c r="C98" s="170"/>
      <c r="D98" s="170"/>
      <c r="E98" s="170"/>
      <c r="F98" s="170"/>
      <c r="G98" s="170"/>
      <c r="H98" s="170"/>
      <c r="I98" s="170"/>
      <c r="J98" s="181" t="s">
        <v>313</v>
      </c>
      <c r="K98" s="182" t="s">
        <v>12</v>
      </c>
      <c r="L98" s="182" t="s">
        <v>13</v>
      </c>
      <c r="M98" s="182" t="s">
        <v>14</v>
      </c>
      <c r="N98" s="183" t="s">
        <v>322</v>
      </c>
    </row>
    <row r="99" spans="1:14" x14ac:dyDescent="0.2">
      <c r="A99" s="28" t="s">
        <v>3</v>
      </c>
      <c r="B99" s="170" t="s">
        <v>46</v>
      </c>
      <c r="C99" s="170"/>
      <c r="D99" s="170"/>
      <c r="E99" s="170"/>
      <c r="F99" s="170"/>
      <c r="G99" s="170"/>
      <c r="H99" s="170"/>
      <c r="I99" s="170"/>
      <c r="J99" s="181"/>
      <c r="K99" s="182"/>
      <c r="L99" s="182"/>
      <c r="M99" s="182"/>
      <c r="N99" s="183"/>
    </row>
    <row r="100" spans="1:14" x14ac:dyDescent="0.2">
      <c r="A100" s="28" t="s">
        <v>5</v>
      </c>
      <c r="B100" s="170" t="s">
        <v>53</v>
      </c>
      <c r="C100" s="170"/>
      <c r="D100" s="170"/>
      <c r="E100" s="170"/>
      <c r="F100" s="170"/>
      <c r="G100" s="170"/>
      <c r="H100" s="170"/>
      <c r="I100" s="170"/>
      <c r="J100" s="181"/>
      <c r="K100" s="182"/>
      <c r="L100" s="182"/>
      <c r="M100" s="182"/>
      <c r="N100" s="183"/>
    </row>
    <row r="101" spans="1:14" x14ac:dyDescent="0.2">
      <c r="A101" s="28" t="s">
        <v>7</v>
      </c>
      <c r="B101" s="170" t="s">
        <v>45</v>
      </c>
      <c r="C101" s="170"/>
      <c r="D101" s="170"/>
      <c r="E101" s="170"/>
      <c r="F101" s="170"/>
      <c r="G101" s="170"/>
      <c r="H101" s="170"/>
      <c r="I101" s="170"/>
      <c r="J101" s="181"/>
      <c r="K101" s="182"/>
      <c r="L101" s="182"/>
      <c r="M101" s="182"/>
      <c r="N101" s="183"/>
    </row>
    <row r="102" spans="1:14" x14ac:dyDescent="0.2">
      <c r="A102" s="28" t="s">
        <v>9</v>
      </c>
      <c r="B102" s="170" t="s">
        <v>42</v>
      </c>
      <c r="C102" s="170"/>
      <c r="D102" s="170"/>
      <c r="E102" s="170"/>
      <c r="F102" s="170"/>
      <c r="G102" s="170"/>
      <c r="H102" s="170"/>
      <c r="I102" s="170"/>
      <c r="J102" s="181"/>
      <c r="K102" s="182"/>
      <c r="L102" s="182"/>
      <c r="M102" s="182"/>
      <c r="N102" s="183"/>
    </row>
    <row r="103" spans="1:14" ht="33.75" x14ac:dyDescent="0.2">
      <c r="A103" s="29" t="s">
        <v>10</v>
      </c>
      <c r="B103" s="29" t="s">
        <v>11</v>
      </c>
      <c r="C103" s="30" t="s">
        <v>12</v>
      </c>
      <c r="D103" s="31" t="s">
        <v>13</v>
      </c>
      <c r="E103" s="32" t="s">
        <v>14</v>
      </c>
      <c r="F103" s="29" t="s">
        <v>15</v>
      </c>
      <c r="G103" s="33" t="s">
        <v>16</v>
      </c>
      <c r="H103" s="29" t="s">
        <v>17</v>
      </c>
      <c r="I103" s="29" t="s">
        <v>18</v>
      </c>
      <c r="J103" s="181"/>
      <c r="K103" s="182"/>
      <c r="L103" s="182"/>
      <c r="M103" s="182"/>
      <c r="N103" s="183"/>
    </row>
    <row r="104" spans="1:14" ht="45" x14ac:dyDescent="0.2">
      <c r="A104" s="41" t="s">
        <v>54</v>
      </c>
      <c r="B104" s="3">
        <v>6</v>
      </c>
      <c r="C104" s="4">
        <v>20000000</v>
      </c>
      <c r="D104" s="4">
        <f>C104</f>
        <v>20000000</v>
      </c>
      <c r="E104" s="5">
        <f>C104-D104</f>
        <v>0</v>
      </c>
      <c r="F104" s="44">
        <f>E104/C104</f>
        <v>0</v>
      </c>
      <c r="G104" s="98" t="s">
        <v>315</v>
      </c>
      <c r="H104" s="3"/>
      <c r="I104" s="3"/>
      <c r="J104" s="53">
        <v>212020200800</v>
      </c>
      <c r="K104" s="50">
        <f>C104</f>
        <v>20000000</v>
      </c>
      <c r="L104" s="50">
        <f>+D104</f>
        <v>20000000</v>
      </c>
      <c r="M104" s="50">
        <f>E104</f>
        <v>0</v>
      </c>
      <c r="N104" s="54">
        <v>4000108655</v>
      </c>
    </row>
    <row r="105" spans="1:14" ht="14.45" customHeight="1" x14ac:dyDescent="0.2">
      <c r="A105" s="28" t="s">
        <v>1</v>
      </c>
      <c r="B105" s="170" t="s">
        <v>2</v>
      </c>
      <c r="C105" s="170"/>
      <c r="D105" s="170"/>
      <c r="E105" s="170"/>
      <c r="F105" s="170"/>
      <c r="G105" s="170"/>
      <c r="H105" s="170"/>
      <c r="I105" s="170"/>
      <c r="J105" s="181" t="s">
        <v>313</v>
      </c>
      <c r="K105" s="182" t="s">
        <v>12</v>
      </c>
      <c r="L105" s="182" t="s">
        <v>13</v>
      </c>
      <c r="M105" s="182" t="s">
        <v>14</v>
      </c>
      <c r="N105" s="183" t="s">
        <v>322</v>
      </c>
    </row>
    <row r="106" spans="1:14" x14ac:dyDescent="0.2">
      <c r="A106" s="28" t="s">
        <v>3</v>
      </c>
      <c r="B106" s="170" t="s">
        <v>55</v>
      </c>
      <c r="C106" s="170"/>
      <c r="D106" s="170"/>
      <c r="E106" s="170"/>
      <c r="F106" s="170"/>
      <c r="G106" s="170"/>
      <c r="H106" s="170"/>
      <c r="I106" s="170"/>
      <c r="J106" s="181"/>
      <c r="K106" s="182"/>
      <c r="L106" s="182"/>
      <c r="M106" s="182"/>
      <c r="N106" s="183"/>
    </row>
    <row r="107" spans="1:14" x14ac:dyDescent="0.2">
      <c r="A107" s="28" t="s">
        <v>5</v>
      </c>
      <c r="B107" s="170" t="s">
        <v>56</v>
      </c>
      <c r="C107" s="170"/>
      <c r="D107" s="170"/>
      <c r="E107" s="170"/>
      <c r="F107" s="170"/>
      <c r="G107" s="170"/>
      <c r="H107" s="170"/>
      <c r="I107" s="170"/>
      <c r="J107" s="181"/>
      <c r="K107" s="182"/>
      <c r="L107" s="182"/>
      <c r="M107" s="182"/>
      <c r="N107" s="183"/>
    </row>
    <row r="108" spans="1:14" x14ac:dyDescent="0.2">
      <c r="A108" s="28" t="s">
        <v>7</v>
      </c>
      <c r="B108" s="170" t="s">
        <v>45</v>
      </c>
      <c r="C108" s="170"/>
      <c r="D108" s="170"/>
      <c r="E108" s="170"/>
      <c r="F108" s="170"/>
      <c r="G108" s="170"/>
      <c r="H108" s="170"/>
      <c r="I108" s="170"/>
      <c r="J108" s="181"/>
      <c r="K108" s="182"/>
      <c r="L108" s="182"/>
      <c r="M108" s="182"/>
      <c r="N108" s="183"/>
    </row>
    <row r="109" spans="1:14" x14ac:dyDescent="0.2">
      <c r="A109" s="28" t="s">
        <v>9</v>
      </c>
      <c r="B109" s="170" t="s">
        <v>42</v>
      </c>
      <c r="C109" s="170"/>
      <c r="D109" s="170"/>
      <c r="E109" s="170"/>
      <c r="F109" s="170"/>
      <c r="G109" s="170"/>
      <c r="H109" s="170"/>
      <c r="I109" s="170"/>
      <c r="J109" s="181"/>
      <c r="K109" s="182"/>
      <c r="L109" s="182"/>
      <c r="M109" s="182"/>
      <c r="N109" s="183"/>
    </row>
    <row r="110" spans="1:14" ht="33.75" x14ac:dyDescent="0.2">
      <c r="A110" s="29" t="s">
        <v>10</v>
      </c>
      <c r="B110" s="29" t="s">
        <v>11</v>
      </c>
      <c r="C110" s="30" t="s">
        <v>12</v>
      </c>
      <c r="D110" s="31" t="s">
        <v>13</v>
      </c>
      <c r="E110" s="32" t="s">
        <v>14</v>
      </c>
      <c r="F110" s="29" t="s">
        <v>15</v>
      </c>
      <c r="G110" s="33" t="s">
        <v>16</v>
      </c>
      <c r="H110" s="29" t="s">
        <v>17</v>
      </c>
      <c r="I110" s="29" t="s">
        <v>18</v>
      </c>
      <c r="J110" s="181"/>
      <c r="K110" s="182"/>
      <c r="L110" s="182"/>
      <c r="M110" s="182"/>
      <c r="N110" s="183"/>
    </row>
    <row r="111" spans="1:14" ht="25.9" customHeight="1" x14ac:dyDescent="0.2">
      <c r="A111" s="41" t="s">
        <v>217</v>
      </c>
      <c r="B111" s="3">
        <v>20</v>
      </c>
      <c r="C111" s="4">
        <v>5000000</v>
      </c>
      <c r="D111" s="4">
        <f>C111</f>
        <v>5000000</v>
      </c>
      <c r="E111" s="5">
        <f>C111-D111</f>
        <v>0</v>
      </c>
      <c r="F111" s="44">
        <f>E111/C111</f>
        <v>0</v>
      </c>
      <c r="G111" s="98" t="s">
        <v>315</v>
      </c>
      <c r="H111" s="3"/>
      <c r="I111" s="3"/>
      <c r="J111" s="53">
        <v>212020200800</v>
      </c>
      <c r="K111" s="50">
        <f>C111</f>
        <v>5000000</v>
      </c>
      <c r="L111" s="50">
        <f>+D111</f>
        <v>5000000</v>
      </c>
      <c r="M111" s="50">
        <f>E111</f>
        <v>0</v>
      </c>
      <c r="N111" s="54">
        <v>4000108655</v>
      </c>
    </row>
    <row r="112" spans="1:14" ht="25.9" customHeight="1" x14ac:dyDescent="0.2">
      <c r="A112" s="41" t="s">
        <v>57</v>
      </c>
      <c r="B112" s="3">
        <v>1</v>
      </c>
      <c r="C112" s="4">
        <v>15000000</v>
      </c>
      <c r="D112" s="4">
        <f>C112</f>
        <v>15000000</v>
      </c>
      <c r="E112" s="5">
        <f>C112-D112</f>
        <v>0</v>
      </c>
      <c r="F112" s="44">
        <f>E112/C112</f>
        <v>0</v>
      </c>
      <c r="G112" s="98" t="s">
        <v>315</v>
      </c>
      <c r="H112" s="3"/>
      <c r="I112" s="3"/>
      <c r="J112" s="53">
        <v>212020200800</v>
      </c>
      <c r="K112" s="50">
        <f>C112</f>
        <v>15000000</v>
      </c>
      <c r="L112" s="50">
        <f>+D112</f>
        <v>15000000</v>
      </c>
      <c r="M112" s="50">
        <f>E112</f>
        <v>0</v>
      </c>
      <c r="N112" s="54">
        <v>4000108655</v>
      </c>
    </row>
    <row r="113" spans="1:14" ht="25.9" customHeight="1" x14ac:dyDescent="0.2">
      <c r="A113" s="41" t="s">
        <v>58</v>
      </c>
      <c r="B113" s="3">
        <v>20</v>
      </c>
      <c r="C113" s="4">
        <v>50000000</v>
      </c>
      <c r="D113" s="4">
        <f>C113</f>
        <v>50000000</v>
      </c>
      <c r="E113" s="5">
        <f>C113-D113</f>
        <v>0</v>
      </c>
      <c r="F113" s="44">
        <f>E113/C113</f>
        <v>0</v>
      </c>
      <c r="G113" s="98" t="s">
        <v>315</v>
      </c>
      <c r="H113" s="3"/>
      <c r="I113" s="93" t="s">
        <v>448</v>
      </c>
      <c r="J113" s="53">
        <v>212020200600</v>
      </c>
      <c r="K113" s="50">
        <f>C113</f>
        <v>50000000</v>
      </c>
      <c r="L113" s="50">
        <f>+D113</f>
        <v>50000000</v>
      </c>
      <c r="M113" s="50">
        <f>E113</f>
        <v>0</v>
      </c>
      <c r="N113" s="54">
        <v>4000108655</v>
      </c>
    </row>
    <row r="114" spans="1:14" ht="14.45" customHeight="1" x14ac:dyDescent="0.2">
      <c r="A114" s="28" t="s">
        <v>1</v>
      </c>
      <c r="B114" s="170" t="s">
        <v>2</v>
      </c>
      <c r="C114" s="170"/>
      <c r="D114" s="170"/>
      <c r="E114" s="170"/>
      <c r="F114" s="170"/>
      <c r="G114" s="170"/>
      <c r="H114" s="170"/>
      <c r="I114" s="170"/>
      <c r="J114" s="181" t="s">
        <v>313</v>
      </c>
      <c r="K114" s="182" t="s">
        <v>12</v>
      </c>
      <c r="L114" s="182" t="s">
        <v>13</v>
      </c>
      <c r="M114" s="182" t="s">
        <v>14</v>
      </c>
      <c r="N114" s="183" t="s">
        <v>322</v>
      </c>
    </row>
    <row r="115" spans="1:14" x14ac:dyDescent="0.2">
      <c r="A115" s="28" t="s">
        <v>3</v>
      </c>
      <c r="B115" s="170" t="s">
        <v>55</v>
      </c>
      <c r="C115" s="170"/>
      <c r="D115" s="170"/>
      <c r="E115" s="170"/>
      <c r="F115" s="170"/>
      <c r="G115" s="170"/>
      <c r="H115" s="170"/>
      <c r="I115" s="170"/>
      <c r="J115" s="181"/>
      <c r="K115" s="182"/>
      <c r="L115" s="182"/>
      <c r="M115" s="182"/>
      <c r="N115" s="183"/>
    </row>
    <row r="116" spans="1:14" x14ac:dyDescent="0.2">
      <c r="A116" s="28" t="s">
        <v>5</v>
      </c>
      <c r="B116" s="170" t="s">
        <v>59</v>
      </c>
      <c r="C116" s="170"/>
      <c r="D116" s="170"/>
      <c r="E116" s="170"/>
      <c r="F116" s="170"/>
      <c r="G116" s="170"/>
      <c r="H116" s="170"/>
      <c r="I116" s="170"/>
      <c r="J116" s="181"/>
      <c r="K116" s="182"/>
      <c r="L116" s="182"/>
      <c r="M116" s="182"/>
      <c r="N116" s="183"/>
    </row>
    <row r="117" spans="1:14" x14ac:dyDescent="0.2">
      <c r="A117" s="28" t="s">
        <v>7</v>
      </c>
      <c r="B117" s="170" t="s">
        <v>45</v>
      </c>
      <c r="C117" s="170"/>
      <c r="D117" s="170"/>
      <c r="E117" s="170"/>
      <c r="F117" s="170"/>
      <c r="G117" s="170"/>
      <c r="H117" s="170"/>
      <c r="I117" s="170"/>
      <c r="J117" s="181"/>
      <c r="K117" s="182"/>
      <c r="L117" s="182"/>
      <c r="M117" s="182"/>
      <c r="N117" s="183"/>
    </row>
    <row r="118" spans="1:14" x14ac:dyDescent="0.2">
      <c r="A118" s="28" t="s">
        <v>9</v>
      </c>
      <c r="B118" s="170" t="s">
        <v>42</v>
      </c>
      <c r="C118" s="170"/>
      <c r="D118" s="170"/>
      <c r="E118" s="170"/>
      <c r="F118" s="170"/>
      <c r="G118" s="170"/>
      <c r="H118" s="170"/>
      <c r="I118" s="170"/>
      <c r="J118" s="181"/>
      <c r="K118" s="182"/>
      <c r="L118" s="182"/>
      <c r="M118" s="182"/>
      <c r="N118" s="183"/>
    </row>
    <row r="119" spans="1:14" ht="33.75" x14ac:dyDescent="0.2">
      <c r="A119" s="29" t="s">
        <v>10</v>
      </c>
      <c r="B119" s="29" t="s">
        <v>11</v>
      </c>
      <c r="C119" s="30" t="s">
        <v>12</v>
      </c>
      <c r="D119" s="31" t="s">
        <v>13</v>
      </c>
      <c r="E119" s="32" t="s">
        <v>14</v>
      </c>
      <c r="F119" s="29" t="s">
        <v>15</v>
      </c>
      <c r="G119" s="33" t="s">
        <v>16</v>
      </c>
      <c r="H119" s="29" t="s">
        <v>17</v>
      </c>
      <c r="I119" s="29" t="s">
        <v>18</v>
      </c>
      <c r="J119" s="181"/>
      <c r="K119" s="182"/>
      <c r="L119" s="182"/>
      <c r="M119" s="182"/>
      <c r="N119" s="183"/>
    </row>
    <row r="120" spans="1:14" ht="26.45" customHeight="1" x14ac:dyDescent="0.2">
      <c r="A120" s="41" t="s">
        <v>60</v>
      </c>
      <c r="B120" s="3" t="s">
        <v>206</v>
      </c>
      <c r="C120" s="4">
        <v>10000000</v>
      </c>
      <c r="D120" s="4">
        <f>C120</f>
        <v>10000000</v>
      </c>
      <c r="E120" s="5">
        <f>C120-D120</f>
        <v>0</v>
      </c>
      <c r="F120" s="44">
        <f>E120/C120</f>
        <v>0</v>
      </c>
      <c r="G120" s="98" t="s">
        <v>315</v>
      </c>
      <c r="H120" s="3"/>
      <c r="I120" s="3"/>
      <c r="J120" s="53">
        <v>212020200600</v>
      </c>
      <c r="K120" s="50">
        <f>C120</f>
        <v>10000000</v>
      </c>
      <c r="L120" s="50">
        <f>+D120</f>
        <v>10000000</v>
      </c>
      <c r="M120" s="50">
        <f>E120</f>
        <v>0</v>
      </c>
      <c r="N120" s="54">
        <v>4000108655</v>
      </c>
    </row>
    <row r="121" spans="1:14" ht="14.45" customHeight="1" x14ac:dyDescent="0.2">
      <c r="A121" s="28" t="s">
        <v>1</v>
      </c>
      <c r="B121" s="170" t="s">
        <v>2</v>
      </c>
      <c r="C121" s="170"/>
      <c r="D121" s="170"/>
      <c r="E121" s="170"/>
      <c r="F121" s="170"/>
      <c r="G121" s="170"/>
      <c r="H121" s="170"/>
      <c r="I121" s="170"/>
      <c r="J121" s="181" t="s">
        <v>313</v>
      </c>
      <c r="K121" s="182" t="s">
        <v>12</v>
      </c>
      <c r="L121" s="182" t="s">
        <v>13</v>
      </c>
      <c r="M121" s="182" t="s">
        <v>14</v>
      </c>
      <c r="N121" s="183" t="s">
        <v>322</v>
      </c>
    </row>
    <row r="122" spans="1:14" x14ac:dyDescent="0.2">
      <c r="A122" s="28" t="s">
        <v>3</v>
      </c>
      <c r="B122" s="170" t="s">
        <v>61</v>
      </c>
      <c r="C122" s="170"/>
      <c r="D122" s="170"/>
      <c r="E122" s="170"/>
      <c r="F122" s="170"/>
      <c r="G122" s="170"/>
      <c r="H122" s="170"/>
      <c r="I122" s="170"/>
      <c r="J122" s="181"/>
      <c r="K122" s="182"/>
      <c r="L122" s="182"/>
      <c r="M122" s="182"/>
      <c r="N122" s="183"/>
    </row>
    <row r="123" spans="1:14" x14ac:dyDescent="0.2">
      <c r="A123" s="28" t="s">
        <v>5</v>
      </c>
      <c r="B123" s="170" t="s">
        <v>62</v>
      </c>
      <c r="C123" s="170"/>
      <c r="D123" s="170"/>
      <c r="E123" s="170"/>
      <c r="F123" s="170"/>
      <c r="G123" s="170"/>
      <c r="H123" s="170"/>
      <c r="I123" s="170"/>
      <c r="J123" s="181"/>
      <c r="K123" s="182"/>
      <c r="L123" s="182"/>
      <c r="M123" s="182"/>
      <c r="N123" s="183"/>
    </row>
    <row r="124" spans="1:14" x14ac:dyDescent="0.2">
      <c r="A124" s="28" t="s">
        <v>7</v>
      </c>
      <c r="B124" s="170" t="s">
        <v>45</v>
      </c>
      <c r="C124" s="170"/>
      <c r="D124" s="170"/>
      <c r="E124" s="170"/>
      <c r="F124" s="170"/>
      <c r="G124" s="170"/>
      <c r="H124" s="170"/>
      <c r="I124" s="170"/>
      <c r="J124" s="181"/>
      <c r="K124" s="182"/>
      <c r="L124" s="182"/>
      <c r="M124" s="182"/>
      <c r="N124" s="183"/>
    </row>
    <row r="125" spans="1:14" x14ac:dyDescent="0.2">
      <c r="A125" s="28" t="s">
        <v>9</v>
      </c>
      <c r="B125" s="170" t="s">
        <v>42</v>
      </c>
      <c r="C125" s="170"/>
      <c r="D125" s="170"/>
      <c r="E125" s="170"/>
      <c r="F125" s="170"/>
      <c r="G125" s="170"/>
      <c r="H125" s="170"/>
      <c r="I125" s="170"/>
      <c r="J125" s="181"/>
      <c r="K125" s="182"/>
      <c r="L125" s="182"/>
      <c r="M125" s="182"/>
      <c r="N125" s="183"/>
    </row>
    <row r="126" spans="1:14" ht="33.75" x14ac:dyDescent="0.2">
      <c r="A126" s="29" t="s">
        <v>10</v>
      </c>
      <c r="B126" s="29" t="s">
        <v>11</v>
      </c>
      <c r="C126" s="30" t="s">
        <v>12</v>
      </c>
      <c r="D126" s="31" t="s">
        <v>13</v>
      </c>
      <c r="E126" s="32" t="s">
        <v>14</v>
      </c>
      <c r="F126" s="29" t="s">
        <v>15</v>
      </c>
      <c r="G126" s="33" t="s">
        <v>16</v>
      </c>
      <c r="H126" s="29" t="s">
        <v>17</v>
      </c>
      <c r="I126" s="29" t="s">
        <v>18</v>
      </c>
      <c r="J126" s="181"/>
      <c r="K126" s="182"/>
      <c r="L126" s="182"/>
      <c r="M126" s="182"/>
      <c r="N126" s="183"/>
    </row>
    <row r="127" spans="1:14" ht="22.5" x14ac:dyDescent="0.2">
      <c r="A127" s="41" t="s">
        <v>218</v>
      </c>
      <c r="B127" s="3" t="s">
        <v>206</v>
      </c>
      <c r="C127" s="4">
        <v>600000</v>
      </c>
      <c r="D127" s="4">
        <f>C127</f>
        <v>600000</v>
      </c>
      <c r="E127" s="5">
        <f>C127-D127</f>
        <v>0</v>
      </c>
      <c r="F127" s="44">
        <f>E127/C127</f>
        <v>0</v>
      </c>
      <c r="G127" s="98" t="s">
        <v>315</v>
      </c>
      <c r="H127" s="3"/>
      <c r="I127" s="3"/>
      <c r="J127" s="53">
        <v>212020200600</v>
      </c>
      <c r="K127" s="50">
        <f>C127</f>
        <v>600000</v>
      </c>
      <c r="L127" s="50">
        <f>+D127</f>
        <v>600000</v>
      </c>
      <c r="M127" s="50">
        <f>E127</f>
        <v>0</v>
      </c>
      <c r="N127" s="54">
        <v>4000108655</v>
      </c>
    </row>
    <row r="128" spans="1:14" ht="14.45" customHeight="1" x14ac:dyDescent="0.2">
      <c r="A128" s="28" t="s">
        <v>37</v>
      </c>
      <c r="B128" s="165" t="s">
        <v>38</v>
      </c>
      <c r="C128" s="165"/>
      <c r="D128" s="165"/>
      <c r="E128" s="165"/>
      <c r="F128" s="165"/>
      <c r="G128" s="165"/>
      <c r="H128" s="165"/>
      <c r="I128" s="165"/>
      <c r="J128" s="181" t="s">
        <v>313</v>
      </c>
      <c r="K128" s="182" t="s">
        <v>12</v>
      </c>
      <c r="L128" s="182" t="s">
        <v>13</v>
      </c>
      <c r="M128" s="182" t="s">
        <v>14</v>
      </c>
      <c r="N128" s="183" t="s">
        <v>322</v>
      </c>
    </row>
    <row r="129" spans="1:14" x14ac:dyDescent="0.2">
      <c r="A129" s="28" t="s">
        <v>3</v>
      </c>
      <c r="B129" s="170" t="s">
        <v>63</v>
      </c>
      <c r="C129" s="170"/>
      <c r="D129" s="170"/>
      <c r="E129" s="170"/>
      <c r="F129" s="170"/>
      <c r="G129" s="170"/>
      <c r="H129" s="170"/>
      <c r="I129" s="170"/>
      <c r="J129" s="181"/>
      <c r="K129" s="182"/>
      <c r="L129" s="182"/>
      <c r="M129" s="182"/>
      <c r="N129" s="183"/>
    </row>
    <row r="130" spans="1:14" x14ac:dyDescent="0.2">
      <c r="A130" s="28" t="s">
        <v>5</v>
      </c>
      <c r="B130" s="170" t="s">
        <v>64</v>
      </c>
      <c r="C130" s="170"/>
      <c r="D130" s="170"/>
      <c r="E130" s="170"/>
      <c r="F130" s="170"/>
      <c r="G130" s="170"/>
      <c r="H130" s="170"/>
      <c r="I130" s="170"/>
      <c r="J130" s="181"/>
      <c r="K130" s="182"/>
      <c r="L130" s="182"/>
      <c r="M130" s="182"/>
      <c r="N130" s="183"/>
    </row>
    <row r="131" spans="1:14" x14ac:dyDescent="0.2">
      <c r="A131" s="28" t="s">
        <v>7</v>
      </c>
      <c r="B131" s="170" t="s">
        <v>45</v>
      </c>
      <c r="C131" s="170"/>
      <c r="D131" s="170"/>
      <c r="E131" s="170"/>
      <c r="F131" s="170"/>
      <c r="G131" s="170"/>
      <c r="H131" s="170"/>
      <c r="I131" s="170"/>
      <c r="J131" s="181"/>
      <c r="K131" s="182"/>
      <c r="L131" s="182"/>
      <c r="M131" s="182"/>
      <c r="N131" s="183"/>
    </row>
    <row r="132" spans="1:14" x14ac:dyDescent="0.2">
      <c r="A132" s="28" t="s">
        <v>9</v>
      </c>
      <c r="B132" s="170" t="s">
        <v>42</v>
      </c>
      <c r="C132" s="170"/>
      <c r="D132" s="170"/>
      <c r="E132" s="170"/>
      <c r="F132" s="170"/>
      <c r="G132" s="170"/>
      <c r="H132" s="170"/>
      <c r="I132" s="170"/>
      <c r="J132" s="181"/>
      <c r="K132" s="182"/>
      <c r="L132" s="182"/>
      <c r="M132" s="182"/>
      <c r="N132" s="183"/>
    </row>
    <row r="133" spans="1:14" ht="33.75" x14ac:dyDescent="0.2">
      <c r="A133" s="29" t="s">
        <v>10</v>
      </c>
      <c r="B133" s="29" t="s">
        <v>11</v>
      </c>
      <c r="C133" s="30" t="s">
        <v>12</v>
      </c>
      <c r="D133" s="31" t="s">
        <v>13</v>
      </c>
      <c r="E133" s="32" t="s">
        <v>14</v>
      </c>
      <c r="F133" s="29" t="s">
        <v>15</v>
      </c>
      <c r="G133" s="33" t="s">
        <v>16</v>
      </c>
      <c r="H133" s="29" t="s">
        <v>17</v>
      </c>
      <c r="I133" s="29" t="s">
        <v>18</v>
      </c>
      <c r="J133" s="181"/>
      <c r="K133" s="182"/>
      <c r="L133" s="182"/>
      <c r="M133" s="182"/>
      <c r="N133" s="183"/>
    </row>
    <row r="134" spans="1:14" ht="45.75" customHeight="1" x14ac:dyDescent="0.2">
      <c r="A134" s="41" t="s">
        <v>219</v>
      </c>
      <c r="B134" s="3">
        <v>1000</v>
      </c>
      <c r="C134" s="4">
        <v>5000000</v>
      </c>
      <c r="D134" s="4">
        <f>C134</f>
        <v>5000000</v>
      </c>
      <c r="E134" s="5">
        <f>C134-D134</f>
        <v>0</v>
      </c>
      <c r="F134" s="44">
        <f>E134/C134</f>
        <v>0</v>
      </c>
      <c r="G134" s="98" t="s">
        <v>315</v>
      </c>
      <c r="H134" s="3"/>
      <c r="I134" s="3"/>
      <c r="J134" s="53">
        <v>212020200800</v>
      </c>
      <c r="K134" s="50">
        <f>C134</f>
        <v>5000000</v>
      </c>
      <c r="L134" s="50">
        <f>+D134</f>
        <v>5000000</v>
      </c>
      <c r="M134" s="50">
        <f>E134</f>
        <v>0</v>
      </c>
      <c r="N134" s="54">
        <v>4000108655</v>
      </c>
    </row>
    <row r="135" spans="1:14" x14ac:dyDescent="0.2">
      <c r="A135" s="41" t="s">
        <v>65</v>
      </c>
      <c r="B135" s="3">
        <v>6</v>
      </c>
      <c r="C135" s="4">
        <v>5000000</v>
      </c>
      <c r="D135" s="4">
        <f>C135</f>
        <v>5000000</v>
      </c>
      <c r="E135" s="5">
        <f>C135-D135</f>
        <v>0</v>
      </c>
      <c r="F135" s="44">
        <f>E135/C135</f>
        <v>0</v>
      </c>
      <c r="G135" s="98" t="s">
        <v>315</v>
      </c>
      <c r="H135" s="3"/>
      <c r="I135" s="3"/>
      <c r="J135" s="53">
        <v>212020200800</v>
      </c>
      <c r="K135" s="50">
        <f>C135</f>
        <v>5000000</v>
      </c>
      <c r="L135" s="50">
        <f>+D135</f>
        <v>5000000</v>
      </c>
      <c r="M135" s="50">
        <f>E135</f>
        <v>0</v>
      </c>
      <c r="N135" s="54">
        <v>4000108655</v>
      </c>
    </row>
    <row r="136" spans="1:14" ht="27" customHeight="1" x14ac:dyDescent="0.2">
      <c r="A136" s="163" t="s">
        <v>66</v>
      </c>
      <c r="B136" s="163"/>
      <c r="C136" s="70">
        <f>SUM(C76:C135)</f>
        <v>757339082</v>
      </c>
      <c r="D136" s="70">
        <f>SUM(D76:D135)</f>
        <v>675176096</v>
      </c>
      <c r="E136" s="70">
        <f>SUM(E76:E135)</f>
        <v>82162986</v>
      </c>
      <c r="F136" s="71">
        <f>E136/C136</f>
        <v>0.10848903477029329</v>
      </c>
      <c r="G136" s="78"/>
      <c r="H136" s="72"/>
      <c r="I136" s="72"/>
      <c r="J136" s="66"/>
      <c r="K136" s="67"/>
      <c r="L136" s="68">
        <f>+D136</f>
        <v>675176096</v>
      </c>
      <c r="M136" s="68">
        <f>E136</f>
        <v>82162986</v>
      </c>
      <c r="N136" s="69"/>
    </row>
    <row r="137" spans="1:14" ht="30" customHeight="1" x14ac:dyDescent="0.2">
      <c r="A137" s="161" t="s">
        <v>67</v>
      </c>
      <c r="B137" s="162"/>
      <c r="C137" s="162"/>
      <c r="D137" s="162"/>
      <c r="E137" s="162"/>
      <c r="F137" s="162"/>
      <c r="G137" s="162"/>
      <c r="H137" s="162"/>
      <c r="I137" s="162"/>
      <c r="J137" s="162"/>
      <c r="K137" s="162"/>
      <c r="L137" s="162"/>
      <c r="M137" s="162"/>
      <c r="N137" s="180"/>
    </row>
    <row r="138" spans="1:14" ht="14.45" customHeight="1" x14ac:dyDescent="0.2">
      <c r="A138" s="28" t="s">
        <v>68</v>
      </c>
      <c r="B138" s="165" t="s">
        <v>69</v>
      </c>
      <c r="C138" s="165"/>
      <c r="D138" s="165"/>
      <c r="E138" s="165"/>
      <c r="F138" s="165"/>
      <c r="G138" s="165"/>
      <c r="H138" s="165"/>
      <c r="I138" s="165"/>
      <c r="J138" s="181" t="s">
        <v>313</v>
      </c>
      <c r="K138" s="182" t="s">
        <v>12</v>
      </c>
      <c r="L138" s="182" t="s">
        <v>13</v>
      </c>
      <c r="M138" s="182" t="s">
        <v>14</v>
      </c>
      <c r="N138" s="183" t="s">
        <v>322</v>
      </c>
    </row>
    <row r="139" spans="1:14" x14ac:dyDescent="0.2">
      <c r="A139" s="28" t="s">
        <v>3</v>
      </c>
      <c r="B139" s="165" t="s">
        <v>70</v>
      </c>
      <c r="C139" s="165"/>
      <c r="D139" s="165"/>
      <c r="E139" s="165"/>
      <c r="F139" s="165"/>
      <c r="G139" s="165"/>
      <c r="H139" s="165"/>
      <c r="I139" s="165"/>
      <c r="J139" s="181"/>
      <c r="K139" s="182"/>
      <c r="L139" s="182"/>
      <c r="M139" s="182"/>
      <c r="N139" s="183"/>
    </row>
    <row r="140" spans="1:14" x14ac:dyDescent="0.2">
      <c r="A140" s="28" t="s">
        <v>5</v>
      </c>
      <c r="B140" s="170" t="s">
        <v>71</v>
      </c>
      <c r="C140" s="170"/>
      <c r="D140" s="170"/>
      <c r="E140" s="170"/>
      <c r="F140" s="170"/>
      <c r="G140" s="170"/>
      <c r="H140" s="170"/>
      <c r="I140" s="170"/>
      <c r="J140" s="181"/>
      <c r="K140" s="182"/>
      <c r="L140" s="182"/>
      <c r="M140" s="182"/>
      <c r="N140" s="183"/>
    </row>
    <row r="141" spans="1:14" x14ac:dyDescent="0.2">
      <c r="A141" s="28" t="s">
        <v>7</v>
      </c>
      <c r="B141" s="170" t="s">
        <v>72</v>
      </c>
      <c r="C141" s="170"/>
      <c r="D141" s="170"/>
      <c r="E141" s="170"/>
      <c r="F141" s="170"/>
      <c r="G141" s="170"/>
      <c r="H141" s="170"/>
      <c r="I141" s="170"/>
      <c r="J141" s="181"/>
      <c r="K141" s="182"/>
      <c r="L141" s="182"/>
      <c r="M141" s="182"/>
      <c r="N141" s="183"/>
    </row>
    <row r="142" spans="1:14" x14ac:dyDescent="0.2">
      <c r="A142" s="28" t="s">
        <v>9</v>
      </c>
      <c r="B142" s="170" t="s">
        <v>73</v>
      </c>
      <c r="C142" s="170"/>
      <c r="D142" s="170"/>
      <c r="E142" s="170"/>
      <c r="F142" s="170"/>
      <c r="G142" s="170"/>
      <c r="H142" s="170"/>
      <c r="I142" s="170"/>
      <c r="J142" s="181"/>
      <c r="K142" s="182"/>
      <c r="L142" s="182"/>
      <c r="M142" s="182"/>
      <c r="N142" s="183"/>
    </row>
    <row r="143" spans="1:14" ht="33.75" x14ac:dyDescent="0.2">
      <c r="A143" s="29" t="s">
        <v>10</v>
      </c>
      <c r="B143" s="29" t="s">
        <v>11</v>
      </c>
      <c r="C143" s="30" t="s">
        <v>12</v>
      </c>
      <c r="D143" s="31" t="s">
        <v>13</v>
      </c>
      <c r="E143" s="32" t="s">
        <v>14</v>
      </c>
      <c r="F143" s="29" t="s">
        <v>15</v>
      </c>
      <c r="G143" s="33" t="s">
        <v>16</v>
      </c>
      <c r="H143" s="29" t="s">
        <v>17</v>
      </c>
      <c r="I143" s="29" t="s">
        <v>18</v>
      </c>
      <c r="J143" s="181"/>
      <c r="K143" s="182"/>
      <c r="L143" s="182"/>
      <c r="M143" s="182"/>
      <c r="N143" s="183"/>
    </row>
    <row r="144" spans="1:14" ht="81.599999999999994" customHeight="1" x14ac:dyDescent="0.2">
      <c r="A144" s="41" t="s">
        <v>338</v>
      </c>
      <c r="B144" s="3">
        <v>300</v>
      </c>
      <c r="C144" s="4">
        <v>14684582</v>
      </c>
      <c r="D144" s="4">
        <v>14684582</v>
      </c>
      <c r="E144" s="5">
        <f t="shared" ref="E144:E153" si="11">C144-D144</f>
        <v>0</v>
      </c>
      <c r="F144" s="44">
        <f t="shared" ref="F144:F146" si="12">E144/C144</f>
        <v>0</v>
      </c>
      <c r="G144" s="98" t="s">
        <v>327</v>
      </c>
      <c r="H144" s="3"/>
      <c r="I144" s="3"/>
      <c r="J144" s="53">
        <v>212020200800</v>
      </c>
      <c r="K144" s="50">
        <f t="shared" ref="K144:K154" si="13">C144</f>
        <v>14684582</v>
      </c>
      <c r="L144" s="50">
        <f t="shared" ref="L144:L150" si="14">+D144</f>
        <v>14684582</v>
      </c>
      <c r="M144" s="50">
        <f t="shared" ref="M144:M154" si="15">E144</f>
        <v>0</v>
      </c>
      <c r="N144" s="54">
        <v>4000108768</v>
      </c>
    </row>
    <row r="145" spans="1:14" ht="69" customHeight="1" x14ac:dyDescent="0.2">
      <c r="A145" s="41" t="s">
        <v>339</v>
      </c>
      <c r="B145" s="3">
        <v>1</v>
      </c>
      <c r="C145" s="4">
        <v>60000000</v>
      </c>
      <c r="D145" s="4">
        <v>60000000</v>
      </c>
      <c r="E145" s="5">
        <f t="shared" si="11"/>
        <v>0</v>
      </c>
      <c r="F145" s="44">
        <f t="shared" si="12"/>
        <v>0</v>
      </c>
      <c r="G145" s="3" t="s">
        <v>400</v>
      </c>
      <c r="H145" s="3"/>
      <c r="I145" s="93" t="s">
        <v>407</v>
      </c>
      <c r="J145" s="53">
        <v>212020200800</v>
      </c>
      <c r="K145" s="50">
        <f t="shared" si="13"/>
        <v>60000000</v>
      </c>
      <c r="L145" s="50">
        <f t="shared" si="14"/>
        <v>60000000</v>
      </c>
      <c r="M145" s="50">
        <f t="shared" si="15"/>
        <v>0</v>
      </c>
      <c r="N145" s="145">
        <v>4000109919</v>
      </c>
    </row>
    <row r="146" spans="1:14" ht="36.6" customHeight="1" x14ac:dyDescent="0.2">
      <c r="A146" s="41" t="s">
        <v>340</v>
      </c>
      <c r="B146" s="3">
        <v>1</v>
      </c>
      <c r="C146" s="4">
        <v>5000000</v>
      </c>
      <c r="D146" s="4">
        <f>C146</f>
        <v>5000000</v>
      </c>
      <c r="E146" s="5">
        <f t="shared" si="11"/>
        <v>0</v>
      </c>
      <c r="F146" s="44">
        <f t="shared" si="12"/>
        <v>0</v>
      </c>
      <c r="G146" s="98" t="s">
        <v>315</v>
      </c>
      <c r="H146" s="3"/>
      <c r="I146" s="3"/>
      <c r="J146" s="53">
        <v>212020200600</v>
      </c>
      <c r="K146" s="50">
        <f t="shared" si="13"/>
        <v>5000000</v>
      </c>
      <c r="L146" s="50">
        <f t="shared" si="14"/>
        <v>5000000</v>
      </c>
      <c r="M146" s="50">
        <f t="shared" si="15"/>
        <v>0</v>
      </c>
      <c r="N146" s="54">
        <v>4000108655</v>
      </c>
    </row>
    <row r="147" spans="1:14" ht="58.9" customHeight="1" x14ac:dyDescent="0.2">
      <c r="A147" s="41" t="s">
        <v>341</v>
      </c>
      <c r="B147" s="3">
        <v>55</v>
      </c>
      <c r="C147" s="4">
        <v>5000000</v>
      </c>
      <c r="D147" s="4">
        <f>C147</f>
        <v>5000000</v>
      </c>
      <c r="E147" s="5">
        <f>C147-D147</f>
        <v>0</v>
      </c>
      <c r="F147" s="44">
        <f>E147/C147</f>
        <v>0</v>
      </c>
      <c r="G147" s="98" t="s">
        <v>315</v>
      </c>
      <c r="H147" s="3"/>
      <c r="I147" s="3"/>
      <c r="J147" s="53">
        <v>212020200600</v>
      </c>
      <c r="K147" s="50">
        <f t="shared" si="13"/>
        <v>5000000</v>
      </c>
      <c r="L147" s="50">
        <f t="shared" si="14"/>
        <v>5000000</v>
      </c>
      <c r="M147" s="50">
        <f t="shared" si="15"/>
        <v>0</v>
      </c>
      <c r="N147" s="54">
        <v>4000108655</v>
      </c>
    </row>
    <row r="148" spans="1:14" ht="36" customHeight="1" x14ac:dyDescent="0.2">
      <c r="A148" s="41" t="s">
        <v>342</v>
      </c>
      <c r="B148" s="3">
        <v>1</v>
      </c>
      <c r="C148" s="4">
        <v>994653</v>
      </c>
      <c r="D148" s="4">
        <v>994653</v>
      </c>
      <c r="E148" s="5">
        <f>C148-D148</f>
        <v>0</v>
      </c>
      <c r="F148" s="44">
        <f>E148/C148</f>
        <v>0</v>
      </c>
      <c r="G148" s="98" t="s">
        <v>384</v>
      </c>
      <c r="H148" s="3"/>
      <c r="I148" s="11" t="s">
        <v>385</v>
      </c>
      <c r="J148" s="53">
        <v>212020200800</v>
      </c>
      <c r="K148" s="50">
        <f t="shared" si="13"/>
        <v>994653</v>
      </c>
      <c r="L148" s="50">
        <f t="shared" si="14"/>
        <v>994653</v>
      </c>
      <c r="M148" s="50">
        <f t="shared" si="15"/>
        <v>0</v>
      </c>
      <c r="N148" s="54"/>
    </row>
    <row r="149" spans="1:14" ht="84" customHeight="1" x14ac:dyDescent="0.2">
      <c r="A149" s="41" t="s">
        <v>343</v>
      </c>
      <c r="B149" s="3">
        <v>62</v>
      </c>
      <c r="C149" s="4">
        <v>5000000</v>
      </c>
      <c r="D149" s="4">
        <f>C149</f>
        <v>5000000</v>
      </c>
      <c r="E149" s="5">
        <f>C149-D149</f>
        <v>0</v>
      </c>
      <c r="F149" s="44">
        <f>E149/C149</f>
        <v>0</v>
      </c>
      <c r="G149" s="98" t="s">
        <v>315</v>
      </c>
      <c r="H149" s="3"/>
      <c r="I149" s="93" t="s">
        <v>408</v>
      </c>
      <c r="J149" s="53">
        <v>212020200600</v>
      </c>
      <c r="K149" s="50">
        <f t="shared" si="13"/>
        <v>5000000</v>
      </c>
      <c r="L149" s="50">
        <f t="shared" si="14"/>
        <v>5000000</v>
      </c>
      <c r="M149" s="50">
        <f t="shared" si="15"/>
        <v>0</v>
      </c>
      <c r="N149" s="54">
        <v>4000108655</v>
      </c>
    </row>
    <row r="150" spans="1:14" ht="93" customHeight="1" x14ac:dyDescent="0.2">
      <c r="A150" s="41" t="s">
        <v>344</v>
      </c>
      <c r="B150" s="3">
        <v>1600</v>
      </c>
      <c r="C150" s="97">
        <v>45283335</v>
      </c>
      <c r="D150" s="97">
        <v>45283335</v>
      </c>
      <c r="E150" s="5">
        <f t="shared" ref="E150:E151" si="16">C150-D150</f>
        <v>0</v>
      </c>
      <c r="F150" s="141">
        <f t="shared" ref="F150" si="17">E150/C150</f>
        <v>0</v>
      </c>
      <c r="G150" s="146" t="s">
        <v>451</v>
      </c>
      <c r="H150" s="3"/>
      <c r="I150" s="3" t="s">
        <v>452</v>
      </c>
      <c r="J150" s="59" t="s">
        <v>374</v>
      </c>
      <c r="K150" s="147">
        <f t="shared" si="13"/>
        <v>45283335</v>
      </c>
      <c r="L150" s="147">
        <f t="shared" si="14"/>
        <v>45283335</v>
      </c>
      <c r="M150" s="147">
        <f t="shared" si="15"/>
        <v>0</v>
      </c>
      <c r="N150" s="148" t="s">
        <v>453</v>
      </c>
    </row>
    <row r="151" spans="1:14" ht="76.150000000000006" customHeight="1" x14ac:dyDescent="0.2">
      <c r="A151" s="41" t="s">
        <v>345</v>
      </c>
      <c r="B151" s="3">
        <v>1</v>
      </c>
      <c r="C151" s="97">
        <v>0</v>
      </c>
      <c r="D151" s="97">
        <v>0</v>
      </c>
      <c r="E151" s="5">
        <f t="shared" si="16"/>
        <v>0</v>
      </c>
      <c r="F151" s="141">
        <v>0</v>
      </c>
      <c r="G151" s="146" t="s">
        <v>336</v>
      </c>
      <c r="H151" s="3"/>
      <c r="I151" s="3" t="s">
        <v>454</v>
      </c>
      <c r="J151" s="53">
        <v>212020100300</v>
      </c>
      <c r="K151" s="50">
        <f t="shared" si="13"/>
        <v>0</v>
      </c>
      <c r="L151" s="50">
        <f>+D151</f>
        <v>0</v>
      </c>
      <c r="M151" s="50">
        <f t="shared" si="15"/>
        <v>0</v>
      </c>
      <c r="N151" s="54">
        <v>4000109183</v>
      </c>
    </row>
    <row r="152" spans="1:14" ht="53.45" customHeight="1" x14ac:dyDescent="0.2">
      <c r="A152" s="41" t="s">
        <v>346</v>
      </c>
      <c r="B152" s="3">
        <v>2</v>
      </c>
      <c r="C152" s="4">
        <v>10000000</v>
      </c>
      <c r="D152" s="4">
        <f>C152</f>
        <v>10000000</v>
      </c>
      <c r="E152" s="5">
        <f>C152-D152</f>
        <v>0</v>
      </c>
      <c r="F152" s="44">
        <f>E152/C152</f>
        <v>0</v>
      </c>
      <c r="G152" s="98" t="s">
        <v>315</v>
      </c>
      <c r="H152" s="3"/>
      <c r="I152" s="3"/>
      <c r="J152" s="53">
        <v>212020200800</v>
      </c>
      <c r="K152" s="50">
        <f t="shared" si="13"/>
        <v>10000000</v>
      </c>
      <c r="L152" s="50">
        <f>+D152</f>
        <v>10000000</v>
      </c>
      <c r="M152" s="50">
        <f t="shared" si="15"/>
        <v>0</v>
      </c>
      <c r="N152" s="54">
        <v>4000108655</v>
      </c>
    </row>
    <row r="153" spans="1:14" ht="66" customHeight="1" x14ac:dyDescent="0.2">
      <c r="A153" s="41" t="s">
        <v>347</v>
      </c>
      <c r="B153" s="3">
        <v>165</v>
      </c>
      <c r="C153" s="4">
        <v>0</v>
      </c>
      <c r="D153" s="4">
        <v>0</v>
      </c>
      <c r="E153" s="5">
        <f t="shared" si="11"/>
        <v>0</v>
      </c>
      <c r="F153" s="44">
        <v>0</v>
      </c>
      <c r="G153" s="98"/>
      <c r="H153" s="3"/>
      <c r="I153" s="91" t="s">
        <v>409</v>
      </c>
      <c r="J153" s="53">
        <v>212020200800</v>
      </c>
      <c r="K153" s="50">
        <f t="shared" si="13"/>
        <v>0</v>
      </c>
      <c r="L153" s="50">
        <f>+D153</f>
        <v>0</v>
      </c>
      <c r="M153" s="50">
        <f t="shared" si="15"/>
        <v>0</v>
      </c>
      <c r="N153" s="54"/>
    </row>
    <row r="154" spans="1:14" ht="26.45" customHeight="1" x14ac:dyDescent="0.2">
      <c r="A154" s="41" t="s">
        <v>348</v>
      </c>
      <c r="B154" s="3">
        <v>1</v>
      </c>
      <c r="C154" s="4">
        <v>25000000</v>
      </c>
      <c r="D154" s="4">
        <f>C154</f>
        <v>25000000</v>
      </c>
      <c r="E154" s="5">
        <f>C154-D154</f>
        <v>0</v>
      </c>
      <c r="F154" s="44">
        <f>E154/C154</f>
        <v>0</v>
      </c>
      <c r="G154" s="98" t="s">
        <v>315</v>
      </c>
      <c r="H154" s="3"/>
      <c r="I154" s="3"/>
      <c r="J154" s="53">
        <v>212020200800</v>
      </c>
      <c r="K154" s="50">
        <f t="shared" si="13"/>
        <v>25000000</v>
      </c>
      <c r="L154" s="50">
        <f>+D154</f>
        <v>25000000</v>
      </c>
      <c r="M154" s="50">
        <f t="shared" si="15"/>
        <v>0</v>
      </c>
      <c r="N154" s="54">
        <v>4000108655</v>
      </c>
    </row>
    <row r="155" spans="1:14" ht="14.45" customHeight="1" x14ac:dyDescent="0.2">
      <c r="A155" s="28" t="s">
        <v>68</v>
      </c>
      <c r="B155" s="165" t="s">
        <v>69</v>
      </c>
      <c r="C155" s="165"/>
      <c r="D155" s="165"/>
      <c r="E155" s="165"/>
      <c r="F155" s="165"/>
      <c r="G155" s="165"/>
      <c r="H155" s="165"/>
      <c r="I155" s="165"/>
      <c r="J155" s="181" t="s">
        <v>313</v>
      </c>
      <c r="K155" s="182" t="s">
        <v>12</v>
      </c>
      <c r="L155" s="182" t="s">
        <v>13</v>
      </c>
      <c r="M155" s="182" t="s">
        <v>14</v>
      </c>
      <c r="N155" s="183" t="s">
        <v>322</v>
      </c>
    </row>
    <row r="156" spans="1:14" x14ac:dyDescent="0.2">
      <c r="A156" s="28" t="s">
        <v>3</v>
      </c>
      <c r="B156" s="165" t="s">
        <v>70</v>
      </c>
      <c r="C156" s="165"/>
      <c r="D156" s="165"/>
      <c r="E156" s="165"/>
      <c r="F156" s="165"/>
      <c r="G156" s="165"/>
      <c r="H156" s="165"/>
      <c r="I156" s="165"/>
      <c r="J156" s="181"/>
      <c r="K156" s="182"/>
      <c r="L156" s="182"/>
      <c r="M156" s="182"/>
      <c r="N156" s="183"/>
    </row>
    <row r="157" spans="1:14" x14ac:dyDescent="0.2">
      <c r="A157" s="28" t="s">
        <v>5</v>
      </c>
      <c r="B157" s="170" t="s">
        <v>74</v>
      </c>
      <c r="C157" s="170"/>
      <c r="D157" s="170"/>
      <c r="E157" s="170"/>
      <c r="F157" s="170"/>
      <c r="G157" s="170"/>
      <c r="H157" s="170"/>
      <c r="I157" s="170"/>
      <c r="J157" s="181"/>
      <c r="K157" s="182"/>
      <c r="L157" s="182"/>
      <c r="M157" s="182"/>
      <c r="N157" s="183"/>
    </row>
    <row r="158" spans="1:14" x14ac:dyDescent="0.2">
      <c r="A158" s="28" t="s">
        <v>7</v>
      </c>
      <c r="B158" s="170" t="s">
        <v>72</v>
      </c>
      <c r="C158" s="170"/>
      <c r="D158" s="170"/>
      <c r="E158" s="170"/>
      <c r="F158" s="170"/>
      <c r="G158" s="170"/>
      <c r="H158" s="170"/>
      <c r="I158" s="170"/>
      <c r="J158" s="181"/>
      <c r="K158" s="182"/>
      <c r="L158" s="182"/>
      <c r="M158" s="182"/>
      <c r="N158" s="183"/>
    </row>
    <row r="159" spans="1:14" x14ac:dyDescent="0.2">
      <c r="A159" s="28" t="s">
        <v>9</v>
      </c>
      <c r="B159" s="170" t="s">
        <v>73</v>
      </c>
      <c r="C159" s="170"/>
      <c r="D159" s="170"/>
      <c r="E159" s="170"/>
      <c r="F159" s="170"/>
      <c r="G159" s="170"/>
      <c r="H159" s="170"/>
      <c r="I159" s="170"/>
      <c r="J159" s="181"/>
      <c r="K159" s="182"/>
      <c r="L159" s="182"/>
      <c r="M159" s="182"/>
      <c r="N159" s="183"/>
    </row>
    <row r="160" spans="1:14" ht="33.75" x14ac:dyDescent="0.2">
      <c r="A160" s="29" t="s">
        <v>10</v>
      </c>
      <c r="B160" s="29" t="s">
        <v>11</v>
      </c>
      <c r="C160" s="30" t="s">
        <v>12</v>
      </c>
      <c r="D160" s="31" t="s">
        <v>13</v>
      </c>
      <c r="E160" s="32" t="s">
        <v>14</v>
      </c>
      <c r="F160" s="29" t="s">
        <v>15</v>
      </c>
      <c r="G160" s="33" t="s">
        <v>16</v>
      </c>
      <c r="H160" s="29" t="s">
        <v>17</v>
      </c>
      <c r="I160" s="29" t="s">
        <v>18</v>
      </c>
      <c r="J160" s="181"/>
      <c r="K160" s="182"/>
      <c r="L160" s="182"/>
      <c r="M160" s="182"/>
      <c r="N160" s="183"/>
    </row>
    <row r="161" spans="1:14" ht="60.75" customHeight="1" x14ac:dyDescent="0.2">
      <c r="A161" s="41" t="s">
        <v>349</v>
      </c>
      <c r="B161" s="3">
        <v>0</v>
      </c>
      <c r="C161" s="4">
        <v>0</v>
      </c>
      <c r="D161" s="4">
        <v>0</v>
      </c>
      <c r="E161" s="5">
        <f>C161-D161</f>
        <v>0</v>
      </c>
      <c r="F161" s="44">
        <v>0</v>
      </c>
      <c r="G161" s="98"/>
      <c r="H161" s="3"/>
      <c r="I161" s="91" t="s">
        <v>410</v>
      </c>
      <c r="J161" s="56">
        <v>212020200800</v>
      </c>
      <c r="K161" s="50">
        <f>C161</f>
        <v>0</v>
      </c>
      <c r="L161" s="50">
        <f>+D161</f>
        <v>0</v>
      </c>
      <c r="M161" s="50">
        <f>E161</f>
        <v>0</v>
      </c>
      <c r="N161" s="54"/>
    </row>
    <row r="162" spans="1:14" ht="14.45" customHeight="1" x14ac:dyDescent="0.2">
      <c r="A162" s="28" t="s">
        <v>68</v>
      </c>
      <c r="B162" s="165" t="s">
        <v>69</v>
      </c>
      <c r="C162" s="165"/>
      <c r="D162" s="165"/>
      <c r="E162" s="165"/>
      <c r="F162" s="165"/>
      <c r="G162" s="165"/>
      <c r="H162" s="165"/>
      <c r="I162" s="165"/>
      <c r="J162" s="181" t="s">
        <v>313</v>
      </c>
      <c r="K162" s="182" t="s">
        <v>12</v>
      </c>
      <c r="L162" s="182" t="s">
        <v>13</v>
      </c>
      <c r="M162" s="182" t="s">
        <v>14</v>
      </c>
      <c r="N162" s="183" t="s">
        <v>322</v>
      </c>
    </row>
    <row r="163" spans="1:14" x14ac:dyDescent="0.2">
      <c r="A163" s="28" t="s">
        <v>3</v>
      </c>
      <c r="B163" s="165" t="s">
        <v>70</v>
      </c>
      <c r="C163" s="165"/>
      <c r="D163" s="165"/>
      <c r="E163" s="165"/>
      <c r="F163" s="165"/>
      <c r="G163" s="165"/>
      <c r="H163" s="165"/>
      <c r="I163" s="165"/>
      <c r="J163" s="181"/>
      <c r="K163" s="182"/>
      <c r="L163" s="182"/>
      <c r="M163" s="182"/>
      <c r="N163" s="183"/>
    </row>
    <row r="164" spans="1:14" x14ac:dyDescent="0.2">
      <c r="A164" s="28" t="s">
        <v>5</v>
      </c>
      <c r="B164" s="170" t="s">
        <v>75</v>
      </c>
      <c r="C164" s="170"/>
      <c r="D164" s="170"/>
      <c r="E164" s="170"/>
      <c r="F164" s="170"/>
      <c r="G164" s="170"/>
      <c r="H164" s="170"/>
      <c r="I164" s="170"/>
      <c r="J164" s="181"/>
      <c r="K164" s="182"/>
      <c r="L164" s="182"/>
      <c r="M164" s="182"/>
      <c r="N164" s="183"/>
    </row>
    <row r="165" spans="1:14" x14ac:dyDescent="0.2">
      <c r="A165" s="28" t="s">
        <v>7</v>
      </c>
      <c r="B165" s="170" t="s">
        <v>72</v>
      </c>
      <c r="C165" s="170"/>
      <c r="D165" s="170"/>
      <c r="E165" s="170"/>
      <c r="F165" s="170"/>
      <c r="G165" s="170"/>
      <c r="H165" s="170"/>
      <c r="I165" s="170"/>
      <c r="J165" s="181"/>
      <c r="K165" s="182"/>
      <c r="L165" s="182"/>
      <c r="M165" s="182"/>
      <c r="N165" s="183"/>
    </row>
    <row r="166" spans="1:14" x14ac:dyDescent="0.2">
      <c r="A166" s="28" t="s">
        <v>9</v>
      </c>
      <c r="B166" s="170" t="s">
        <v>73</v>
      </c>
      <c r="C166" s="170"/>
      <c r="D166" s="170"/>
      <c r="E166" s="170"/>
      <c r="F166" s="170"/>
      <c r="G166" s="170"/>
      <c r="H166" s="170"/>
      <c r="I166" s="170"/>
      <c r="J166" s="181"/>
      <c r="K166" s="182"/>
      <c r="L166" s="182"/>
      <c r="M166" s="182"/>
      <c r="N166" s="183"/>
    </row>
    <row r="167" spans="1:14" ht="33.75" x14ac:dyDescent="0.2">
      <c r="A167" s="29" t="s">
        <v>10</v>
      </c>
      <c r="B167" s="29" t="s">
        <v>11</v>
      </c>
      <c r="C167" s="30" t="s">
        <v>12</v>
      </c>
      <c r="D167" s="31" t="s">
        <v>13</v>
      </c>
      <c r="E167" s="32" t="s">
        <v>14</v>
      </c>
      <c r="F167" s="29" t="s">
        <v>15</v>
      </c>
      <c r="G167" s="33" t="s">
        <v>16</v>
      </c>
      <c r="H167" s="29" t="s">
        <v>17</v>
      </c>
      <c r="I167" s="29" t="s">
        <v>18</v>
      </c>
      <c r="J167" s="181"/>
      <c r="K167" s="182"/>
      <c r="L167" s="182"/>
      <c r="M167" s="182"/>
      <c r="N167" s="183"/>
    </row>
    <row r="168" spans="1:14" ht="69" customHeight="1" x14ac:dyDescent="0.2">
      <c r="A168" s="41" t="s">
        <v>350</v>
      </c>
      <c r="B168" s="3">
        <v>12</v>
      </c>
      <c r="C168" s="4">
        <v>50000000</v>
      </c>
      <c r="D168" s="4">
        <f>C168</f>
        <v>50000000</v>
      </c>
      <c r="E168" s="5">
        <f>C168-D168</f>
        <v>0</v>
      </c>
      <c r="F168" s="44">
        <f>E168/C168</f>
        <v>0</v>
      </c>
      <c r="G168" s="98" t="s">
        <v>315</v>
      </c>
      <c r="H168" s="3"/>
      <c r="I168" s="93" t="s">
        <v>411</v>
      </c>
      <c r="J168" s="53">
        <v>212020200600</v>
      </c>
      <c r="K168" s="50">
        <f>C168</f>
        <v>50000000</v>
      </c>
      <c r="L168" s="50">
        <f>+D168</f>
        <v>50000000</v>
      </c>
      <c r="M168" s="50">
        <f>E168</f>
        <v>0</v>
      </c>
      <c r="N168" s="54">
        <v>4000108655</v>
      </c>
    </row>
    <row r="169" spans="1:14" ht="62.45" customHeight="1" x14ac:dyDescent="0.2">
      <c r="A169" s="41" t="s">
        <v>351</v>
      </c>
      <c r="B169" s="3">
        <v>50</v>
      </c>
      <c r="C169" s="4">
        <v>10000000</v>
      </c>
      <c r="D169" s="4">
        <f>C169</f>
        <v>10000000</v>
      </c>
      <c r="E169" s="5">
        <f>C169-D169</f>
        <v>0</v>
      </c>
      <c r="F169" s="44">
        <f>E169/C169</f>
        <v>0</v>
      </c>
      <c r="G169" s="98" t="s">
        <v>315</v>
      </c>
      <c r="H169" s="3"/>
      <c r="I169" s="3"/>
      <c r="J169" s="53">
        <v>212020200600</v>
      </c>
      <c r="K169" s="50">
        <f>C169</f>
        <v>10000000</v>
      </c>
      <c r="L169" s="50">
        <f>+D169</f>
        <v>10000000</v>
      </c>
      <c r="M169" s="50">
        <f>E169</f>
        <v>0</v>
      </c>
      <c r="N169" s="54">
        <v>4000108655</v>
      </c>
    </row>
    <row r="170" spans="1:14" ht="57" customHeight="1" x14ac:dyDescent="0.2">
      <c r="A170" s="41" t="s">
        <v>352</v>
      </c>
      <c r="B170" s="3">
        <v>1600</v>
      </c>
      <c r="C170" s="4">
        <v>10000000</v>
      </c>
      <c r="D170" s="4">
        <f>C170</f>
        <v>10000000</v>
      </c>
      <c r="E170" s="5">
        <f>C170-D170</f>
        <v>0</v>
      </c>
      <c r="F170" s="44">
        <f>E170/C170</f>
        <v>0</v>
      </c>
      <c r="G170" s="98" t="s">
        <v>315</v>
      </c>
      <c r="H170" s="3"/>
      <c r="I170" s="93" t="s">
        <v>412</v>
      </c>
      <c r="J170" s="53">
        <v>212020200900</v>
      </c>
      <c r="K170" s="50">
        <f>C170</f>
        <v>10000000</v>
      </c>
      <c r="L170" s="50">
        <f>+D170</f>
        <v>10000000</v>
      </c>
      <c r="M170" s="50">
        <f>E170</f>
        <v>0</v>
      </c>
      <c r="N170" s="54">
        <v>4000108655</v>
      </c>
    </row>
    <row r="171" spans="1:14" ht="67.150000000000006" customHeight="1" x14ac:dyDescent="0.2">
      <c r="A171" s="41" t="s">
        <v>353</v>
      </c>
      <c r="B171" s="3">
        <v>9</v>
      </c>
      <c r="C171" s="4">
        <v>5000000</v>
      </c>
      <c r="D171" s="4">
        <f>C171</f>
        <v>5000000</v>
      </c>
      <c r="E171" s="5">
        <f>C171-D171</f>
        <v>0</v>
      </c>
      <c r="F171" s="44">
        <f>E171/C171</f>
        <v>0</v>
      </c>
      <c r="G171" s="98" t="s">
        <v>315</v>
      </c>
      <c r="H171" s="3"/>
      <c r="I171" s="3"/>
      <c r="J171" s="53">
        <v>212020200600</v>
      </c>
      <c r="K171" s="50">
        <f>C171</f>
        <v>5000000</v>
      </c>
      <c r="L171" s="50">
        <f>+D171</f>
        <v>5000000</v>
      </c>
      <c r="M171" s="50">
        <f>E171</f>
        <v>0</v>
      </c>
      <c r="N171" s="54">
        <v>4000108655</v>
      </c>
    </row>
    <row r="172" spans="1:14" ht="46.15" customHeight="1" x14ac:dyDescent="0.2">
      <c r="A172" s="41" t="s">
        <v>354</v>
      </c>
      <c r="B172" s="3">
        <v>1</v>
      </c>
      <c r="C172" s="4">
        <v>50000000</v>
      </c>
      <c r="D172" s="4">
        <f>C172</f>
        <v>50000000</v>
      </c>
      <c r="E172" s="5">
        <f>C172-D172</f>
        <v>0</v>
      </c>
      <c r="F172" s="44">
        <f>E172/C172</f>
        <v>0</v>
      </c>
      <c r="G172" s="98" t="s">
        <v>315</v>
      </c>
      <c r="H172" s="3"/>
      <c r="I172" s="3"/>
      <c r="J172" s="53">
        <v>212020200800</v>
      </c>
      <c r="K172" s="50">
        <f>C172</f>
        <v>50000000</v>
      </c>
      <c r="L172" s="50">
        <f>+D172</f>
        <v>50000000</v>
      </c>
      <c r="M172" s="50">
        <f>E172</f>
        <v>0</v>
      </c>
      <c r="N172" s="54">
        <v>4000108655</v>
      </c>
    </row>
    <row r="173" spans="1:14" ht="14.45" customHeight="1" x14ac:dyDescent="0.2">
      <c r="A173" s="28" t="s">
        <v>68</v>
      </c>
      <c r="B173" s="165" t="s">
        <v>69</v>
      </c>
      <c r="C173" s="165"/>
      <c r="D173" s="165"/>
      <c r="E173" s="165"/>
      <c r="F173" s="165"/>
      <c r="G173" s="165"/>
      <c r="H173" s="165"/>
      <c r="I173" s="165"/>
      <c r="J173" s="181" t="s">
        <v>313</v>
      </c>
      <c r="K173" s="182" t="s">
        <v>12</v>
      </c>
      <c r="L173" s="182" t="s">
        <v>13</v>
      </c>
      <c r="M173" s="182" t="s">
        <v>14</v>
      </c>
      <c r="N173" s="183" t="s">
        <v>322</v>
      </c>
    </row>
    <row r="174" spans="1:14" x14ac:dyDescent="0.2">
      <c r="A174" s="28" t="s">
        <v>3</v>
      </c>
      <c r="B174" s="165" t="s">
        <v>70</v>
      </c>
      <c r="C174" s="165"/>
      <c r="D174" s="165"/>
      <c r="E174" s="165"/>
      <c r="F174" s="165"/>
      <c r="G174" s="165"/>
      <c r="H174" s="165"/>
      <c r="I174" s="165"/>
      <c r="J174" s="181"/>
      <c r="K174" s="182"/>
      <c r="L174" s="182"/>
      <c r="M174" s="182"/>
      <c r="N174" s="183"/>
    </row>
    <row r="175" spans="1:14" x14ac:dyDescent="0.2">
      <c r="A175" s="28" t="s">
        <v>5</v>
      </c>
      <c r="B175" s="170" t="s">
        <v>76</v>
      </c>
      <c r="C175" s="170"/>
      <c r="D175" s="170"/>
      <c r="E175" s="170"/>
      <c r="F175" s="170"/>
      <c r="G175" s="170"/>
      <c r="H175" s="170"/>
      <c r="I175" s="170"/>
      <c r="J175" s="181"/>
      <c r="K175" s="182"/>
      <c r="L175" s="182"/>
      <c r="M175" s="182"/>
      <c r="N175" s="183"/>
    </row>
    <row r="176" spans="1:14" x14ac:dyDescent="0.2">
      <c r="A176" s="28" t="s">
        <v>7</v>
      </c>
      <c r="B176" s="170" t="s">
        <v>72</v>
      </c>
      <c r="C176" s="170"/>
      <c r="D176" s="170"/>
      <c r="E176" s="170"/>
      <c r="F176" s="170"/>
      <c r="G176" s="170"/>
      <c r="H176" s="170"/>
      <c r="I176" s="170"/>
      <c r="J176" s="181"/>
      <c r="K176" s="182"/>
      <c r="L176" s="182"/>
      <c r="M176" s="182"/>
      <c r="N176" s="183"/>
    </row>
    <row r="177" spans="1:14" x14ac:dyDescent="0.2">
      <c r="A177" s="28" t="s">
        <v>9</v>
      </c>
      <c r="B177" s="170" t="s">
        <v>73</v>
      </c>
      <c r="C177" s="170"/>
      <c r="D177" s="170"/>
      <c r="E177" s="170"/>
      <c r="F177" s="170"/>
      <c r="G177" s="170"/>
      <c r="H177" s="170"/>
      <c r="I177" s="170"/>
      <c r="J177" s="181"/>
      <c r="K177" s="182"/>
      <c r="L177" s="182"/>
      <c r="M177" s="182"/>
      <c r="N177" s="183"/>
    </row>
    <row r="178" spans="1:14" ht="33.75" x14ac:dyDescent="0.2">
      <c r="A178" s="29" t="s">
        <v>10</v>
      </c>
      <c r="B178" s="29" t="s">
        <v>11</v>
      </c>
      <c r="C178" s="30" t="s">
        <v>12</v>
      </c>
      <c r="D178" s="31" t="s">
        <v>13</v>
      </c>
      <c r="E178" s="32" t="s">
        <v>14</v>
      </c>
      <c r="F178" s="29" t="s">
        <v>15</v>
      </c>
      <c r="G178" s="33" t="s">
        <v>16</v>
      </c>
      <c r="H178" s="29" t="s">
        <v>17</v>
      </c>
      <c r="I178" s="29" t="s">
        <v>18</v>
      </c>
      <c r="J178" s="181"/>
      <c r="K178" s="182"/>
      <c r="L178" s="182"/>
      <c r="M178" s="182"/>
      <c r="N178" s="183"/>
    </row>
    <row r="179" spans="1:14" ht="37.15" customHeight="1" x14ac:dyDescent="0.2">
      <c r="A179" s="41" t="s">
        <v>220</v>
      </c>
      <c r="B179" s="3">
        <v>5</v>
      </c>
      <c r="C179" s="4">
        <v>5000000</v>
      </c>
      <c r="D179" s="4">
        <f>C179</f>
        <v>5000000</v>
      </c>
      <c r="E179" s="5">
        <f>C179-D179</f>
        <v>0</v>
      </c>
      <c r="F179" s="44">
        <f>E179/C179</f>
        <v>0</v>
      </c>
      <c r="G179" s="98" t="s">
        <v>315</v>
      </c>
      <c r="H179" s="3"/>
      <c r="I179" s="3"/>
      <c r="J179" s="53">
        <v>212020200600</v>
      </c>
      <c r="K179" s="50">
        <f>C179</f>
        <v>5000000</v>
      </c>
      <c r="L179" s="50">
        <f>+D179</f>
        <v>5000000</v>
      </c>
      <c r="M179" s="50">
        <f>E179</f>
        <v>0</v>
      </c>
      <c r="N179" s="54">
        <v>4000108655</v>
      </c>
    </row>
    <row r="180" spans="1:14" ht="108" customHeight="1" x14ac:dyDescent="0.2">
      <c r="A180" s="41" t="s">
        <v>200</v>
      </c>
      <c r="B180" s="3">
        <f>15+3+2+1+1+2</f>
        <v>24</v>
      </c>
      <c r="C180" s="4">
        <f>62222930+22957668+28315008+28315008+12618298+12618298+12618298+12618298+14768908+16719164+21823956+21823956+21823956+21823956+21823956+26916736+(12569831+12754260+12754260+7374330+8631180+12754260+12754260+7374330)</f>
        <v>446775105</v>
      </c>
      <c r="D180" s="4">
        <f>62048320+22957668+22957668+12618298+12618298+12618298+12618298+14768908+16719164+21823956+21823956+21823956+26916736+21823956+(18352215+14879970+14879970+7374330+12754260+12754260+12754260+7374330+8631180+12754260+12754260+7374330)</f>
        <v>446775105</v>
      </c>
      <c r="E180" s="5">
        <f>C180-D180</f>
        <v>0</v>
      </c>
      <c r="F180" s="44">
        <f>E180/C180</f>
        <v>0</v>
      </c>
      <c r="G180" s="98" t="s">
        <v>446</v>
      </c>
      <c r="H180" s="3"/>
      <c r="I180" s="91" t="s">
        <v>447</v>
      </c>
      <c r="J180" s="53">
        <v>212020200800</v>
      </c>
      <c r="K180" s="50">
        <f>C180</f>
        <v>446775105</v>
      </c>
      <c r="L180" s="50">
        <f>+D180</f>
        <v>446775105</v>
      </c>
      <c r="M180" s="50">
        <f>E180</f>
        <v>0</v>
      </c>
      <c r="N180" s="54"/>
    </row>
    <row r="181" spans="1:14" ht="27" customHeight="1" x14ac:dyDescent="0.2">
      <c r="A181" s="163" t="s">
        <v>77</v>
      </c>
      <c r="B181" s="163"/>
      <c r="C181" s="70">
        <f>SUM(C144:C180)</f>
        <v>747737675</v>
      </c>
      <c r="D181" s="70">
        <f>SUM(D144:D180)</f>
        <v>747737675</v>
      </c>
      <c r="E181" s="70">
        <f>SUM(E144:E180)</f>
        <v>0</v>
      </c>
      <c r="F181" s="71">
        <f>E181/C181</f>
        <v>0</v>
      </c>
      <c r="G181" s="78"/>
      <c r="H181" s="72"/>
      <c r="I181" s="72"/>
      <c r="J181" s="66"/>
      <c r="K181" s="67"/>
      <c r="L181" s="68">
        <f>+D181</f>
        <v>747737675</v>
      </c>
      <c r="M181" s="68">
        <f>E181</f>
        <v>0</v>
      </c>
      <c r="N181" s="69"/>
    </row>
    <row r="182" spans="1:14" ht="31.5" customHeight="1" x14ac:dyDescent="0.2">
      <c r="A182" s="161" t="s">
        <v>78</v>
      </c>
      <c r="B182" s="162"/>
      <c r="C182" s="162"/>
      <c r="D182" s="162"/>
      <c r="E182" s="162"/>
      <c r="F182" s="162"/>
      <c r="G182" s="162"/>
      <c r="H182" s="162"/>
      <c r="I182" s="162"/>
      <c r="J182" s="162"/>
      <c r="K182" s="162"/>
      <c r="L182" s="162"/>
      <c r="M182" s="162"/>
      <c r="N182" s="180"/>
    </row>
    <row r="183" spans="1:14" ht="14.45" customHeight="1" x14ac:dyDescent="0.2">
      <c r="A183" s="28" t="s">
        <v>37</v>
      </c>
      <c r="B183" s="165" t="s">
        <v>38</v>
      </c>
      <c r="C183" s="165"/>
      <c r="D183" s="165"/>
      <c r="E183" s="165"/>
      <c r="F183" s="165"/>
      <c r="G183" s="165"/>
      <c r="H183" s="165"/>
      <c r="I183" s="165"/>
      <c r="J183" s="181" t="s">
        <v>313</v>
      </c>
      <c r="K183" s="182" t="s">
        <v>12</v>
      </c>
      <c r="L183" s="182" t="s">
        <v>13</v>
      </c>
      <c r="M183" s="182" t="s">
        <v>14</v>
      </c>
      <c r="N183" s="183" t="s">
        <v>322</v>
      </c>
    </row>
    <row r="184" spans="1:14" x14ac:dyDescent="0.2">
      <c r="A184" s="45" t="s">
        <v>3</v>
      </c>
      <c r="B184" s="184" t="s">
        <v>79</v>
      </c>
      <c r="C184" s="184"/>
      <c r="D184" s="184"/>
      <c r="E184" s="184"/>
      <c r="F184" s="184"/>
      <c r="G184" s="184"/>
      <c r="H184" s="184"/>
      <c r="I184" s="184"/>
      <c r="J184" s="181"/>
      <c r="K184" s="182"/>
      <c r="L184" s="182"/>
      <c r="M184" s="182"/>
      <c r="N184" s="183"/>
    </row>
    <row r="185" spans="1:14" x14ac:dyDescent="0.2">
      <c r="A185" s="28" t="s">
        <v>5</v>
      </c>
      <c r="B185" s="170" t="s">
        <v>80</v>
      </c>
      <c r="C185" s="170"/>
      <c r="D185" s="170"/>
      <c r="E185" s="170"/>
      <c r="F185" s="170"/>
      <c r="G185" s="170"/>
      <c r="H185" s="170"/>
      <c r="I185" s="170"/>
      <c r="J185" s="181"/>
      <c r="K185" s="182"/>
      <c r="L185" s="182"/>
      <c r="M185" s="182"/>
      <c r="N185" s="183"/>
    </row>
    <row r="186" spans="1:14" x14ac:dyDescent="0.2">
      <c r="A186" s="28" t="s">
        <v>7</v>
      </c>
      <c r="B186" s="170" t="s">
        <v>81</v>
      </c>
      <c r="C186" s="170"/>
      <c r="D186" s="170"/>
      <c r="E186" s="170"/>
      <c r="F186" s="170"/>
      <c r="G186" s="170"/>
      <c r="H186" s="170"/>
      <c r="I186" s="170"/>
      <c r="J186" s="181"/>
      <c r="K186" s="182"/>
      <c r="L186" s="182"/>
      <c r="M186" s="182"/>
      <c r="N186" s="183"/>
    </row>
    <row r="187" spans="1:14" x14ac:dyDescent="0.2">
      <c r="A187" s="28" t="s">
        <v>9</v>
      </c>
      <c r="B187" s="170" t="s">
        <v>82</v>
      </c>
      <c r="C187" s="170"/>
      <c r="D187" s="170"/>
      <c r="E187" s="170"/>
      <c r="F187" s="170"/>
      <c r="G187" s="170"/>
      <c r="H187" s="170"/>
      <c r="I187" s="170"/>
      <c r="J187" s="181"/>
      <c r="K187" s="182"/>
      <c r="L187" s="182"/>
      <c r="M187" s="182"/>
      <c r="N187" s="183"/>
    </row>
    <row r="188" spans="1:14" ht="33.75" x14ac:dyDescent="0.2">
      <c r="A188" s="29" t="s">
        <v>10</v>
      </c>
      <c r="B188" s="29" t="s">
        <v>11</v>
      </c>
      <c r="C188" s="30" t="s">
        <v>12</v>
      </c>
      <c r="D188" s="31" t="s">
        <v>13</v>
      </c>
      <c r="E188" s="32" t="s">
        <v>14</v>
      </c>
      <c r="F188" s="29" t="s">
        <v>15</v>
      </c>
      <c r="G188" s="33" t="s">
        <v>16</v>
      </c>
      <c r="H188" s="29" t="s">
        <v>17</v>
      </c>
      <c r="I188" s="29" t="s">
        <v>18</v>
      </c>
      <c r="J188" s="181"/>
      <c r="K188" s="182"/>
      <c r="L188" s="182"/>
      <c r="M188" s="182"/>
      <c r="N188" s="183"/>
    </row>
    <row r="189" spans="1:14" ht="26.45" customHeight="1" x14ac:dyDescent="0.2">
      <c r="A189" s="41" t="s">
        <v>83</v>
      </c>
      <c r="B189" s="3">
        <v>4</v>
      </c>
      <c r="C189" s="4">
        <v>10000000</v>
      </c>
      <c r="D189" s="4">
        <f>C189</f>
        <v>10000000</v>
      </c>
      <c r="E189" s="5">
        <f>C189-D189</f>
        <v>0</v>
      </c>
      <c r="F189" s="44">
        <f>E189/C189</f>
        <v>0</v>
      </c>
      <c r="G189" s="98" t="s">
        <v>315</v>
      </c>
      <c r="H189" s="3"/>
      <c r="I189" s="3"/>
      <c r="J189" s="53">
        <v>212020200600</v>
      </c>
      <c r="K189" s="50">
        <f>C189</f>
        <v>10000000</v>
      </c>
      <c r="L189" s="50">
        <f>+D189</f>
        <v>10000000</v>
      </c>
      <c r="M189" s="50">
        <f>E189</f>
        <v>0</v>
      </c>
      <c r="N189" s="54">
        <v>4000108655</v>
      </c>
    </row>
    <row r="190" spans="1:14" ht="27" customHeight="1" x14ac:dyDescent="0.2">
      <c r="A190" s="41" t="s">
        <v>299</v>
      </c>
      <c r="B190" s="3">
        <v>2</v>
      </c>
      <c r="C190" s="4">
        <v>5000000</v>
      </c>
      <c r="D190" s="4">
        <f>C190</f>
        <v>5000000</v>
      </c>
      <c r="E190" s="5">
        <f>C190-D190</f>
        <v>0</v>
      </c>
      <c r="F190" s="44">
        <f>E190/C190</f>
        <v>0</v>
      </c>
      <c r="G190" s="98" t="s">
        <v>315</v>
      </c>
      <c r="H190" s="3"/>
      <c r="I190" s="3"/>
      <c r="J190" s="53">
        <v>212020200600</v>
      </c>
      <c r="K190" s="50">
        <f>C190</f>
        <v>5000000</v>
      </c>
      <c r="L190" s="50">
        <f>+D190</f>
        <v>5000000</v>
      </c>
      <c r="M190" s="50">
        <f>E190</f>
        <v>0</v>
      </c>
      <c r="N190" s="54">
        <v>4000108655</v>
      </c>
    </row>
    <row r="191" spans="1:14" ht="14.25" customHeight="1" x14ac:dyDescent="0.2">
      <c r="A191" s="41" t="s">
        <v>300</v>
      </c>
      <c r="B191" s="3">
        <v>1</v>
      </c>
      <c r="C191" s="4">
        <v>15000000</v>
      </c>
      <c r="D191" s="4">
        <f>C191</f>
        <v>15000000</v>
      </c>
      <c r="E191" s="5">
        <f>C191-D191</f>
        <v>0</v>
      </c>
      <c r="F191" s="44">
        <f>E191/C191</f>
        <v>0</v>
      </c>
      <c r="G191" s="98" t="s">
        <v>315</v>
      </c>
      <c r="H191" s="3"/>
      <c r="I191" s="3"/>
      <c r="J191" s="53">
        <v>212020200600</v>
      </c>
      <c r="K191" s="50">
        <f>C191</f>
        <v>15000000</v>
      </c>
      <c r="L191" s="50">
        <f>+D191</f>
        <v>15000000</v>
      </c>
      <c r="M191" s="50">
        <f>E191</f>
        <v>0</v>
      </c>
      <c r="N191" s="54">
        <v>4000108655</v>
      </c>
    </row>
    <row r="192" spans="1:14" ht="51" customHeight="1" x14ac:dyDescent="0.2">
      <c r="A192" s="41" t="s">
        <v>200</v>
      </c>
      <c r="B192" s="3">
        <f>7+4+(3)</f>
        <v>14</v>
      </c>
      <c r="C192" s="4">
        <f>31590000+16719164+21823956+21823956+21823956+21823956+21823956+(22400676)</f>
        <v>179829620</v>
      </c>
      <c r="D192" s="4">
        <f>31590000+16719164+21823956+(23400000+12754260+12754260+12754260+12754260+12754260+12754260+9770940)</f>
        <v>179829620</v>
      </c>
      <c r="E192" s="5">
        <f>C192-D192</f>
        <v>0</v>
      </c>
      <c r="F192" s="44">
        <f>E192/C192</f>
        <v>0</v>
      </c>
      <c r="G192" s="98" t="s">
        <v>395</v>
      </c>
      <c r="H192" s="3"/>
      <c r="I192" s="93" t="s">
        <v>401</v>
      </c>
      <c r="J192" s="53">
        <v>212020200800</v>
      </c>
      <c r="K192" s="50">
        <f>C192</f>
        <v>179829620</v>
      </c>
      <c r="L192" s="50">
        <f>+D192</f>
        <v>179829620</v>
      </c>
      <c r="M192" s="50">
        <f>E192</f>
        <v>0</v>
      </c>
      <c r="N192" s="54"/>
    </row>
    <row r="193" spans="1:14" ht="27" customHeight="1" x14ac:dyDescent="0.2">
      <c r="A193" s="163" t="s">
        <v>84</v>
      </c>
      <c r="B193" s="163"/>
      <c r="C193" s="70">
        <f>SUM(C189:C192)</f>
        <v>209829620</v>
      </c>
      <c r="D193" s="70">
        <f>SUM(D189:D192)</f>
        <v>209829620</v>
      </c>
      <c r="E193" s="70">
        <f>SUM(E189:E192)</f>
        <v>0</v>
      </c>
      <c r="F193" s="71">
        <f>E193/C193</f>
        <v>0</v>
      </c>
      <c r="G193" s="78"/>
      <c r="H193" s="72"/>
      <c r="I193" s="72"/>
      <c r="J193" s="66"/>
      <c r="K193" s="67"/>
      <c r="L193" s="68">
        <f>+D193</f>
        <v>209829620</v>
      </c>
      <c r="M193" s="68">
        <f>E193</f>
        <v>0</v>
      </c>
      <c r="N193" s="69"/>
    </row>
    <row r="194" spans="1:14" ht="14.45" customHeight="1" x14ac:dyDescent="0.2">
      <c r="A194" s="28" t="s">
        <v>37</v>
      </c>
      <c r="B194" s="165" t="s">
        <v>38</v>
      </c>
      <c r="C194" s="165"/>
      <c r="D194" s="165"/>
      <c r="E194" s="165"/>
      <c r="F194" s="165"/>
      <c r="G194" s="165"/>
      <c r="H194" s="165"/>
      <c r="I194" s="165"/>
      <c r="J194" s="181" t="s">
        <v>313</v>
      </c>
      <c r="K194" s="182" t="s">
        <v>12</v>
      </c>
      <c r="L194" s="182" t="s">
        <v>13</v>
      </c>
      <c r="M194" s="182" t="s">
        <v>14</v>
      </c>
      <c r="N194" s="183" t="s">
        <v>322</v>
      </c>
    </row>
    <row r="195" spans="1:14" x14ac:dyDescent="0.2">
      <c r="A195" s="28" t="s">
        <v>3</v>
      </c>
      <c r="B195" s="165" t="s">
        <v>79</v>
      </c>
      <c r="C195" s="165"/>
      <c r="D195" s="165"/>
      <c r="E195" s="165"/>
      <c r="F195" s="165"/>
      <c r="G195" s="165"/>
      <c r="H195" s="165"/>
      <c r="I195" s="165"/>
      <c r="J195" s="181"/>
      <c r="K195" s="182"/>
      <c r="L195" s="182"/>
      <c r="M195" s="182"/>
      <c r="N195" s="183"/>
    </row>
    <row r="196" spans="1:14" x14ac:dyDescent="0.2">
      <c r="A196" s="28" t="s">
        <v>5</v>
      </c>
      <c r="B196" s="170" t="s">
        <v>85</v>
      </c>
      <c r="C196" s="170"/>
      <c r="D196" s="170"/>
      <c r="E196" s="170"/>
      <c r="F196" s="170"/>
      <c r="G196" s="170"/>
      <c r="H196" s="170"/>
      <c r="I196" s="170"/>
      <c r="J196" s="181"/>
      <c r="K196" s="182"/>
      <c r="L196" s="182"/>
      <c r="M196" s="182"/>
      <c r="N196" s="183"/>
    </row>
    <row r="197" spans="1:14" x14ac:dyDescent="0.2">
      <c r="A197" s="28" t="s">
        <v>7</v>
      </c>
      <c r="B197" s="170" t="s">
        <v>81</v>
      </c>
      <c r="C197" s="170"/>
      <c r="D197" s="170"/>
      <c r="E197" s="170"/>
      <c r="F197" s="170"/>
      <c r="G197" s="170"/>
      <c r="H197" s="170"/>
      <c r="I197" s="170"/>
      <c r="J197" s="181"/>
      <c r="K197" s="182"/>
      <c r="L197" s="182"/>
      <c r="M197" s="182"/>
      <c r="N197" s="183"/>
    </row>
    <row r="198" spans="1:14" x14ac:dyDescent="0.2">
      <c r="A198" s="28" t="s">
        <v>9</v>
      </c>
      <c r="B198" s="170" t="s">
        <v>86</v>
      </c>
      <c r="C198" s="170"/>
      <c r="D198" s="170"/>
      <c r="E198" s="170"/>
      <c r="F198" s="170"/>
      <c r="G198" s="170"/>
      <c r="H198" s="170"/>
      <c r="I198" s="170"/>
      <c r="J198" s="181"/>
      <c r="K198" s="182"/>
      <c r="L198" s="182"/>
      <c r="M198" s="182"/>
      <c r="N198" s="183"/>
    </row>
    <row r="199" spans="1:14" ht="33.75" x14ac:dyDescent="0.2">
      <c r="A199" s="29" t="s">
        <v>10</v>
      </c>
      <c r="B199" s="29" t="s">
        <v>11</v>
      </c>
      <c r="C199" s="30" t="s">
        <v>12</v>
      </c>
      <c r="D199" s="31" t="s">
        <v>13</v>
      </c>
      <c r="E199" s="32" t="s">
        <v>14</v>
      </c>
      <c r="F199" s="29" t="s">
        <v>15</v>
      </c>
      <c r="G199" s="33" t="s">
        <v>16</v>
      </c>
      <c r="H199" s="29" t="s">
        <v>17</v>
      </c>
      <c r="I199" s="29" t="s">
        <v>18</v>
      </c>
      <c r="J199" s="181"/>
      <c r="K199" s="182"/>
      <c r="L199" s="182"/>
      <c r="M199" s="182"/>
      <c r="N199" s="183"/>
    </row>
    <row r="200" spans="1:14" ht="17.25" customHeight="1" x14ac:dyDescent="0.2">
      <c r="A200" s="41" t="s">
        <v>221</v>
      </c>
      <c r="B200" s="3">
        <v>9</v>
      </c>
      <c r="C200" s="4">
        <v>10000000</v>
      </c>
      <c r="D200" s="4">
        <f>C200</f>
        <v>10000000</v>
      </c>
      <c r="E200" s="5">
        <f>C200-D200</f>
        <v>0</v>
      </c>
      <c r="F200" s="44">
        <f t="shared" ref="F200:F205" si="18">E200/C200</f>
        <v>0</v>
      </c>
      <c r="G200" s="98" t="s">
        <v>315</v>
      </c>
      <c r="H200" s="3"/>
      <c r="I200" s="3"/>
      <c r="J200" s="53">
        <v>212020200600</v>
      </c>
      <c r="K200" s="50">
        <f>C200</f>
        <v>10000000</v>
      </c>
      <c r="L200" s="50">
        <f t="shared" ref="L200:L205" si="19">+D200</f>
        <v>10000000</v>
      </c>
      <c r="M200" s="50">
        <f>E200</f>
        <v>0</v>
      </c>
      <c r="N200" s="54">
        <v>4000108655</v>
      </c>
    </row>
    <row r="201" spans="1:14" ht="57" customHeight="1" x14ac:dyDescent="0.2">
      <c r="A201" s="41" t="s">
        <v>222</v>
      </c>
      <c r="B201" s="3">
        <v>3</v>
      </c>
      <c r="C201" s="4">
        <v>4000000</v>
      </c>
      <c r="D201" s="4">
        <v>4000000</v>
      </c>
      <c r="E201" s="5">
        <f>C201-D201</f>
        <v>0</v>
      </c>
      <c r="F201" s="44">
        <f t="shared" si="18"/>
        <v>0</v>
      </c>
      <c r="G201" s="98"/>
      <c r="H201" s="3"/>
      <c r="I201" s="91" t="s">
        <v>413</v>
      </c>
      <c r="J201" s="53">
        <v>212020200600</v>
      </c>
      <c r="K201" s="50">
        <f>C201</f>
        <v>4000000</v>
      </c>
      <c r="L201" s="50">
        <f t="shared" si="19"/>
        <v>4000000</v>
      </c>
      <c r="M201" s="50">
        <f>E201</f>
        <v>0</v>
      </c>
      <c r="N201" s="54"/>
    </row>
    <row r="202" spans="1:14" ht="49.15" customHeight="1" x14ac:dyDescent="0.2">
      <c r="A202" s="41" t="s">
        <v>223</v>
      </c>
      <c r="B202" s="3">
        <v>5</v>
      </c>
      <c r="C202" s="97">
        <v>2000000</v>
      </c>
      <c r="D202" s="97">
        <v>2000000</v>
      </c>
      <c r="E202" s="5">
        <f>C202-D202</f>
        <v>0</v>
      </c>
      <c r="F202" s="141">
        <f t="shared" si="18"/>
        <v>0</v>
      </c>
      <c r="G202" s="142" t="s">
        <v>455</v>
      </c>
      <c r="H202" s="3"/>
      <c r="I202" s="91" t="s">
        <v>414</v>
      </c>
      <c r="J202" s="53">
        <v>212020200600</v>
      </c>
      <c r="K202" s="50">
        <f>C202</f>
        <v>2000000</v>
      </c>
      <c r="L202" s="50">
        <f t="shared" si="19"/>
        <v>2000000</v>
      </c>
      <c r="M202" s="50">
        <f t="shared" ref="M202:M265" si="20">E202</f>
        <v>0</v>
      </c>
      <c r="N202" s="54">
        <v>4000110744</v>
      </c>
    </row>
    <row r="203" spans="1:14" ht="47.45" customHeight="1" x14ac:dyDescent="0.2">
      <c r="A203" s="41" t="s">
        <v>87</v>
      </c>
      <c r="B203" s="3">
        <v>3</v>
      </c>
      <c r="C203" s="4">
        <v>10000000</v>
      </c>
      <c r="D203" s="4">
        <v>10000000</v>
      </c>
      <c r="E203" s="5">
        <f>C203-D203</f>
        <v>0</v>
      </c>
      <c r="F203" s="44">
        <f t="shared" si="18"/>
        <v>0</v>
      </c>
      <c r="G203" s="98"/>
      <c r="H203" s="3"/>
      <c r="I203" s="91" t="s">
        <v>415</v>
      </c>
      <c r="J203" s="49">
        <v>212020200800</v>
      </c>
      <c r="K203" s="50">
        <f>C203</f>
        <v>10000000</v>
      </c>
      <c r="L203" s="50">
        <f t="shared" si="19"/>
        <v>10000000</v>
      </c>
      <c r="M203" s="50">
        <f t="shared" si="20"/>
        <v>0</v>
      </c>
      <c r="N203" s="54"/>
    </row>
    <row r="204" spans="1:14" ht="115.5" customHeight="1" x14ac:dyDescent="0.2">
      <c r="A204" s="41" t="s">
        <v>200</v>
      </c>
      <c r="B204" s="3">
        <f>6+1+3+1+1</f>
        <v>12</v>
      </c>
      <c r="C204" s="4">
        <f>31590000+14768908+21823956+21823956+21823956+21823956+(23400000+34139700+12754260+12754260)</f>
        <v>216702952</v>
      </c>
      <c r="D204" s="4">
        <f>31590000+14768908+21823956+21823956+21823956+21823956+(23400000+12754260+12754260+8631180+12754260+12754260)</f>
        <v>216702952</v>
      </c>
      <c r="E204" s="5">
        <f>C204-D204</f>
        <v>0</v>
      </c>
      <c r="F204" s="44">
        <f t="shared" si="18"/>
        <v>0</v>
      </c>
      <c r="G204" s="98" t="s">
        <v>433</v>
      </c>
      <c r="H204" s="3"/>
      <c r="I204" s="91" t="s">
        <v>445</v>
      </c>
      <c r="J204" s="53">
        <v>212020200800</v>
      </c>
      <c r="K204" s="50">
        <f>C204</f>
        <v>216702952</v>
      </c>
      <c r="L204" s="50">
        <f t="shared" si="19"/>
        <v>216702952</v>
      </c>
      <c r="M204" s="50">
        <f t="shared" si="20"/>
        <v>0</v>
      </c>
      <c r="N204" s="54"/>
    </row>
    <row r="205" spans="1:14" ht="27" customHeight="1" x14ac:dyDescent="0.2">
      <c r="A205" s="163" t="s">
        <v>88</v>
      </c>
      <c r="B205" s="163"/>
      <c r="C205" s="70">
        <f>SUM(C200:C204)</f>
        <v>242702952</v>
      </c>
      <c r="D205" s="70">
        <f>SUM(D200:D204)</f>
        <v>242702952</v>
      </c>
      <c r="E205" s="70">
        <f>SUM(E200:E204)</f>
        <v>0</v>
      </c>
      <c r="F205" s="71">
        <f t="shared" si="18"/>
        <v>0</v>
      </c>
      <c r="G205" s="78"/>
      <c r="H205" s="72"/>
      <c r="I205" s="72"/>
      <c r="J205" s="66"/>
      <c r="K205" s="67"/>
      <c r="L205" s="68">
        <f t="shared" si="19"/>
        <v>242702952</v>
      </c>
      <c r="M205" s="68">
        <f t="shared" si="20"/>
        <v>0</v>
      </c>
      <c r="N205" s="69"/>
    </row>
    <row r="206" spans="1:14" ht="14.45" customHeight="1" x14ac:dyDescent="0.2">
      <c r="A206" s="28" t="s">
        <v>37</v>
      </c>
      <c r="B206" s="165" t="s">
        <v>38</v>
      </c>
      <c r="C206" s="165"/>
      <c r="D206" s="165"/>
      <c r="E206" s="165"/>
      <c r="F206" s="165"/>
      <c r="G206" s="165"/>
      <c r="H206" s="165"/>
      <c r="I206" s="165"/>
      <c r="J206" s="181" t="s">
        <v>313</v>
      </c>
      <c r="K206" s="182" t="s">
        <v>12</v>
      </c>
      <c r="L206" s="182" t="s">
        <v>13</v>
      </c>
      <c r="M206" s="182" t="s">
        <v>14</v>
      </c>
      <c r="N206" s="183" t="s">
        <v>322</v>
      </c>
    </row>
    <row r="207" spans="1:14" x14ac:dyDescent="0.2">
      <c r="A207" s="28" t="s">
        <v>3</v>
      </c>
      <c r="B207" s="165" t="s">
        <v>79</v>
      </c>
      <c r="C207" s="165"/>
      <c r="D207" s="165"/>
      <c r="E207" s="165"/>
      <c r="F207" s="165"/>
      <c r="G207" s="165"/>
      <c r="H207" s="165"/>
      <c r="I207" s="165"/>
      <c r="J207" s="181"/>
      <c r="K207" s="182"/>
      <c r="L207" s="182"/>
      <c r="M207" s="182"/>
      <c r="N207" s="183"/>
    </row>
    <row r="208" spans="1:14" x14ac:dyDescent="0.2">
      <c r="A208" s="28" t="s">
        <v>5</v>
      </c>
      <c r="B208" s="170" t="s">
        <v>89</v>
      </c>
      <c r="C208" s="170"/>
      <c r="D208" s="170"/>
      <c r="E208" s="170"/>
      <c r="F208" s="170"/>
      <c r="G208" s="170"/>
      <c r="H208" s="170"/>
      <c r="I208" s="170"/>
      <c r="J208" s="181"/>
      <c r="K208" s="182"/>
      <c r="L208" s="182"/>
      <c r="M208" s="182"/>
      <c r="N208" s="183"/>
    </row>
    <row r="209" spans="1:14" x14ac:dyDescent="0.2">
      <c r="A209" s="28" t="s">
        <v>7</v>
      </c>
      <c r="B209" s="170" t="s">
        <v>81</v>
      </c>
      <c r="C209" s="170"/>
      <c r="D209" s="170"/>
      <c r="E209" s="170"/>
      <c r="F209" s="170"/>
      <c r="G209" s="170"/>
      <c r="H209" s="170"/>
      <c r="I209" s="170"/>
      <c r="J209" s="181"/>
      <c r="K209" s="182"/>
      <c r="L209" s="182"/>
      <c r="M209" s="182"/>
      <c r="N209" s="183"/>
    </row>
    <row r="210" spans="1:14" x14ac:dyDescent="0.2">
      <c r="A210" s="28" t="s">
        <v>9</v>
      </c>
      <c r="B210" s="170" t="s">
        <v>90</v>
      </c>
      <c r="C210" s="170"/>
      <c r="D210" s="170"/>
      <c r="E210" s="170"/>
      <c r="F210" s="170"/>
      <c r="G210" s="170"/>
      <c r="H210" s="170"/>
      <c r="I210" s="170"/>
      <c r="J210" s="181"/>
      <c r="K210" s="182"/>
      <c r="L210" s="182"/>
      <c r="M210" s="182"/>
      <c r="N210" s="183"/>
    </row>
    <row r="211" spans="1:14" ht="33.75" x14ac:dyDescent="0.2">
      <c r="A211" s="29" t="s">
        <v>10</v>
      </c>
      <c r="B211" s="29" t="s">
        <v>11</v>
      </c>
      <c r="C211" s="30" t="s">
        <v>12</v>
      </c>
      <c r="D211" s="31" t="s">
        <v>13</v>
      </c>
      <c r="E211" s="32" t="s">
        <v>14</v>
      </c>
      <c r="F211" s="29" t="s">
        <v>15</v>
      </c>
      <c r="G211" s="33" t="s">
        <v>16</v>
      </c>
      <c r="H211" s="29" t="s">
        <v>17</v>
      </c>
      <c r="I211" s="29" t="s">
        <v>18</v>
      </c>
      <c r="J211" s="181"/>
      <c r="K211" s="182"/>
      <c r="L211" s="182"/>
      <c r="M211" s="182"/>
      <c r="N211" s="183"/>
    </row>
    <row r="212" spans="1:14" ht="37.5" customHeight="1" x14ac:dyDescent="0.2">
      <c r="A212" s="205" t="s">
        <v>440</v>
      </c>
      <c r="B212" s="206"/>
      <c r="C212" s="206"/>
      <c r="D212" s="206"/>
      <c r="E212" s="206"/>
      <c r="F212" s="206"/>
      <c r="G212" s="206"/>
      <c r="H212" s="206"/>
      <c r="I212" s="206"/>
      <c r="J212" s="206"/>
      <c r="K212" s="206"/>
      <c r="L212" s="206"/>
      <c r="M212" s="206"/>
      <c r="N212" s="207"/>
    </row>
    <row r="213" spans="1:14" ht="25.15" customHeight="1" x14ac:dyDescent="0.2">
      <c r="A213" s="41" t="s">
        <v>224</v>
      </c>
      <c r="B213" s="3">
        <v>1</v>
      </c>
      <c r="C213" s="97">
        <v>715720</v>
      </c>
      <c r="D213" s="97">
        <v>715720</v>
      </c>
      <c r="E213" s="5">
        <f>C213-D213</f>
        <v>0</v>
      </c>
      <c r="F213" s="141">
        <f>E213/C213</f>
        <v>0</v>
      </c>
      <c r="G213" s="142"/>
      <c r="H213" s="3"/>
      <c r="I213" s="3"/>
      <c r="J213" s="56">
        <v>212020200800</v>
      </c>
      <c r="K213" s="147">
        <f t="shared" ref="K213:K223" si="21">C213</f>
        <v>715720</v>
      </c>
      <c r="L213" s="147">
        <f>+D213</f>
        <v>715720</v>
      </c>
      <c r="M213" s="147">
        <f t="shared" si="20"/>
        <v>0</v>
      </c>
      <c r="N213" s="145">
        <v>4000110635</v>
      </c>
    </row>
    <row r="214" spans="1:14" x14ac:dyDescent="0.2">
      <c r="A214" s="41" t="s">
        <v>225</v>
      </c>
      <c r="B214" s="3">
        <v>3</v>
      </c>
      <c r="C214" s="97">
        <v>2180937</v>
      </c>
      <c r="D214" s="97">
        <v>2180937</v>
      </c>
      <c r="E214" s="5">
        <f t="shared" ref="E214:E233" si="22">C214-D214</f>
        <v>0</v>
      </c>
      <c r="F214" s="141">
        <f t="shared" ref="F214:F233" si="23">E214/C214</f>
        <v>0</v>
      </c>
      <c r="G214" s="142"/>
      <c r="H214" s="3"/>
      <c r="I214" s="3"/>
      <c r="J214" s="56">
        <v>212020200800</v>
      </c>
      <c r="K214" s="147">
        <f t="shared" si="21"/>
        <v>2180937</v>
      </c>
      <c r="L214" s="147">
        <f>+D214</f>
        <v>2180937</v>
      </c>
      <c r="M214" s="147">
        <f t="shared" si="20"/>
        <v>0</v>
      </c>
      <c r="N214" s="145">
        <v>4000110635</v>
      </c>
    </row>
    <row r="215" spans="1:14" x14ac:dyDescent="0.2">
      <c r="A215" s="41" t="s">
        <v>226</v>
      </c>
      <c r="B215" s="3">
        <v>1</v>
      </c>
      <c r="C215" s="97">
        <v>12236500</v>
      </c>
      <c r="D215" s="97">
        <v>12236500</v>
      </c>
      <c r="E215" s="5">
        <f t="shared" si="22"/>
        <v>0</v>
      </c>
      <c r="F215" s="141">
        <f t="shared" si="23"/>
        <v>0</v>
      </c>
      <c r="G215" s="142"/>
      <c r="H215" s="3"/>
      <c r="I215" s="3"/>
      <c r="J215" s="56">
        <v>212020200800</v>
      </c>
      <c r="K215" s="147">
        <f t="shared" si="21"/>
        <v>12236500</v>
      </c>
      <c r="L215" s="147">
        <f>+D215</f>
        <v>12236500</v>
      </c>
      <c r="M215" s="147">
        <f t="shared" si="20"/>
        <v>0</v>
      </c>
      <c r="N215" s="145">
        <v>4000110635</v>
      </c>
    </row>
    <row r="216" spans="1:14" x14ac:dyDescent="0.2">
      <c r="A216" s="41" t="s">
        <v>227</v>
      </c>
      <c r="B216" s="3">
        <v>1</v>
      </c>
      <c r="C216" s="97">
        <v>8211400</v>
      </c>
      <c r="D216" s="97">
        <v>8211400</v>
      </c>
      <c r="E216" s="5">
        <f t="shared" si="22"/>
        <v>0</v>
      </c>
      <c r="F216" s="141">
        <f t="shared" si="23"/>
        <v>0</v>
      </c>
      <c r="G216" s="142"/>
      <c r="H216" s="3"/>
      <c r="I216" s="3"/>
      <c r="J216" s="56">
        <v>212020200800</v>
      </c>
      <c r="K216" s="147">
        <f t="shared" si="21"/>
        <v>8211400</v>
      </c>
      <c r="L216" s="147">
        <f t="shared" ref="L216:L279" si="24">+D216</f>
        <v>8211400</v>
      </c>
      <c r="M216" s="147">
        <f t="shared" si="20"/>
        <v>0</v>
      </c>
      <c r="N216" s="145">
        <v>4000110635</v>
      </c>
    </row>
    <row r="217" spans="1:14" x14ac:dyDescent="0.2">
      <c r="A217" s="41" t="s">
        <v>228</v>
      </c>
      <c r="B217" s="3">
        <v>1</v>
      </c>
      <c r="C217" s="97">
        <v>8272502</v>
      </c>
      <c r="D217" s="97">
        <v>8272502</v>
      </c>
      <c r="E217" s="5">
        <f t="shared" si="22"/>
        <v>0</v>
      </c>
      <c r="F217" s="141">
        <f t="shared" si="23"/>
        <v>0</v>
      </c>
      <c r="G217" s="142"/>
      <c r="H217" s="3"/>
      <c r="I217" s="3"/>
      <c r="J217" s="56">
        <v>212020200800</v>
      </c>
      <c r="K217" s="147">
        <f t="shared" si="21"/>
        <v>8272502</v>
      </c>
      <c r="L217" s="147">
        <f t="shared" si="24"/>
        <v>8272502</v>
      </c>
      <c r="M217" s="147">
        <f t="shared" si="20"/>
        <v>0</v>
      </c>
      <c r="N217" s="145">
        <v>4000110635</v>
      </c>
    </row>
    <row r="218" spans="1:14" ht="10.15" customHeight="1" x14ac:dyDescent="0.2">
      <c r="A218" s="205" t="s">
        <v>229</v>
      </c>
      <c r="B218" s="206"/>
      <c r="C218" s="206"/>
      <c r="D218" s="206"/>
      <c r="E218" s="206"/>
      <c r="F218" s="206"/>
      <c r="G218" s="206"/>
      <c r="H218" s="206"/>
      <c r="I218" s="206"/>
      <c r="J218" s="206"/>
      <c r="K218" s="206"/>
      <c r="L218" s="206"/>
      <c r="M218" s="206"/>
      <c r="N218" s="207"/>
    </row>
    <row r="219" spans="1:14" ht="24" customHeight="1" x14ac:dyDescent="0.2">
      <c r="A219" s="41" t="s">
        <v>224</v>
      </c>
      <c r="B219" s="3">
        <v>1</v>
      </c>
      <c r="C219" s="97">
        <v>711800</v>
      </c>
      <c r="D219" s="97">
        <v>711800</v>
      </c>
      <c r="E219" s="5">
        <f t="shared" si="22"/>
        <v>0</v>
      </c>
      <c r="F219" s="141">
        <f t="shared" si="23"/>
        <v>0</v>
      </c>
      <c r="G219" s="142"/>
      <c r="H219" s="3"/>
      <c r="I219" s="3"/>
      <c r="J219" s="56">
        <v>212020200800</v>
      </c>
      <c r="K219" s="147">
        <f t="shared" si="21"/>
        <v>711800</v>
      </c>
      <c r="L219" s="147">
        <f t="shared" si="24"/>
        <v>711800</v>
      </c>
      <c r="M219" s="147">
        <f t="shared" si="20"/>
        <v>0</v>
      </c>
      <c r="N219" s="145">
        <v>4000110635</v>
      </c>
    </row>
    <row r="220" spans="1:14" x14ac:dyDescent="0.2">
      <c r="A220" s="41" t="s">
        <v>225</v>
      </c>
      <c r="B220" s="3">
        <v>3</v>
      </c>
      <c r="C220" s="97">
        <v>711800</v>
      </c>
      <c r="D220" s="97">
        <v>711800</v>
      </c>
      <c r="E220" s="5">
        <f t="shared" si="22"/>
        <v>0</v>
      </c>
      <c r="F220" s="141">
        <f t="shared" si="23"/>
        <v>0</v>
      </c>
      <c r="G220" s="142"/>
      <c r="H220" s="3"/>
      <c r="I220" s="3"/>
      <c r="J220" s="56">
        <v>212020200800</v>
      </c>
      <c r="K220" s="147">
        <f t="shared" si="21"/>
        <v>711800</v>
      </c>
      <c r="L220" s="147">
        <f t="shared" si="24"/>
        <v>711800</v>
      </c>
      <c r="M220" s="147">
        <f t="shared" si="20"/>
        <v>0</v>
      </c>
      <c r="N220" s="145">
        <v>4000110635</v>
      </c>
    </row>
    <row r="221" spans="1:14" x14ac:dyDescent="0.2">
      <c r="A221" s="41" t="s">
        <v>226</v>
      </c>
      <c r="B221" s="3">
        <v>1</v>
      </c>
      <c r="C221" s="97">
        <v>3309000</v>
      </c>
      <c r="D221" s="97">
        <v>3309000</v>
      </c>
      <c r="E221" s="5">
        <f t="shared" si="22"/>
        <v>0</v>
      </c>
      <c r="F221" s="141">
        <f t="shared" si="23"/>
        <v>0</v>
      </c>
      <c r="G221" s="142"/>
      <c r="H221" s="3"/>
      <c r="I221" s="3"/>
      <c r="J221" s="56">
        <v>212020200800</v>
      </c>
      <c r="K221" s="147">
        <f t="shared" si="21"/>
        <v>3309000</v>
      </c>
      <c r="L221" s="147">
        <f t="shared" si="24"/>
        <v>3309000</v>
      </c>
      <c r="M221" s="147">
        <f t="shared" si="20"/>
        <v>0</v>
      </c>
      <c r="N221" s="145">
        <v>4000110635</v>
      </c>
    </row>
    <row r="222" spans="1:14" x14ac:dyDescent="0.2">
      <c r="A222" s="41" t="s">
        <v>227</v>
      </c>
      <c r="B222" s="3">
        <v>1</v>
      </c>
      <c r="C222" s="97">
        <v>5906200</v>
      </c>
      <c r="D222" s="97">
        <v>5906200</v>
      </c>
      <c r="E222" s="5">
        <f t="shared" si="22"/>
        <v>0</v>
      </c>
      <c r="F222" s="141">
        <f t="shared" si="23"/>
        <v>0</v>
      </c>
      <c r="G222" s="142"/>
      <c r="H222" s="3"/>
      <c r="I222" s="3"/>
      <c r="J222" s="56">
        <v>212020200800</v>
      </c>
      <c r="K222" s="147">
        <f t="shared" si="21"/>
        <v>5906200</v>
      </c>
      <c r="L222" s="147">
        <f t="shared" si="24"/>
        <v>5906200</v>
      </c>
      <c r="M222" s="147">
        <f t="shared" si="20"/>
        <v>0</v>
      </c>
      <c r="N222" s="145">
        <v>4000110635</v>
      </c>
    </row>
    <row r="223" spans="1:14" x14ac:dyDescent="0.2">
      <c r="A223" s="41" t="s">
        <v>228</v>
      </c>
      <c r="B223" s="3">
        <v>1</v>
      </c>
      <c r="C223" s="97">
        <v>3516080</v>
      </c>
      <c r="D223" s="97">
        <v>3516080</v>
      </c>
      <c r="E223" s="5">
        <f t="shared" si="22"/>
        <v>0</v>
      </c>
      <c r="F223" s="141">
        <f t="shared" si="23"/>
        <v>0</v>
      </c>
      <c r="G223" s="142"/>
      <c r="H223" s="3"/>
      <c r="I223" s="3"/>
      <c r="J223" s="56">
        <v>212020200800</v>
      </c>
      <c r="K223" s="147">
        <f t="shared" si="21"/>
        <v>3516080</v>
      </c>
      <c r="L223" s="147">
        <f t="shared" si="24"/>
        <v>3516080</v>
      </c>
      <c r="M223" s="147">
        <f t="shared" si="20"/>
        <v>0</v>
      </c>
      <c r="N223" s="145">
        <v>4000110635</v>
      </c>
    </row>
    <row r="224" spans="1:14" ht="10.15" customHeight="1" x14ac:dyDescent="0.2">
      <c r="A224" s="205" t="s">
        <v>91</v>
      </c>
      <c r="B224" s="206"/>
      <c r="C224" s="206"/>
      <c r="D224" s="206"/>
      <c r="E224" s="206"/>
      <c r="F224" s="206"/>
      <c r="G224" s="206"/>
      <c r="H224" s="206"/>
      <c r="I224" s="206"/>
      <c r="J224" s="206"/>
      <c r="K224" s="206"/>
      <c r="L224" s="206"/>
      <c r="M224" s="206"/>
      <c r="N224" s="207"/>
    </row>
    <row r="225" spans="1:14" ht="22.5" x14ac:dyDescent="0.2">
      <c r="A225" s="41" t="s">
        <v>230</v>
      </c>
      <c r="B225" s="3" t="s">
        <v>206</v>
      </c>
      <c r="C225" s="196">
        <v>21980000</v>
      </c>
      <c r="D225" s="196">
        <f>C225</f>
        <v>21980000</v>
      </c>
      <c r="E225" s="197">
        <f t="shared" si="22"/>
        <v>0</v>
      </c>
      <c r="F225" s="200">
        <f t="shared" si="23"/>
        <v>0</v>
      </c>
      <c r="G225" s="201" t="s">
        <v>315</v>
      </c>
      <c r="H225" s="201"/>
      <c r="I225" s="201"/>
      <c r="J225" s="166">
        <v>212020200800</v>
      </c>
      <c r="K225" s="167">
        <f>C225</f>
        <v>21980000</v>
      </c>
      <c r="L225" s="50">
        <f t="shared" si="24"/>
        <v>21980000</v>
      </c>
      <c r="M225" s="50">
        <f t="shared" si="20"/>
        <v>0</v>
      </c>
      <c r="N225" s="54">
        <v>4000108655</v>
      </c>
    </row>
    <row r="226" spans="1:14" ht="46.9" customHeight="1" x14ac:dyDescent="0.2">
      <c r="A226" s="41" t="s">
        <v>231</v>
      </c>
      <c r="B226" s="3">
        <v>45</v>
      </c>
      <c r="C226" s="196"/>
      <c r="D226" s="196"/>
      <c r="E226" s="198"/>
      <c r="F226" s="200"/>
      <c r="G226" s="201"/>
      <c r="H226" s="201"/>
      <c r="I226" s="201"/>
      <c r="J226" s="166"/>
      <c r="K226" s="168"/>
      <c r="L226" s="50">
        <f t="shared" si="24"/>
        <v>0</v>
      </c>
      <c r="M226" s="50">
        <f t="shared" si="20"/>
        <v>0</v>
      </c>
      <c r="N226" s="54"/>
    </row>
    <row r="227" spans="1:14" ht="25.9" customHeight="1" x14ac:dyDescent="0.2">
      <c r="A227" s="41" t="s">
        <v>232</v>
      </c>
      <c r="B227" s="3">
        <v>45</v>
      </c>
      <c r="C227" s="196"/>
      <c r="D227" s="196"/>
      <c r="E227" s="198"/>
      <c r="F227" s="200"/>
      <c r="G227" s="201"/>
      <c r="H227" s="201"/>
      <c r="I227" s="201"/>
      <c r="J227" s="166"/>
      <c r="K227" s="168"/>
      <c r="L227" s="50">
        <f t="shared" si="24"/>
        <v>0</v>
      </c>
      <c r="M227" s="50">
        <f t="shared" si="20"/>
        <v>0</v>
      </c>
      <c r="N227" s="54"/>
    </row>
    <row r="228" spans="1:14" x14ac:dyDescent="0.2">
      <c r="A228" s="41" t="s">
        <v>233</v>
      </c>
      <c r="B228" s="3">
        <v>3</v>
      </c>
      <c r="C228" s="196"/>
      <c r="D228" s="196"/>
      <c r="E228" s="198"/>
      <c r="F228" s="200"/>
      <c r="G228" s="201"/>
      <c r="H228" s="201"/>
      <c r="I228" s="201"/>
      <c r="J228" s="166"/>
      <c r="K228" s="168"/>
      <c r="L228" s="50">
        <f t="shared" si="24"/>
        <v>0</v>
      </c>
      <c r="M228" s="50">
        <f t="shared" si="20"/>
        <v>0</v>
      </c>
      <c r="N228" s="54"/>
    </row>
    <row r="229" spans="1:14" ht="22.5" x14ac:dyDescent="0.2">
      <c r="A229" s="41" t="s">
        <v>234</v>
      </c>
      <c r="B229" s="3">
        <v>4</v>
      </c>
      <c r="C229" s="196"/>
      <c r="D229" s="196"/>
      <c r="E229" s="198"/>
      <c r="F229" s="200"/>
      <c r="G229" s="201"/>
      <c r="H229" s="201"/>
      <c r="I229" s="201"/>
      <c r="J229" s="166"/>
      <c r="K229" s="168"/>
      <c r="L229" s="50">
        <f t="shared" si="24"/>
        <v>0</v>
      </c>
      <c r="M229" s="50">
        <f t="shared" si="20"/>
        <v>0</v>
      </c>
      <c r="N229" s="54"/>
    </row>
    <row r="230" spans="1:14" ht="25.15" customHeight="1" x14ac:dyDescent="0.2">
      <c r="A230" s="41" t="s">
        <v>235</v>
      </c>
      <c r="B230" s="3">
        <v>9</v>
      </c>
      <c r="C230" s="196"/>
      <c r="D230" s="196"/>
      <c r="E230" s="198"/>
      <c r="F230" s="200"/>
      <c r="G230" s="201"/>
      <c r="H230" s="201"/>
      <c r="I230" s="201"/>
      <c r="J230" s="166"/>
      <c r="K230" s="168"/>
      <c r="L230" s="50">
        <f t="shared" si="24"/>
        <v>0</v>
      </c>
      <c r="M230" s="50">
        <f t="shared" si="20"/>
        <v>0</v>
      </c>
      <c r="N230" s="54"/>
    </row>
    <row r="231" spans="1:14" x14ac:dyDescent="0.2">
      <c r="A231" s="41" t="s">
        <v>236</v>
      </c>
      <c r="B231" s="3"/>
      <c r="C231" s="196"/>
      <c r="D231" s="196"/>
      <c r="E231" s="199"/>
      <c r="F231" s="200"/>
      <c r="G231" s="201"/>
      <c r="H231" s="201"/>
      <c r="I231" s="201"/>
      <c r="J231" s="166"/>
      <c r="K231" s="168"/>
      <c r="L231" s="50">
        <f t="shared" si="24"/>
        <v>0</v>
      </c>
      <c r="M231" s="50">
        <f t="shared" si="20"/>
        <v>0</v>
      </c>
      <c r="N231" s="54"/>
    </row>
    <row r="232" spans="1:14" ht="14.45" customHeight="1" x14ac:dyDescent="0.2">
      <c r="A232" s="205" t="s">
        <v>92</v>
      </c>
      <c r="B232" s="206"/>
      <c r="C232" s="206"/>
      <c r="D232" s="206"/>
      <c r="E232" s="206"/>
      <c r="F232" s="206"/>
      <c r="G232" s="206"/>
      <c r="H232" s="206"/>
      <c r="I232" s="206"/>
      <c r="J232" s="206"/>
      <c r="K232" s="206"/>
      <c r="L232" s="206"/>
      <c r="M232" s="206"/>
      <c r="N232" s="207"/>
    </row>
    <row r="233" spans="1:14" ht="25.15" customHeight="1" x14ac:dyDescent="0.2">
      <c r="A233" s="41" t="s">
        <v>237</v>
      </c>
      <c r="B233" s="3" t="s">
        <v>206</v>
      </c>
      <c r="C233" s="196">
        <v>35000000</v>
      </c>
      <c r="D233" s="196">
        <f>C233</f>
        <v>35000000</v>
      </c>
      <c r="E233" s="197">
        <f t="shared" si="22"/>
        <v>0</v>
      </c>
      <c r="F233" s="200">
        <f t="shared" si="23"/>
        <v>0</v>
      </c>
      <c r="G233" s="201" t="s">
        <v>315</v>
      </c>
      <c r="H233" s="3"/>
      <c r="I233" s="3"/>
      <c r="J233" s="166">
        <v>212020200600</v>
      </c>
      <c r="K233" s="169">
        <f>C233</f>
        <v>35000000</v>
      </c>
      <c r="L233" s="50">
        <f t="shared" si="24"/>
        <v>35000000</v>
      </c>
      <c r="M233" s="50">
        <f t="shared" si="20"/>
        <v>0</v>
      </c>
      <c r="N233" s="54">
        <v>4000108655</v>
      </c>
    </row>
    <row r="234" spans="1:14" ht="48.75" customHeight="1" x14ac:dyDescent="0.2">
      <c r="A234" s="41" t="s">
        <v>238</v>
      </c>
      <c r="B234" s="3">
        <v>3</v>
      </c>
      <c r="C234" s="196"/>
      <c r="D234" s="196"/>
      <c r="E234" s="198"/>
      <c r="F234" s="200"/>
      <c r="G234" s="201"/>
      <c r="H234" s="3"/>
      <c r="I234" s="3"/>
      <c r="J234" s="166"/>
      <c r="K234" s="169"/>
      <c r="L234" s="50">
        <f t="shared" si="24"/>
        <v>0</v>
      </c>
      <c r="M234" s="50">
        <f t="shared" si="20"/>
        <v>0</v>
      </c>
      <c r="N234" s="54"/>
    </row>
    <row r="235" spans="1:14" ht="24" customHeight="1" x14ac:dyDescent="0.2">
      <c r="A235" s="41" t="s">
        <v>239</v>
      </c>
      <c r="B235" s="3">
        <v>10</v>
      </c>
      <c r="C235" s="196"/>
      <c r="D235" s="196"/>
      <c r="E235" s="198"/>
      <c r="F235" s="200"/>
      <c r="G235" s="201"/>
      <c r="H235" s="3"/>
      <c r="I235" s="3"/>
      <c r="J235" s="166"/>
      <c r="K235" s="169"/>
      <c r="L235" s="50">
        <f t="shared" si="24"/>
        <v>0</v>
      </c>
      <c r="M235" s="50">
        <f t="shared" si="20"/>
        <v>0</v>
      </c>
      <c r="N235" s="54"/>
    </row>
    <row r="236" spans="1:14" ht="45" x14ac:dyDescent="0.2">
      <c r="A236" s="41" t="s">
        <v>240</v>
      </c>
      <c r="B236" s="3">
        <v>9</v>
      </c>
      <c r="C236" s="196"/>
      <c r="D236" s="196"/>
      <c r="E236" s="198"/>
      <c r="F236" s="200"/>
      <c r="G236" s="201"/>
      <c r="H236" s="3"/>
      <c r="I236" s="3"/>
      <c r="J236" s="166"/>
      <c r="K236" s="169"/>
      <c r="L236" s="50">
        <f t="shared" si="24"/>
        <v>0</v>
      </c>
      <c r="M236" s="50">
        <f t="shared" si="20"/>
        <v>0</v>
      </c>
      <c r="N236" s="54"/>
    </row>
    <row r="237" spans="1:14" ht="27" customHeight="1" x14ac:dyDescent="0.2">
      <c r="A237" s="41" t="s">
        <v>241</v>
      </c>
      <c r="B237" s="3">
        <v>10</v>
      </c>
      <c r="C237" s="196"/>
      <c r="D237" s="196"/>
      <c r="E237" s="198"/>
      <c r="F237" s="200"/>
      <c r="G237" s="201"/>
      <c r="H237" s="3"/>
      <c r="I237" s="3"/>
      <c r="J237" s="166"/>
      <c r="K237" s="169"/>
      <c r="L237" s="50">
        <f t="shared" si="24"/>
        <v>0</v>
      </c>
      <c r="M237" s="50">
        <f t="shared" si="20"/>
        <v>0</v>
      </c>
      <c r="N237" s="54"/>
    </row>
    <row r="238" spans="1:14" ht="22.5" x14ac:dyDescent="0.2">
      <c r="A238" s="41" t="s">
        <v>242</v>
      </c>
      <c r="B238" s="3">
        <v>46</v>
      </c>
      <c r="C238" s="196"/>
      <c r="D238" s="196"/>
      <c r="E238" s="198"/>
      <c r="F238" s="200"/>
      <c r="G238" s="201"/>
      <c r="H238" s="3"/>
      <c r="I238" s="3"/>
      <c r="J238" s="166"/>
      <c r="K238" s="169"/>
      <c r="L238" s="50">
        <f t="shared" si="24"/>
        <v>0</v>
      </c>
      <c r="M238" s="50">
        <f t="shared" si="20"/>
        <v>0</v>
      </c>
      <c r="N238" s="54"/>
    </row>
    <row r="239" spans="1:14" ht="25.15" customHeight="1" x14ac:dyDescent="0.2">
      <c r="A239" s="41" t="s">
        <v>243</v>
      </c>
      <c r="B239" s="3">
        <v>20</v>
      </c>
      <c r="C239" s="196"/>
      <c r="D239" s="196"/>
      <c r="E239" s="198"/>
      <c r="F239" s="200"/>
      <c r="G239" s="201"/>
      <c r="H239" s="3"/>
      <c r="I239" s="3"/>
      <c r="J239" s="166"/>
      <c r="K239" s="169"/>
      <c r="L239" s="50">
        <f t="shared" si="24"/>
        <v>0</v>
      </c>
      <c r="M239" s="50">
        <f t="shared" si="20"/>
        <v>0</v>
      </c>
      <c r="N239" s="54"/>
    </row>
    <row r="240" spans="1:14" ht="22.5" x14ac:dyDescent="0.2">
      <c r="A240" s="41" t="s">
        <v>244</v>
      </c>
      <c r="B240" s="3">
        <v>1</v>
      </c>
      <c r="C240" s="196"/>
      <c r="D240" s="196"/>
      <c r="E240" s="198"/>
      <c r="F240" s="200"/>
      <c r="G240" s="201"/>
      <c r="H240" s="3"/>
      <c r="I240" s="3"/>
      <c r="J240" s="166"/>
      <c r="K240" s="169"/>
      <c r="L240" s="50">
        <f t="shared" si="24"/>
        <v>0</v>
      </c>
      <c r="M240" s="50">
        <f t="shared" si="20"/>
        <v>0</v>
      </c>
      <c r="N240" s="54"/>
    </row>
    <row r="241" spans="1:14" ht="22.5" x14ac:dyDescent="0.2">
      <c r="A241" s="41" t="s">
        <v>245</v>
      </c>
      <c r="B241" s="3">
        <v>6</v>
      </c>
      <c r="C241" s="196"/>
      <c r="D241" s="196"/>
      <c r="E241" s="198"/>
      <c r="F241" s="200"/>
      <c r="G241" s="201"/>
      <c r="H241" s="3"/>
      <c r="I241" s="3"/>
      <c r="J241" s="166"/>
      <c r="K241" s="169"/>
      <c r="L241" s="50">
        <f t="shared" si="24"/>
        <v>0</v>
      </c>
      <c r="M241" s="50">
        <f t="shared" si="20"/>
        <v>0</v>
      </c>
      <c r="N241" s="54"/>
    </row>
    <row r="242" spans="1:14" ht="56.45" customHeight="1" x14ac:dyDescent="0.2">
      <c r="A242" s="41" t="s">
        <v>246</v>
      </c>
      <c r="B242" s="3" t="s">
        <v>206</v>
      </c>
      <c r="C242" s="196"/>
      <c r="D242" s="196"/>
      <c r="E242" s="198"/>
      <c r="F242" s="200"/>
      <c r="G242" s="201"/>
      <c r="H242" s="3"/>
      <c r="I242" s="3"/>
      <c r="J242" s="166"/>
      <c r="K242" s="169"/>
      <c r="L242" s="50">
        <f t="shared" si="24"/>
        <v>0</v>
      </c>
      <c r="M242" s="50">
        <f t="shared" si="20"/>
        <v>0</v>
      </c>
      <c r="N242" s="54"/>
    </row>
    <row r="243" spans="1:14" ht="22.5" x14ac:dyDescent="0.2">
      <c r="A243" s="41" t="s">
        <v>247</v>
      </c>
      <c r="B243" s="3" t="s">
        <v>206</v>
      </c>
      <c r="C243" s="196"/>
      <c r="D243" s="196"/>
      <c r="E243" s="198"/>
      <c r="F243" s="200"/>
      <c r="G243" s="201"/>
      <c r="H243" s="3"/>
      <c r="I243" s="3"/>
      <c r="J243" s="166"/>
      <c r="K243" s="169"/>
      <c r="L243" s="50">
        <f t="shared" si="24"/>
        <v>0</v>
      </c>
      <c r="M243" s="50">
        <f t="shared" si="20"/>
        <v>0</v>
      </c>
      <c r="N243" s="54"/>
    </row>
    <row r="244" spans="1:14" ht="22.5" x14ac:dyDescent="0.2">
      <c r="A244" s="41" t="s">
        <v>248</v>
      </c>
      <c r="B244" s="3">
        <v>10</v>
      </c>
      <c r="C244" s="196"/>
      <c r="D244" s="196"/>
      <c r="E244" s="198"/>
      <c r="F244" s="200"/>
      <c r="G244" s="201"/>
      <c r="H244" s="3"/>
      <c r="I244" s="3"/>
      <c r="J244" s="166"/>
      <c r="K244" s="169"/>
      <c r="L244" s="50">
        <f t="shared" si="24"/>
        <v>0</v>
      </c>
      <c r="M244" s="50">
        <f t="shared" si="20"/>
        <v>0</v>
      </c>
      <c r="N244" s="54"/>
    </row>
    <row r="245" spans="1:14" ht="33.75" x14ac:dyDescent="0.2">
      <c r="A245" s="41" t="s">
        <v>249</v>
      </c>
      <c r="B245" s="3">
        <v>11</v>
      </c>
      <c r="C245" s="196"/>
      <c r="D245" s="196"/>
      <c r="E245" s="198"/>
      <c r="F245" s="200"/>
      <c r="G245" s="201"/>
      <c r="H245" s="3"/>
      <c r="I245" s="3"/>
      <c r="J245" s="166"/>
      <c r="K245" s="169"/>
      <c r="L245" s="50">
        <f t="shared" si="24"/>
        <v>0</v>
      </c>
      <c r="M245" s="50">
        <f t="shared" si="20"/>
        <v>0</v>
      </c>
      <c r="N245" s="54"/>
    </row>
    <row r="246" spans="1:14" x14ac:dyDescent="0.2">
      <c r="A246" s="41" t="s">
        <v>250</v>
      </c>
      <c r="B246" s="3">
        <v>10</v>
      </c>
      <c r="C246" s="196"/>
      <c r="D246" s="196"/>
      <c r="E246" s="198"/>
      <c r="F246" s="200"/>
      <c r="G246" s="201"/>
      <c r="H246" s="3"/>
      <c r="I246" s="3"/>
      <c r="J246" s="166"/>
      <c r="K246" s="169"/>
      <c r="L246" s="50">
        <f t="shared" si="24"/>
        <v>0</v>
      </c>
      <c r="M246" s="50">
        <f t="shared" si="20"/>
        <v>0</v>
      </c>
      <c r="N246" s="54"/>
    </row>
    <row r="247" spans="1:14" ht="22.5" x14ac:dyDescent="0.2">
      <c r="A247" s="41" t="s">
        <v>251</v>
      </c>
      <c r="B247" s="3">
        <v>10</v>
      </c>
      <c r="C247" s="196"/>
      <c r="D247" s="196"/>
      <c r="E247" s="198"/>
      <c r="F247" s="200"/>
      <c r="G247" s="201"/>
      <c r="H247" s="3"/>
      <c r="I247" s="3"/>
      <c r="J247" s="166"/>
      <c r="K247" s="169"/>
      <c r="L247" s="50">
        <f t="shared" si="24"/>
        <v>0</v>
      </c>
      <c r="M247" s="50">
        <f t="shared" si="20"/>
        <v>0</v>
      </c>
      <c r="N247" s="54"/>
    </row>
    <row r="248" spans="1:14" ht="37.15" customHeight="1" x14ac:dyDescent="0.2">
      <c r="A248" s="41" t="s">
        <v>252</v>
      </c>
      <c r="B248" s="3" t="s">
        <v>206</v>
      </c>
      <c r="C248" s="196"/>
      <c r="D248" s="196"/>
      <c r="E248" s="198"/>
      <c r="F248" s="200"/>
      <c r="G248" s="201"/>
      <c r="H248" s="3"/>
      <c r="I248" s="3"/>
      <c r="J248" s="166"/>
      <c r="K248" s="169"/>
      <c r="L248" s="50">
        <f t="shared" si="24"/>
        <v>0</v>
      </c>
      <c r="M248" s="50">
        <f t="shared" si="20"/>
        <v>0</v>
      </c>
      <c r="N248" s="54"/>
    </row>
    <row r="249" spans="1:14" ht="28.9" customHeight="1" x14ac:dyDescent="0.2">
      <c r="A249" s="41" t="s">
        <v>253</v>
      </c>
      <c r="B249" s="3">
        <v>1</v>
      </c>
      <c r="C249" s="196"/>
      <c r="D249" s="196"/>
      <c r="E249" s="198"/>
      <c r="F249" s="200"/>
      <c r="G249" s="201"/>
      <c r="H249" s="3"/>
      <c r="I249" s="3"/>
      <c r="J249" s="166"/>
      <c r="K249" s="169"/>
      <c r="L249" s="50">
        <f t="shared" si="24"/>
        <v>0</v>
      </c>
      <c r="M249" s="50">
        <f t="shared" si="20"/>
        <v>0</v>
      </c>
      <c r="N249" s="54"/>
    </row>
    <row r="250" spans="1:14" ht="26.45" customHeight="1" x14ac:dyDescent="0.2">
      <c r="A250" s="41" t="s">
        <v>254</v>
      </c>
      <c r="B250" s="3" t="s">
        <v>206</v>
      </c>
      <c r="C250" s="196"/>
      <c r="D250" s="196"/>
      <c r="E250" s="199"/>
      <c r="F250" s="200"/>
      <c r="G250" s="201"/>
      <c r="H250" s="3"/>
      <c r="I250" s="3"/>
      <c r="J250" s="166"/>
      <c r="K250" s="169"/>
      <c r="L250" s="50">
        <f t="shared" si="24"/>
        <v>0</v>
      </c>
      <c r="M250" s="50">
        <f t="shared" si="20"/>
        <v>0</v>
      </c>
      <c r="N250" s="54"/>
    </row>
    <row r="251" spans="1:14" ht="119.25" customHeight="1" x14ac:dyDescent="0.2">
      <c r="A251" s="41" t="s">
        <v>200</v>
      </c>
      <c r="B251" s="3">
        <f>6+1+2+1+1+1</f>
        <v>12</v>
      </c>
      <c r="C251" s="4">
        <f>68400000+28315008+31590000+21823956+26916736+16719164+(1576044+22525200+12754260+12754260+20085000)</f>
        <v>263459628</v>
      </c>
      <c r="D251" s="4">
        <f>68400000+28315008+31590000+26916736+16719164+(23400000+12754260+9770940+12754260+12754260+20085000)</f>
        <v>263459628</v>
      </c>
      <c r="E251" s="5">
        <f>C251-D251</f>
        <v>0</v>
      </c>
      <c r="F251" s="44">
        <f>E251/C251</f>
        <v>0</v>
      </c>
      <c r="G251" s="98" t="s">
        <v>431</v>
      </c>
      <c r="H251" s="3"/>
      <c r="I251" s="91" t="s">
        <v>439</v>
      </c>
      <c r="J251" s="53">
        <v>212020200800</v>
      </c>
      <c r="K251" s="50">
        <f>C251</f>
        <v>263459628</v>
      </c>
      <c r="L251" s="50">
        <f t="shared" si="24"/>
        <v>263459628</v>
      </c>
      <c r="M251" s="50">
        <f t="shared" si="20"/>
        <v>0</v>
      </c>
      <c r="N251" s="54"/>
    </row>
    <row r="252" spans="1:14" ht="27" customHeight="1" x14ac:dyDescent="0.2">
      <c r="A252" s="163" t="s">
        <v>93</v>
      </c>
      <c r="B252" s="163"/>
      <c r="C252" s="70">
        <f>SUM(C213:C251)</f>
        <v>366211567</v>
      </c>
      <c r="D252" s="70">
        <f>SUM(D213:D251)</f>
        <v>366211567</v>
      </c>
      <c r="E252" s="70">
        <f>SUM(E213:E251)</f>
        <v>0</v>
      </c>
      <c r="F252" s="71">
        <f>E252/C252</f>
        <v>0</v>
      </c>
      <c r="G252" s="78"/>
      <c r="H252" s="72"/>
      <c r="I252" s="72"/>
      <c r="J252" s="66"/>
      <c r="K252" s="67"/>
      <c r="L252" s="68">
        <f t="shared" si="24"/>
        <v>366211567</v>
      </c>
      <c r="M252" s="68">
        <f t="shared" si="20"/>
        <v>0</v>
      </c>
      <c r="N252" s="69"/>
    </row>
    <row r="253" spans="1:14" ht="14.45" customHeight="1" x14ac:dyDescent="0.2">
      <c r="A253" s="28" t="s">
        <v>37</v>
      </c>
      <c r="B253" s="165" t="s">
        <v>38</v>
      </c>
      <c r="C253" s="165"/>
      <c r="D253" s="165"/>
      <c r="E253" s="165"/>
      <c r="F253" s="165"/>
      <c r="G253" s="165"/>
      <c r="H253" s="165"/>
      <c r="I253" s="165"/>
      <c r="J253" s="181" t="s">
        <v>313</v>
      </c>
      <c r="K253" s="182" t="s">
        <v>12</v>
      </c>
      <c r="L253" s="182" t="s">
        <v>13</v>
      </c>
      <c r="M253" s="182" t="s">
        <v>14</v>
      </c>
      <c r="N253" s="183" t="s">
        <v>322</v>
      </c>
    </row>
    <row r="254" spans="1:14" x14ac:dyDescent="0.2">
      <c r="A254" s="28" t="s">
        <v>3</v>
      </c>
      <c r="B254" s="165" t="s">
        <v>79</v>
      </c>
      <c r="C254" s="165"/>
      <c r="D254" s="165"/>
      <c r="E254" s="165"/>
      <c r="F254" s="165"/>
      <c r="G254" s="165"/>
      <c r="H254" s="165"/>
      <c r="I254" s="165"/>
      <c r="J254" s="181"/>
      <c r="K254" s="182"/>
      <c r="L254" s="182"/>
      <c r="M254" s="182"/>
      <c r="N254" s="183"/>
    </row>
    <row r="255" spans="1:14" x14ac:dyDescent="0.2">
      <c r="A255" s="28" t="s">
        <v>5</v>
      </c>
      <c r="B255" s="170" t="s">
        <v>94</v>
      </c>
      <c r="C255" s="170"/>
      <c r="D255" s="170"/>
      <c r="E255" s="170"/>
      <c r="F255" s="170"/>
      <c r="G255" s="170"/>
      <c r="H255" s="170"/>
      <c r="I255" s="170"/>
      <c r="J255" s="181"/>
      <c r="K255" s="182"/>
      <c r="L255" s="182"/>
      <c r="M255" s="182"/>
      <c r="N255" s="183"/>
    </row>
    <row r="256" spans="1:14" x14ac:dyDescent="0.2">
      <c r="A256" s="28" t="s">
        <v>7</v>
      </c>
      <c r="B256" s="170" t="s">
        <v>81</v>
      </c>
      <c r="C256" s="170"/>
      <c r="D256" s="170"/>
      <c r="E256" s="170"/>
      <c r="F256" s="170"/>
      <c r="G256" s="170"/>
      <c r="H256" s="170"/>
      <c r="I256" s="170"/>
      <c r="J256" s="181"/>
      <c r="K256" s="182"/>
      <c r="L256" s="182"/>
      <c r="M256" s="182"/>
      <c r="N256" s="183"/>
    </row>
    <row r="257" spans="1:14" x14ac:dyDescent="0.2">
      <c r="A257" s="28" t="s">
        <v>9</v>
      </c>
      <c r="B257" s="170" t="s">
        <v>95</v>
      </c>
      <c r="C257" s="170"/>
      <c r="D257" s="170"/>
      <c r="E257" s="170"/>
      <c r="F257" s="170"/>
      <c r="G257" s="170"/>
      <c r="H257" s="170"/>
      <c r="I257" s="170"/>
      <c r="J257" s="181"/>
      <c r="K257" s="182"/>
      <c r="L257" s="182"/>
      <c r="M257" s="182"/>
      <c r="N257" s="183"/>
    </row>
    <row r="258" spans="1:14" ht="33.75" x14ac:dyDescent="0.2">
      <c r="A258" s="29" t="s">
        <v>10</v>
      </c>
      <c r="B258" s="29" t="s">
        <v>11</v>
      </c>
      <c r="C258" s="30" t="s">
        <v>12</v>
      </c>
      <c r="D258" s="31" t="s">
        <v>13</v>
      </c>
      <c r="E258" s="32" t="s">
        <v>14</v>
      </c>
      <c r="F258" s="29" t="s">
        <v>15</v>
      </c>
      <c r="G258" s="33" t="s">
        <v>16</v>
      </c>
      <c r="H258" s="29" t="s">
        <v>17</v>
      </c>
      <c r="I258" s="29" t="s">
        <v>18</v>
      </c>
      <c r="J258" s="181"/>
      <c r="K258" s="182"/>
      <c r="L258" s="182"/>
      <c r="M258" s="182"/>
      <c r="N258" s="183"/>
    </row>
    <row r="259" spans="1:14" x14ac:dyDescent="0.2">
      <c r="A259" s="202" t="s">
        <v>255</v>
      </c>
      <c r="B259" s="203"/>
      <c r="C259" s="203"/>
      <c r="D259" s="203"/>
      <c r="E259" s="203"/>
      <c r="F259" s="203"/>
      <c r="G259" s="203"/>
      <c r="H259" s="203"/>
      <c r="I259" s="203"/>
      <c r="J259" s="203"/>
      <c r="K259" s="203"/>
      <c r="L259" s="203"/>
      <c r="M259" s="203"/>
      <c r="N259" s="204"/>
    </row>
    <row r="260" spans="1:14" ht="60" customHeight="1" x14ac:dyDescent="0.2">
      <c r="A260" s="41" t="s">
        <v>256</v>
      </c>
      <c r="B260" s="3">
        <v>1</v>
      </c>
      <c r="C260" s="4">
        <v>15000000</v>
      </c>
      <c r="D260" s="4">
        <v>15000000</v>
      </c>
      <c r="E260" s="5">
        <f>C260-D260</f>
        <v>0</v>
      </c>
      <c r="F260" s="44">
        <f>E260/C260</f>
        <v>0</v>
      </c>
      <c r="G260" s="98" t="s">
        <v>472</v>
      </c>
      <c r="H260" s="3"/>
      <c r="I260" s="91" t="s">
        <v>416</v>
      </c>
      <c r="J260" s="49">
        <v>212020200800</v>
      </c>
      <c r="K260" s="50">
        <f>C260</f>
        <v>15000000</v>
      </c>
      <c r="L260" s="50">
        <f t="shared" si="24"/>
        <v>15000000</v>
      </c>
      <c r="M260" s="50">
        <f t="shared" si="20"/>
        <v>0</v>
      </c>
      <c r="N260" s="54"/>
    </row>
    <row r="261" spans="1:14" x14ac:dyDescent="0.2">
      <c r="A261" s="202" t="s">
        <v>257</v>
      </c>
      <c r="B261" s="203"/>
      <c r="C261" s="203"/>
      <c r="D261" s="203"/>
      <c r="E261" s="203"/>
      <c r="F261" s="203"/>
      <c r="G261" s="203"/>
      <c r="H261" s="203"/>
      <c r="I261" s="203"/>
      <c r="J261" s="203"/>
      <c r="K261" s="203"/>
      <c r="L261" s="203"/>
      <c r="M261" s="203"/>
      <c r="N261" s="204"/>
    </row>
    <row r="262" spans="1:14" ht="22.5" x14ac:dyDescent="0.2">
      <c r="A262" s="36" t="s">
        <v>258</v>
      </c>
      <c r="B262" s="3" t="s">
        <v>206</v>
      </c>
      <c r="C262" s="6">
        <v>5000000</v>
      </c>
      <c r="D262" s="4">
        <f>C262</f>
        <v>5000000</v>
      </c>
      <c r="E262" s="5">
        <f>C262-D262</f>
        <v>0</v>
      </c>
      <c r="F262" s="44">
        <f>E262/C262</f>
        <v>0</v>
      </c>
      <c r="G262" s="98" t="s">
        <v>315</v>
      </c>
      <c r="H262" s="3"/>
      <c r="I262" s="3"/>
      <c r="J262" s="53">
        <v>212020200600</v>
      </c>
      <c r="K262" s="50">
        <f>C262</f>
        <v>5000000</v>
      </c>
      <c r="L262" s="50">
        <f t="shared" si="24"/>
        <v>5000000</v>
      </c>
      <c r="M262" s="50">
        <f t="shared" si="20"/>
        <v>0</v>
      </c>
      <c r="N262" s="54">
        <v>4000108655</v>
      </c>
    </row>
    <row r="263" spans="1:14" ht="28.9" customHeight="1" x14ac:dyDescent="0.2">
      <c r="A263" s="7" t="s">
        <v>259</v>
      </c>
      <c r="B263" s="3">
        <v>3</v>
      </c>
      <c r="C263" s="6">
        <v>15000000</v>
      </c>
      <c r="D263" s="4">
        <f>C263</f>
        <v>15000000</v>
      </c>
      <c r="E263" s="5">
        <f>C263-D263</f>
        <v>0</v>
      </c>
      <c r="F263" s="44">
        <f>E263/C263</f>
        <v>0</v>
      </c>
      <c r="G263" s="98" t="s">
        <v>315</v>
      </c>
      <c r="H263" s="3"/>
      <c r="I263" s="3"/>
      <c r="J263" s="53">
        <v>212020200600</v>
      </c>
      <c r="K263" s="50">
        <f>C263</f>
        <v>15000000</v>
      </c>
      <c r="L263" s="50">
        <f t="shared" si="24"/>
        <v>15000000</v>
      </c>
      <c r="M263" s="50">
        <f t="shared" si="20"/>
        <v>0</v>
      </c>
      <c r="N263" s="54">
        <v>4000108655</v>
      </c>
    </row>
    <row r="264" spans="1:14" ht="15.6" customHeight="1" x14ac:dyDescent="0.2">
      <c r="A264" s="202" t="s">
        <v>260</v>
      </c>
      <c r="B264" s="203"/>
      <c r="C264" s="203"/>
      <c r="D264" s="203"/>
      <c r="E264" s="203"/>
      <c r="F264" s="203"/>
      <c r="G264" s="203"/>
      <c r="H264" s="203"/>
      <c r="I264" s="203"/>
      <c r="J264" s="203"/>
      <c r="K264" s="203"/>
      <c r="L264" s="203"/>
      <c r="M264" s="203"/>
      <c r="N264" s="204"/>
    </row>
    <row r="265" spans="1:14" ht="12.6" customHeight="1" x14ac:dyDescent="0.2">
      <c r="A265" s="37" t="s">
        <v>261</v>
      </c>
      <c r="B265" s="8">
        <v>1</v>
      </c>
      <c r="C265" s="9">
        <v>10000000</v>
      </c>
      <c r="D265" s="4">
        <f>C265</f>
        <v>10000000</v>
      </c>
      <c r="E265" s="5">
        <f>C265-D265</f>
        <v>0</v>
      </c>
      <c r="F265" s="44">
        <f>E265/C265</f>
        <v>0</v>
      </c>
      <c r="G265" s="98" t="s">
        <v>315</v>
      </c>
      <c r="H265" s="8"/>
      <c r="I265" s="8"/>
      <c r="J265" s="53">
        <v>212020200600</v>
      </c>
      <c r="K265" s="50">
        <f>C265</f>
        <v>10000000</v>
      </c>
      <c r="L265" s="50">
        <f t="shared" si="24"/>
        <v>10000000</v>
      </c>
      <c r="M265" s="50">
        <f t="shared" si="20"/>
        <v>0</v>
      </c>
      <c r="N265" s="54">
        <v>4000108655</v>
      </c>
    </row>
    <row r="266" spans="1:14" ht="42" customHeight="1" x14ac:dyDescent="0.2">
      <c r="A266" s="38" t="s">
        <v>262</v>
      </c>
      <c r="B266" s="3">
        <v>1</v>
      </c>
      <c r="C266" s="4">
        <v>5000000</v>
      </c>
      <c r="D266" s="4">
        <v>0</v>
      </c>
      <c r="E266" s="5">
        <f>C266-D266</f>
        <v>5000000</v>
      </c>
      <c r="F266" s="44">
        <f>E266/C266</f>
        <v>1</v>
      </c>
      <c r="G266" s="98"/>
      <c r="H266" s="3"/>
      <c r="I266" s="91" t="s">
        <v>417</v>
      </c>
      <c r="J266" s="53">
        <v>212020200800</v>
      </c>
      <c r="K266" s="50">
        <f>C266</f>
        <v>5000000</v>
      </c>
      <c r="L266" s="50">
        <f t="shared" si="24"/>
        <v>0</v>
      </c>
      <c r="M266" s="50">
        <f>E266</f>
        <v>5000000</v>
      </c>
      <c r="N266" s="54"/>
    </row>
    <row r="267" spans="1:14" ht="40.5" customHeight="1" x14ac:dyDescent="0.2">
      <c r="A267" s="41" t="s">
        <v>200</v>
      </c>
      <c r="B267" s="3">
        <f>6+1+3</f>
        <v>10</v>
      </c>
      <c r="C267" s="4">
        <f>31590000+22957668+21823956+21823956+21823956+26916736</f>
        <v>146936272</v>
      </c>
      <c r="D267" s="4">
        <f>31590000+22957668+26916736+(23400000+15730470+12754260+12754260)</f>
        <v>146103394</v>
      </c>
      <c r="E267" s="5">
        <f>C267-D267</f>
        <v>832878</v>
      </c>
      <c r="F267" s="44">
        <f>E267/C267</f>
        <v>5.6682940751348315E-3</v>
      </c>
      <c r="G267" s="98" t="s">
        <v>387</v>
      </c>
      <c r="H267" s="3"/>
      <c r="I267" s="3"/>
      <c r="J267" s="53">
        <v>212020200800</v>
      </c>
      <c r="K267" s="50">
        <f>C267</f>
        <v>146936272</v>
      </c>
      <c r="L267" s="50">
        <f t="shared" si="24"/>
        <v>146103394</v>
      </c>
      <c r="M267" s="50">
        <f>E267</f>
        <v>832878</v>
      </c>
      <c r="N267" s="54"/>
    </row>
    <row r="268" spans="1:14" ht="27" customHeight="1" x14ac:dyDescent="0.2">
      <c r="A268" s="163" t="s">
        <v>96</v>
      </c>
      <c r="B268" s="163"/>
      <c r="C268" s="70">
        <f>SUM(C260:C267)</f>
        <v>196936272</v>
      </c>
      <c r="D268" s="70">
        <f>SUM(D259:D267)</f>
        <v>191103394</v>
      </c>
      <c r="E268" s="70">
        <f>SUM(E259:E267)</f>
        <v>5832878</v>
      </c>
      <c r="F268" s="71">
        <f>E268/C268</f>
        <v>2.961809899600415E-2</v>
      </c>
      <c r="G268" s="78"/>
      <c r="H268" s="72"/>
      <c r="I268" s="72"/>
      <c r="J268" s="66"/>
      <c r="K268" s="67"/>
      <c r="L268" s="68">
        <f t="shared" si="24"/>
        <v>191103394</v>
      </c>
      <c r="M268" s="68">
        <f>E268</f>
        <v>5832878</v>
      </c>
      <c r="N268" s="69"/>
    </row>
    <row r="269" spans="1:14" ht="14.45" customHeight="1" x14ac:dyDescent="0.2">
      <c r="A269" s="28" t="s">
        <v>37</v>
      </c>
      <c r="B269" s="165" t="s">
        <v>38</v>
      </c>
      <c r="C269" s="165"/>
      <c r="D269" s="165"/>
      <c r="E269" s="165"/>
      <c r="F269" s="165"/>
      <c r="G269" s="165"/>
      <c r="H269" s="165"/>
      <c r="I269" s="165"/>
      <c r="J269" s="181" t="s">
        <v>313</v>
      </c>
      <c r="K269" s="182" t="s">
        <v>12</v>
      </c>
      <c r="L269" s="182" t="s">
        <v>13</v>
      </c>
      <c r="M269" s="182" t="s">
        <v>14</v>
      </c>
      <c r="N269" s="183" t="s">
        <v>322</v>
      </c>
    </row>
    <row r="270" spans="1:14" x14ac:dyDescent="0.2">
      <c r="A270" s="28" t="s">
        <v>3</v>
      </c>
      <c r="B270" s="165" t="s">
        <v>79</v>
      </c>
      <c r="C270" s="165"/>
      <c r="D270" s="165"/>
      <c r="E270" s="165"/>
      <c r="F270" s="165"/>
      <c r="G270" s="165"/>
      <c r="H270" s="165"/>
      <c r="I270" s="165"/>
      <c r="J270" s="181"/>
      <c r="K270" s="182"/>
      <c r="L270" s="182"/>
      <c r="M270" s="182"/>
      <c r="N270" s="183"/>
    </row>
    <row r="271" spans="1:14" x14ac:dyDescent="0.2">
      <c r="A271" s="28" t="s">
        <v>5</v>
      </c>
      <c r="B271" s="170" t="s">
        <v>97</v>
      </c>
      <c r="C271" s="170"/>
      <c r="D271" s="170"/>
      <c r="E271" s="170"/>
      <c r="F271" s="170"/>
      <c r="G271" s="170"/>
      <c r="H271" s="170"/>
      <c r="I271" s="170"/>
      <c r="J271" s="181"/>
      <c r="K271" s="182"/>
      <c r="L271" s="182"/>
      <c r="M271" s="182"/>
      <c r="N271" s="183"/>
    </row>
    <row r="272" spans="1:14" x14ac:dyDescent="0.2">
      <c r="A272" s="28" t="s">
        <v>7</v>
      </c>
      <c r="B272" s="170" t="s">
        <v>81</v>
      </c>
      <c r="C272" s="170"/>
      <c r="D272" s="170"/>
      <c r="E272" s="170"/>
      <c r="F272" s="170"/>
      <c r="G272" s="170"/>
      <c r="H272" s="170"/>
      <c r="I272" s="170"/>
      <c r="J272" s="181"/>
      <c r="K272" s="182"/>
      <c r="L272" s="182"/>
      <c r="M272" s="182"/>
      <c r="N272" s="183"/>
    </row>
    <row r="273" spans="1:14" x14ac:dyDescent="0.2">
      <c r="A273" s="28" t="s">
        <v>9</v>
      </c>
      <c r="B273" s="170" t="s">
        <v>98</v>
      </c>
      <c r="C273" s="170"/>
      <c r="D273" s="170"/>
      <c r="E273" s="170"/>
      <c r="F273" s="170"/>
      <c r="G273" s="170"/>
      <c r="H273" s="170"/>
      <c r="I273" s="170"/>
      <c r="J273" s="181"/>
      <c r="K273" s="182"/>
      <c r="L273" s="182"/>
      <c r="M273" s="182"/>
      <c r="N273" s="183"/>
    </row>
    <row r="274" spans="1:14" ht="33.75" x14ac:dyDescent="0.2">
      <c r="A274" s="29" t="s">
        <v>10</v>
      </c>
      <c r="B274" s="29" t="s">
        <v>11</v>
      </c>
      <c r="C274" s="30" t="s">
        <v>12</v>
      </c>
      <c r="D274" s="31" t="s">
        <v>13</v>
      </c>
      <c r="E274" s="32" t="s">
        <v>14</v>
      </c>
      <c r="F274" s="29" t="s">
        <v>15</v>
      </c>
      <c r="G274" s="33" t="s">
        <v>16</v>
      </c>
      <c r="H274" s="29" t="s">
        <v>17</v>
      </c>
      <c r="I274" s="29" t="s">
        <v>18</v>
      </c>
      <c r="J274" s="181"/>
      <c r="K274" s="182"/>
      <c r="L274" s="182"/>
      <c r="M274" s="182"/>
      <c r="N274" s="183"/>
    </row>
    <row r="275" spans="1:14" x14ac:dyDescent="0.2">
      <c r="A275" s="202" t="s">
        <v>263</v>
      </c>
      <c r="B275" s="203"/>
      <c r="C275" s="203"/>
      <c r="D275" s="203"/>
      <c r="E275" s="203"/>
      <c r="F275" s="203"/>
      <c r="G275" s="203"/>
      <c r="H275" s="203"/>
      <c r="I275" s="203"/>
      <c r="J275" s="203"/>
      <c r="K275" s="203"/>
      <c r="L275" s="203"/>
      <c r="M275" s="203"/>
      <c r="N275" s="204"/>
    </row>
    <row r="276" spans="1:14" ht="42" customHeight="1" x14ac:dyDescent="0.2">
      <c r="A276" s="41" t="s">
        <v>264</v>
      </c>
      <c r="B276" s="3">
        <v>2</v>
      </c>
      <c r="C276" s="4">
        <v>5000000</v>
      </c>
      <c r="D276" s="4">
        <f>C276</f>
        <v>5000000</v>
      </c>
      <c r="E276" s="5">
        <f>C276-D276</f>
        <v>0</v>
      </c>
      <c r="F276" s="44">
        <f>E276/C276</f>
        <v>0</v>
      </c>
      <c r="G276" s="98" t="s">
        <v>316</v>
      </c>
      <c r="H276" s="3"/>
      <c r="I276" s="3"/>
      <c r="J276" s="53">
        <v>212020200600</v>
      </c>
      <c r="K276" s="50">
        <f>C276</f>
        <v>5000000</v>
      </c>
      <c r="L276" s="50">
        <f t="shared" si="24"/>
        <v>5000000</v>
      </c>
      <c r="M276" s="50">
        <f>E276</f>
        <v>0</v>
      </c>
      <c r="N276" s="54">
        <v>4000108655</v>
      </c>
    </row>
    <row r="277" spans="1:14" x14ac:dyDescent="0.2">
      <c r="A277" s="202" t="s">
        <v>265</v>
      </c>
      <c r="B277" s="203"/>
      <c r="C277" s="203"/>
      <c r="D277" s="203"/>
      <c r="E277" s="203"/>
      <c r="F277" s="203"/>
      <c r="G277" s="203"/>
      <c r="H277" s="203"/>
      <c r="I277" s="203"/>
      <c r="J277" s="203"/>
      <c r="K277" s="203"/>
      <c r="L277" s="203"/>
      <c r="M277" s="203"/>
      <c r="N277" s="204"/>
    </row>
    <row r="278" spans="1:14" ht="46.15" customHeight="1" x14ac:dyDescent="0.2">
      <c r="A278" s="41" t="s">
        <v>266</v>
      </c>
      <c r="B278" s="3">
        <v>2</v>
      </c>
      <c r="C278" s="4">
        <v>5000000</v>
      </c>
      <c r="D278" s="4">
        <f>C278</f>
        <v>5000000</v>
      </c>
      <c r="E278" s="5">
        <f>C278-D278</f>
        <v>0</v>
      </c>
      <c r="F278" s="44">
        <f>E278/C278</f>
        <v>0</v>
      </c>
      <c r="G278" s="98" t="s">
        <v>316</v>
      </c>
      <c r="H278" s="3"/>
      <c r="I278" s="3"/>
      <c r="J278" s="53">
        <v>212020200600</v>
      </c>
      <c r="K278" s="50">
        <f>C278</f>
        <v>5000000</v>
      </c>
      <c r="L278" s="50">
        <f t="shared" si="24"/>
        <v>5000000</v>
      </c>
      <c r="M278" s="50">
        <f>E278</f>
        <v>0</v>
      </c>
      <c r="N278" s="54">
        <v>4000108655</v>
      </c>
    </row>
    <row r="279" spans="1:14" ht="36.6" customHeight="1" x14ac:dyDescent="0.2">
      <c r="A279" s="41" t="s">
        <v>267</v>
      </c>
      <c r="B279" s="3">
        <v>1</v>
      </c>
      <c r="C279" s="4">
        <v>5000000</v>
      </c>
      <c r="D279" s="4">
        <f>C279</f>
        <v>5000000</v>
      </c>
      <c r="E279" s="5">
        <f>C279-D279</f>
        <v>0</v>
      </c>
      <c r="F279" s="44">
        <f>E279/C279</f>
        <v>0</v>
      </c>
      <c r="G279" s="98" t="s">
        <v>316</v>
      </c>
      <c r="H279" s="3"/>
      <c r="I279" s="3"/>
      <c r="J279" s="53">
        <v>212020200600</v>
      </c>
      <c r="K279" s="50">
        <f>C279</f>
        <v>5000000</v>
      </c>
      <c r="L279" s="50">
        <f t="shared" si="24"/>
        <v>5000000</v>
      </c>
      <c r="M279" s="50">
        <f>E279</f>
        <v>0</v>
      </c>
      <c r="N279" s="54">
        <v>4000108655</v>
      </c>
    </row>
    <row r="280" spans="1:14" ht="70.150000000000006" customHeight="1" x14ac:dyDescent="0.2">
      <c r="A280" s="41" t="s">
        <v>268</v>
      </c>
      <c r="B280" s="3">
        <v>1</v>
      </c>
      <c r="C280" s="4">
        <v>25000000</v>
      </c>
      <c r="D280" s="4">
        <f>C280</f>
        <v>25000000</v>
      </c>
      <c r="E280" s="5">
        <f>C280-D280</f>
        <v>0</v>
      </c>
      <c r="F280" s="44">
        <f>E280/C280</f>
        <v>0</v>
      </c>
      <c r="G280" s="98" t="s">
        <v>316</v>
      </c>
      <c r="H280" s="3"/>
      <c r="I280" s="3"/>
      <c r="J280" s="53">
        <v>212020200600</v>
      </c>
      <c r="K280" s="50">
        <f>C280</f>
        <v>25000000</v>
      </c>
      <c r="L280" s="50">
        <f>+D280</f>
        <v>25000000</v>
      </c>
      <c r="M280" s="50">
        <f>E280</f>
        <v>0</v>
      </c>
      <c r="N280" s="54">
        <v>4000108655</v>
      </c>
    </row>
    <row r="281" spans="1:14" ht="57.6" customHeight="1" x14ac:dyDescent="0.2">
      <c r="A281" s="41" t="s">
        <v>200</v>
      </c>
      <c r="B281" s="3">
        <f>4+2+2+1+1</f>
        <v>10</v>
      </c>
      <c r="C281" s="4">
        <f>28315008+21823956+21823956+26916736+26916736+(31478058+12754260+12754260+12754260)</f>
        <v>195537230</v>
      </c>
      <c r="D281" s="4">
        <f>28315008+26916736+26916736+(12754260+23400000+26217450+12754260+12754260+12754260+12754260)</f>
        <v>195537230</v>
      </c>
      <c r="E281" s="5">
        <f>C281-D281</f>
        <v>0</v>
      </c>
      <c r="F281" s="44">
        <f>E281/C281</f>
        <v>0</v>
      </c>
      <c r="G281" s="98" t="s">
        <v>428</v>
      </c>
      <c r="H281" s="3"/>
      <c r="I281" s="93" t="s">
        <v>402</v>
      </c>
      <c r="J281" s="53">
        <v>212020200800</v>
      </c>
      <c r="K281" s="50">
        <f>C281</f>
        <v>195537230</v>
      </c>
      <c r="L281" s="50">
        <f>+D281</f>
        <v>195537230</v>
      </c>
      <c r="M281" s="50">
        <f>E281</f>
        <v>0</v>
      </c>
      <c r="N281" s="54"/>
    </row>
    <row r="282" spans="1:14" ht="27" customHeight="1" x14ac:dyDescent="0.2">
      <c r="A282" s="163" t="s">
        <v>390</v>
      </c>
      <c r="B282" s="163"/>
      <c r="C282" s="70">
        <f>SUM(C276:C281)</f>
        <v>235537230</v>
      </c>
      <c r="D282" s="70">
        <f>SUM(D275:D281)</f>
        <v>235537230</v>
      </c>
      <c r="E282" s="70">
        <f>SUM(E275:E281)</f>
        <v>0</v>
      </c>
      <c r="F282" s="71">
        <f>E282/C282</f>
        <v>0</v>
      </c>
      <c r="G282" s="78"/>
      <c r="H282" s="72"/>
      <c r="I282" s="72"/>
      <c r="J282" s="66" t="s">
        <v>376</v>
      </c>
      <c r="K282" s="67"/>
      <c r="L282" s="68">
        <f>+D282</f>
        <v>235537230</v>
      </c>
      <c r="M282" s="68">
        <f>E282</f>
        <v>0</v>
      </c>
      <c r="N282" s="69"/>
    </row>
    <row r="283" spans="1:14" ht="14.45" customHeight="1" x14ac:dyDescent="0.2">
      <c r="A283" s="28" t="s">
        <v>37</v>
      </c>
      <c r="B283" s="165" t="s">
        <v>38</v>
      </c>
      <c r="C283" s="165"/>
      <c r="D283" s="165"/>
      <c r="E283" s="165"/>
      <c r="F283" s="165"/>
      <c r="G283" s="165"/>
      <c r="H283" s="165"/>
      <c r="I283" s="165"/>
      <c r="J283" s="181" t="s">
        <v>313</v>
      </c>
      <c r="K283" s="182" t="s">
        <v>12</v>
      </c>
      <c r="L283" s="182" t="s">
        <v>13</v>
      </c>
      <c r="M283" s="182" t="s">
        <v>14</v>
      </c>
      <c r="N283" s="183" t="s">
        <v>322</v>
      </c>
    </row>
    <row r="284" spans="1:14" x14ac:dyDescent="0.2">
      <c r="A284" s="28" t="s">
        <v>3</v>
      </c>
      <c r="B284" s="165" t="s">
        <v>79</v>
      </c>
      <c r="C284" s="165"/>
      <c r="D284" s="165"/>
      <c r="E284" s="165"/>
      <c r="F284" s="165"/>
      <c r="G284" s="165"/>
      <c r="H284" s="165"/>
      <c r="I284" s="165"/>
      <c r="J284" s="181"/>
      <c r="K284" s="182"/>
      <c r="L284" s="182"/>
      <c r="M284" s="182"/>
      <c r="N284" s="183"/>
    </row>
    <row r="285" spans="1:14" x14ac:dyDescent="0.2">
      <c r="A285" s="28" t="s">
        <v>5</v>
      </c>
      <c r="B285" s="170" t="s">
        <v>99</v>
      </c>
      <c r="C285" s="170"/>
      <c r="D285" s="170"/>
      <c r="E285" s="170"/>
      <c r="F285" s="170"/>
      <c r="G285" s="170"/>
      <c r="H285" s="170"/>
      <c r="I285" s="170"/>
      <c r="J285" s="181"/>
      <c r="K285" s="182"/>
      <c r="L285" s="182"/>
      <c r="M285" s="182"/>
      <c r="N285" s="183"/>
    </row>
    <row r="286" spans="1:14" x14ac:dyDescent="0.2">
      <c r="A286" s="28" t="s">
        <v>7</v>
      </c>
      <c r="B286" s="170" t="s">
        <v>81</v>
      </c>
      <c r="C286" s="170"/>
      <c r="D286" s="170"/>
      <c r="E286" s="170"/>
      <c r="F286" s="170"/>
      <c r="G286" s="170"/>
      <c r="H286" s="170"/>
      <c r="I286" s="170"/>
      <c r="J286" s="181"/>
      <c r="K286" s="182"/>
      <c r="L286" s="182"/>
      <c r="M286" s="182"/>
      <c r="N286" s="183"/>
    </row>
    <row r="287" spans="1:14" x14ac:dyDescent="0.2">
      <c r="A287" s="28" t="s">
        <v>9</v>
      </c>
      <c r="B287" s="170" t="s">
        <v>100</v>
      </c>
      <c r="C287" s="170"/>
      <c r="D287" s="170"/>
      <c r="E287" s="170"/>
      <c r="F287" s="170"/>
      <c r="G287" s="170"/>
      <c r="H287" s="170"/>
      <c r="I287" s="170"/>
      <c r="J287" s="181"/>
      <c r="K287" s="182"/>
      <c r="L287" s="182"/>
      <c r="M287" s="182"/>
      <c r="N287" s="183"/>
    </row>
    <row r="288" spans="1:14" ht="33.75" x14ac:dyDescent="0.2">
      <c r="A288" s="29" t="s">
        <v>10</v>
      </c>
      <c r="B288" s="29" t="s">
        <v>11</v>
      </c>
      <c r="C288" s="30" t="s">
        <v>12</v>
      </c>
      <c r="D288" s="31" t="s">
        <v>13</v>
      </c>
      <c r="E288" s="32" t="s">
        <v>14</v>
      </c>
      <c r="F288" s="29" t="s">
        <v>15</v>
      </c>
      <c r="G288" s="33" t="s">
        <v>16</v>
      </c>
      <c r="H288" s="29" t="s">
        <v>17</v>
      </c>
      <c r="I288" s="29" t="s">
        <v>18</v>
      </c>
      <c r="J288" s="181"/>
      <c r="K288" s="182"/>
      <c r="L288" s="182"/>
      <c r="M288" s="182"/>
      <c r="N288" s="183"/>
    </row>
    <row r="289" spans="1:14" ht="33.75" x14ac:dyDescent="0.2">
      <c r="A289" s="41" t="s">
        <v>101</v>
      </c>
      <c r="B289" s="3" t="s">
        <v>206</v>
      </c>
      <c r="C289" s="4">
        <v>5000000</v>
      </c>
      <c r="D289" s="4">
        <f>C289</f>
        <v>5000000</v>
      </c>
      <c r="E289" s="5">
        <f>C289-D289</f>
        <v>0</v>
      </c>
      <c r="F289" s="44">
        <f>E289/C289</f>
        <v>0</v>
      </c>
      <c r="G289" s="98" t="s">
        <v>316</v>
      </c>
      <c r="H289" s="3"/>
      <c r="I289" s="3"/>
      <c r="J289" s="53">
        <v>212020200800</v>
      </c>
      <c r="K289" s="50">
        <f>C289</f>
        <v>5000000</v>
      </c>
      <c r="L289" s="50">
        <f>+D289</f>
        <v>5000000</v>
      </c>
      <c r="M289" s="50">
        <f>E289</f>
        <v>0</v>
      </c>
      <c r="N289" s="54">
        <v>4000108655</v>
      </c>
    </row>
    <row r="290" spans="1:14" ht="63.75" customHeight="1" x14ac:dyDescent="0.2">
      <c r="A290" s="41" t="s">
        <v>200</v>
      </c>
      <c r="B290" s="3">
        <f>2+1+1</f>
        <v>4</v>
      </c>
      <c r="C290" s="4">
        <f>31590000+21823956+(23400000+12754260)</f>
        <v>89568216</v>
      </c>
      <c r="D290" s="4">
        <f>31590000+21823956+(23400000+12754260)</f>
        <v>89568216</v>
      </c>
      <c r="E290" s="5">
        <f>C290-D290</f>
        <v>0</v>
      </c>
      <c r="F290" s="44">
        <f>E290/C290</f>
        <v>0</v>
      </c>
      <c r="G290" s="98" t="s">
        <v>421</v>
      </c>
      <c r="H290" s="3"/>
      <c r="I290" s="91" t="s">
        <v>437</v>
      </c>
      <c r="J290" s="53">
        <v>212020200800</v>
      </c>
      <c r="K290" s="50">
        <f>C290</f>
        <v>89568216</v>
      </c>
      <c r="L290" s="50">
        <f>+D290</f>
        <v>89568216</v>
      </c>
      <c r="M290" s="50">
        <f>E290</f>
        <v>0</v>
      </c>
      <c r="N290" s="54"/>
    </row>
    <row r="291" spans="1:14" ht="27" customHeight="1" x14ac:dyDescent="0.2">
      <c r="A291" s="195" t="s">
        <v>102</v>
      </c>
      <c r="B291" s="195"/>
      <c r="C291" s="73">
        <f>SUM(C289:C290)</f>
        <v>94568216</v>
      </c>
      <c r="D291" s="73">
        <f>SUM(D289:D290)</f>
        <v>94568216</v>
      </c>
      <c r="E291" s="73">
        <f>SUM(E289:E290)</f>
        <v>0</v>
      </c>
      <c r="F291" s="74">
        <f>E291/C291</f>
        <v>0</v>
      </c>
      <c r="G291" s="100"/>
      <c r="H291" s="75"/>
      <c r="I291" s="75"/>
      <c r="J291" s="66" t="s">
        <v>375</v>
      </c>
      <c r="K291" s="67"/>
      <c r="L291" s="68">
        <f>+D291</f>
        <v>94568216</v>
      </c>
      <c r="M291" s="68">
        <f>E291</f>
        <v>0</v>
      </c>
      <c r="N291" s="69"/>
    </row>
    <row r="292" spans="1:14" ht="14.45" customHeight="1" x14ac:dyDescent="0.2">
      <c r="A292" s="39" t="s">
        <v>37</v>
      </c>
      <c r="B292" s="165" t="s">
        <v>38</v>
      </c>
      <c r="C292" s="165"/>
      <c r="D292" s="165"/>
      <c r="E292" s="165"/>
      <c r="F292" s="165"/>
      <c r="G292" s="165"/>
      <c r="H292" s="165"/>
      <c r="I292" s="165"/>
      <c r="J292" s="181" t="s">
        <v>313</v>
      </c>
      <c r="K292" s="182" t="s">
        <v>12</v>
      </c>
      <c r="L292" s="182" t="s">
        <v>13</v>
      </c>
      <c r="M292" s="182" t="s">
        <v>14</v>
      </c>
      <c r="N292" s="183" t="s">
        <v>322</v>
      </c>
    </row>
    <row r="293" spans="1:14" x14ac:dyDescent="0.2">
      <c r="A293" s="39" t="s">
        <v>3</v>
      </c>
      <c r="B293" s="165" t="s">
        <v>79</v>
      </c>
      <c r="C293" s="165"/>
      <c r="D293" s="165"/>
      <c r="E293" s="165"/>
      <c r="F293" s="165"/>
      <c r="G293" s="165"/>
      <c r="H293" s="165"/>
      <c r="I293" s="165"/>
      <c r="J293" s="181"/>
      <c r="K293" s="182"/>
      <c r="L293" s="182"/>
      <c r="M293" s="182"/>
      <c r="N293" s="183"/>
    </row>
    <row r="294" spans="1:14" x14ac:dyDescent="0.2">
      <c r="A294" s="39" t="s">
        <v>5</v>
      </c>
      <c r="B294" s="170" t="s">
        <v>104</v>
      </c>
      <c r="C294" s="170"/>
      <c r="D294" s="170"/>
      <c r="E294" s="170"/>
      <c r="F294" s="170"/>
      <c r="G294" s="170"/>
      <c r="H294" s="170"/>
      <c r="I294" s="170"/>
      <c r="J294" s="181"/>
      <c r="K294" s="182"/>
      <c r="L294" s="182"/>
      <c r="M294" s="182"/>
      <c r="N294" s="183"/>
    </row>
    <row r="295" spans="1:14" x14ac:dyDescent="0.2">
      <c r="A295" s="39" t="s">
        <v>7</v>
      </c>
      <c r="B295" s="170" t="s">
        <v>81</v>
      </c>
      <c r="C295" s="170"/>
      <c r="D295" s="170"/>
      <c r="E295" s="170"/>
      <c r="F295" s="170"/>
      <c r="G295" s="170"/>
      <c r="H295" s="170"/>
      <c r="I295" s="170"/>
      <c r="J295" s="181"/>
      <c r="K295" s="182"/>
      <c r="L295" s="182"/>
      <c r="M295" s="182"/>
      <c r="N295" s="183"/>
    </row>
    <row r="296" spans="1:14" x14ac:dyDescent="0.2">
      <c r="A296" s="39" t="s">
        <v>9</v>
      </c>
      <c r="B296" s="170" t="s">
        <v>103</v>
      </c>
      <c r="C296" s="170"/>
      <c r="D296" s="170"/>
      <c r="E296" s="170"/>
      <c r="F296" s="170"/>
      <c r="G296" s="170"/>
      <c r="H296" s="170"/>
      <c r="I296" s="170"/>
      <c r="J296" s="181"/>
      <c r="K296" s="182"/>
      <c r="L296" s="182"/>
      <c r="M296" s="182"/>
      <c r="N296" s="183"/>
    </row>
    <row r="297" spans="1:14" ht="33.75" x14ac:dyDescent="0.2">
      <c r="A297" s="29" t="s">
        <v>10</v>
      </c>
      <c r="B297" s="29" t="s">
        <v>11</v>
      </c>
      <c r="C297" s="30" t="s">
        <v>12</v>
      </c>
      <c r="D297" s="31" t="s">
        <v>13</v>
      </c>
      <c r="E297" s="32" t="s">
        <v>14</v>
      </c>
      <c r="F297" s="29" t="s">
        <v>15</v>
      </c>
      <c r="G297" s="33" t="s">
        <v>16</v>
      </c>
      <c r="H297" s="29" t="s">
        <v>17</v>
      </c>
      <c r="I297" s="29" t="s">
        <v>18</v>
      </c>
      <c r="J297" s="181"/>
      <c r="K297" s="182"/>
      <c r="L297" s="182"/>
      <c r="M297" s="182"/>
      <c r="N297" s="183"/>
    </row>
    <row r="298" spans="1:14" ht="75.75" customHeight="1" x14ac:dyDescent="0.2">
      <c r="A298" s="41" t="s">
        <v>304</v>
      </c>
      <c r="B298" s="3">
        <v>1</v>
      </c>
      <c r="C298" s="97">
        <v>2000000</v>
      </c>
      <c r="D298" s="97">
        <v>0</v>
      </c>
      <c r="E298" s="5">
        <f t="shared" ref="E298" si="25">C298-D298</f>
        <v>2000000</v>
      </c>
      <c r="F298" s="141">
        <f t="shared" ref="F298" si="26">E298/C298</f>
        <v>1</v>
      </c>
      <c r="G298" s="142"/>
      <c r="H298" s="3"/>
      <c r="I298" s="3" t="s">
        <v>456</v>
      </c>
      <c r="J298" s="56">
        <v>212020200800</v>
      </c>
      <c r="K298" s="147">
        <f t="shared" ref="K298" si="27">C298</f>
        <v>2000000</v>
      </c>
      <c r="L298" s="147">
        <f t="shared" ref="L298" si="28">+D298</f>
        <v>0</v>
      </c>
      <c r="M298" s="147">
        <f t="shared" ref="M298" si="29">E298</f>
        <v>2000000</v>
      </c>
      <c r="N298" s="54"/>
    </row>
    <row r="299" spans="1:14" ht="27" customHeight="1" x14ac:dyDescent="0.2">
      <c r="A299" s="163" t="s">
        <v>105</v>
      </c>
      <c r="B299" s="163"/>
      <c r="C299" s="70">
        <f>SUM(C298:C298)</f>
        <v>2000000</v>
      </c>
      <c r="D299" s="70">
        <f>SUM(D298:D298)</f>
        <v>0</v>
      </c>
      <c r="E299" s="70">
        <f>SUM(E298:E298)</f>
        <v>2000000</v>
      </c>
      <c r="F299" s="71">
        <f>E299/C299</f>
        <v>1</v>
      </c>
      <c r="G299" s="78"/>
      <c r="H299" s="72"/>
      <c r="I299" s="72"/>
      <c r="J299" s="66" t="s">
        <v>375</v>
      </c>
      <c r="K299" s="67"/>
      <c r="L299" s="68">
        <f>+D299</f>
        <v>0</v>
      </c>
      <c r="M299" s="68">
        <f>E299</f>
        <v>2000000</v>
      </c>
      <c r="N299" s="69"/>
    </row>
    <row r="300" spans="1:14" ht="27" customHeight="1" x14ac:dyDescent="0.2">
      <c r="A300" s="163" t="s">
        <v>106</v>
      </c>
      <c r="B300" s="163"/>
      <c r="C300" s="70">
        <f>C299+C291+C282+C268+C252+C205+C193</f>
        <v>1347785857</v>
      </c>
      <c r="D300" s="70">
        <f>D299+D291+D282+D268+D252+D205+D193</f>
        <v>1339952979</v>
      </c>
      <c r="E300" s="70">
        <f>E299+E291+E282+E268+E252+E205+E193</f>
        <v>7832878</v>
      </c>
      <c r="F300" s="71">
        <f>E300/C300</f>
        <v>5.8116635957547371E-3</v>
      </c>
      <c r="G300" s="78"/>
      <c r="H300" s="72"/>
      <c r="I300" s="72"/>
      <c r="J300" s="66"/>
      <c r="K300" s="67"/>
      <c r="L300" s="68">
        <f>+D300</f>
        <v>1339952979</v>
      </c>
      <c r="M300" s="68">
        <f>E300</f>
        <v>7832878</v>
      </c>
      <c r="N300" s="69"/>
    </row>
    <row r="301" spans="1:14" ht="37.5" customHeight="1" x14ac:dyDescent="0.2">
      <c r="A301" s="161" t="s">
        <v>107</v>
      </c>
      <c r="B301" s="162"/>
      <c r="C301" s="162"/>
      <c r="D301" s="162"/>
      <c r="E301" s="162"/>
      <c r="F301" s="162"/>
      <c r="G301" s="162"/>
      <c r="H301" s="162"/>
      <c r="I301" s="162"/>
      <c r="J301" s="162"/>
      <c r="K301" s="162"/>
      <c r="L301" s="162"/>
      <c r="M301" s="162"/>
      <c r="N301" s="180"/>
    </row>
    <row r="302" spans="1:14" ht="14.45" customHeight="1" x14ac:dyDescent="0.2">
      <c r="A302" s="28" t="s">
        <v>68</v>
      </c>
      <c r="B302" s="184" t="s">
        <v>69</v>
      </c>
      <c r="C302" s="184"/>
      <c r="D302" s="184"/>
      <c r="E302" s="184"/>
      <c r="F302" s="184"/>
      <c r="G302" s="184"/>
      <c r="H302" s="184"/>
      <c r="I302" s="184"/>
      <c r="J302" s="181" t="s">
        <v>313</v>
      </c>
      <c r="K302" s="182" t="s">
        <v>12</v>
      </c>
      <c r="L302" s="182" t="s">
        <v>13</v>
      </c>
      <c r="M302" s="182" t="s">
        <v>14</v>
      </c>
      <c r="N302" s="183" t="s">
        <v>322</v>
      </c>
    </row>
    <row r="303" spans="1:14" x14ac:dyDescent="0.2">
      <c r="A303" s="28" t="s">
        <v>3</v>
      </c>
      <c r="B303" s="165" t="s">
        <v>108</v>
      </c>
      <c r="C303" s="165"/>
      <c r="D303" s="165"/>
      <c r="E303" s="165"/>
      <c r="F303" s="165"/>
      <c r="G303" s="165"/>
      <c r="H303" s="165"/>
      <c r="I303" s="165"/>
      <c r="J303" s="181"/>
      <c r="K303" s="182"/>
      <c r="L303" s="182"/>
      <c r="M303" s="182"/>
      <c r="N303" s="183"/>
    </row>
    <row r="304" spans="1:14" x14ac:dyDescent="0.2">
      <c r="A304" s="28" t="s">
        <v>5</v>
      </c>
      <c r="B304" s="170" t="s">
        <v>111</v>
      </c>
      <c r="C304" s="170"/>
      <c r="D304" s="170"/>
      <c r="E304" s="170"/>
      <c r="F304" s="170"/>
      <c r="G304" s="170"/>
      <c r="H304" s="170"/>
      <c r="I304" s="170"/>
      <c r="J304" s="181"/>
      <c r="K304" s="182"/>
      <c r="L304" s="182"/>
      <c r="M304" s="182"/>
      <c r="N304" s="183"/>
    </row>
    <row r="305" spans="1:14" x14ac:dyDescent="0.2">
      <c r="A305" s="28" t="s">
        <v>7</v>
      </c>
      <c r="B305" s="170" t="s">
        <v>109</v>
      </c>
      <c r="C305" s="170"/>
      <c r="D305" s="170"/>
      <c r="E305" s="170"/>
      <c r="F305" s="170"/>
      <c r="G305" s="170"/>
      <c r="H305" s="170"/>
      <c r="I305" s="170"/>
      <c r="J305" s="181"/>
      <c r="K305" s="182"/>
      <c r="L305" s="182"/>
      <c r="M305" s="182"/>
      <c r="N305" s="183"/>
    </row>
    <row r="306" spans="1:14" x14ac:dyDescent="0.2">
      <c r="A306" s="28" t="s">
        <v>9</v>
      </c>
      <c r="B306" s="170" t="s">
        <v>110</v>
      </c>
      <c r="C306" s="170"/>
      <c r="D306" s="170"/>
      <c r="E306" s="170"/>
      <c r="F306" s="170"/>
      <c r="G306" s="170"/>
      <c r="H306" s="170"/>
      <c r="I306" s="170"/>
      <c r="J306" s="181"/>
      <c r="K306" s="182"/>
      <c r="L306" s="182"/>
      <c r="M306" s="182"/>
      <c r="N306" s="183"/>
    </row>
    <row r="307" spans="1:14" ht="33.75" x14ac:dyDescent="0.2">
      <c r="A307" s="29" t="s">
        <v>10</v>
      </c>
      <c r="B307" s="29" t="s">
        <v>11</v>
      </c>
      <c r="C307" s="30" t="s">
        <v>12</v>
      </c>
      <c r="D307" s="31" t="s">
        <v>13</v>
      </c>
      <c r="E307" s="32" t="s">
        <v>14</v>
      </c>
      <c r="F307" s="29" t="s">
        <v>15</v>
      </c>
      <c r="G307" s="33" t="s">
        <v>16</v>
      </c>
      <c r="H307" s="29" t="s">
        <v>17</v>
      </c>
      <c r="I307" s="29" t="s">
        <v>18</v>
      </c>
      <c r="J307" s="181"/>
      <c r="K307" s="182"/>
      <c r="L307" s="182"/>
      <c r="M307" s="182"/>
      <c r="N307" s="183"/>
    </row>
    <row r="308" spans="1:14" x14ac:dyDescent="0.2">
      <c r="A308" s="41" t="s">
        <v>269</v>
      </c>
      <c r="B308" s="3">
        <v>1</v>
      </c>
      <c r="C308" s="4">
        <v>6000000</v>
      </c>
      <c r="D308" s="4">
        <v>6000000</v>
      </c>
      <c r="E308" s="5">
        <f t="shared" ref="E308:E313" si="30">C308-D308</f>
        <v>0</v>
      </c>
      <c r="F308" s="44">
        <f t="shared" ref="F308:F313" si="31">E308/C308</f>
        <v>0</v>
      </c>
      <c r="G308" s="98"/>
      <c r="H308" s="3"/>
      <c r="I308" s="3"/>
      <c r="J308" s="53">
        <v>212020200800</v>
      </c>
      <c r="K308" s="50">
        <f t="shared" ref="K308:K313" si="32">C308</f>
        <v>6000000</v>
      </c>
      <c r="L308" s="50">
        <f t="shared" ref="L308:L314" si="33">+D308</f>
        <v>6000000</v>
      </c>
      <c r="M308" s="50">
        <f t="shared" ref="M308:M314" si="34">E308</f>
        <v>0</v>
      </c>
      <c r="N308" s="54"/>
    </row>
    <row r="309" spans="1:14" ht="22.9" customHeight="1" x14ac:dyDescent="0.2">
      <c r="A309" s="41" t="s">
        <v>270</v>
      </c>
      <c r="B309" s="3">
        <v>1</v>
      </c>
      <c r="C309" s="4">
        <v>6000000</v>
      </c>
      <c r="D309" s="4">
        <f>C309</f>
        <v>6000000</v>
      </c>
      <c r="E309" s="5">
        <f t="shared" si="30"/>
        <v>0</v>
      </c>
      <c r="F309" s="44">
        <f t="shared" si="31"/>
        <v>0</v>
      </c>
      <c r="G309" s="98" t="s">
        <v>316</v>
      </c>
      <c r="H309" s="3"/>
      <c r="I309" s="3"/>
      <c r="J309" s="53">
        <v>212020200600</v>
      </c>
      <c r="K309" s="50">
        <f t="shared" si="32"/>
        <v>6000000</v>
      </c>
      <c r="L309" s="50">
        <f t="shared" si="33"/>
        <v>6000000</v>
      </c>
      <c r="M309" s="50">
        <f t="shared" si="34"/>
        <v>0</v>
      </c>
      <c r="N309" s="54">
        <v>4000108655</v>
      </c>
    </row>
    <row r="310" spans="1:14" x14ac:dyDescent="0.2">
      <c r="A310" s="41" t="s">
        <v>112</v>
      </c>
      <c r="B310" s="3">
        <v>1</v>
      </c>
      <c r="C310" s="4">
        <v>10000000</v>
      </c>
      <c r="D310" s="4">
        <v>10000000</v>
      </c>
      <c r="E310" s="5">
        <f t="shared" si="30"/>
        <v>0</v>
      </c>
      <c r="F310" s="44">
        <f t="shared" si="31"/>
        <v>0</v>
      </c>
      <c r="G310" s="98"/>
      <c r="H310" s="3"/>
      <c r="I310" s="3"/>
      <c r="J310" s="53">
        <v>212020200800</v>
      </c>
      <c r="K310" s="50">
        <f t="shared" si="32"/>
        <v>10000000</v>
      </c>
      <c r="L310" s="50">
        <f t="shared" si="33"/>
        <v>10000000</v>
      </c>
      <c r="M310" s="50">
        <f t="shared" si="34"/>
        <v>0</v>
      </c>
      <c r="N310" s="54"/>
    </row>
    <row r="311" spans="1:14" ht="33.6" customHeight="1" x14ac:dyDescent="0.2">
      <c r="A311" s="41" t="s">
        <v>271</v>
      </c>
      <c r="B311" s="3">
        <v>1</v>
      </c>
      <c r="C311" s="4">
        <v>12000000</v>
      </c>
      <c r="D311" s="4">
        <v>12000000</v>
      </c>
      <c r="E311" s="5">
        <f t="shared" si="30"/>
        <v>0</v>
      </c>
      <c r="F311" s="44">
        <f t="shared" si="31"/>
        <v>0</v>
      </c>
      <c r="G311" s="98"/>
      <c r="H311" s="3"/>
      <c r="I311" s="3"/>
      <c r="J311" s="53">
        <v>212020200800</v>
      </c>
      <c r="K311" s="50">
        <f t="shared" si="32"/>
        <v>12000000</v>
      </c>
      <c r="L311" s="50">
        <f t="shared" si="33"/>
        <v>12000000</v>
      </c>
      <c r="M311" s="50">
        <f t="shared" si="34"/>
        <v>0</v>
      </c>
      <c r="N311" s="54"/>
    </row>
    <row r="312" spans="1:14" x14ac:dyDescent="0.2">
      <c r="A312" s="41" t="s">
        <v>113</v>
      </c>
      <c r="B312" s="3">
        <v>1</v>
      </c>
      <c r="C312" s="4">
        <v>10000000</v>
      </c>
      <c r="D312" s="4">
        <f>C312</f>
        <v>10000000</v>
      </c>
      <c r="E312" s="5">
        <f t="shared" si="30"/>
        <v>0</v>
      </c>
      <c r="F312" s="44">
        <f t="shared" si="31"/>
        <v>0</v>
      </c>
      <c r="G312" s="98" t="s">
        <v>316</v>
      </c>
      <c r="H312" s="3"/>
      <c r="I312" s="3"/>
      <c r="J312" s="53">
        <v>212020200600</v>
      </c>
      <c r="K312" s="50">
        <f t="shared" si="32"/>
        <v>10000000</v>
      </c>
      <c r="L312" s="50">
        <f t="shared" si="33"/>
        <v>10000000</v>
      </c>
      <c r="M312" s="50">
        <f t="shared" si="34"/>
        <v>0</v>
      </c>
      <c r="N312" s="54">
        <v>4000108655</v>
      </c>
    </row>
    <row r="313" spans="1:14" x14ac:dyDescent="0.2">
      <c r="A313" s="41" t="s">
        <v>200</v>
      </c>
      <c r="B313" s="3">
        <f>3+1</f>
        <v>4</v>
      </c>
      <c r="C313" s="4">
        <f>28315008+26916736+21823956+(12754260)</f>
        <v>89809960</v>
      </c>
      <c r="D313" s="4">
        <f>28315008+26916736+21823956+(12754260)</f>
        <v>89809960</v>
      </c>
      <c r="E313" s="5">
        <f t="shared" si="30"/>
        <v>0</v>
      </c>
      <c r="F313" s="44">
        <f t="shared" si="31"/>
        <v>0</v>
      </c>
      <c r="G313" s="98" t="s">
        <v>422</v>
      </c>
      <c r="H313" s="3"/>
      <c r="I313" s="3"/>
      <c r="J313" s="53">
        <v>212020200800</v>
      </c>
      <c r="K313" s="50">
        <f t="shared" si="32"/>
        <v>89809960</v>
      </c>
      <c r="L313" s="50">
        <f t="shared" si="33"/>
        <v>89809960</v>
      </c>
      <c r="M313" s="50">
        <f t="shared" si="34"/>
        <v>0</v>
      </c>
      <c r="N313" s="54"/>
    </row>
    <row r="314" spans="1:14" ht="27" customHeight="1" x14ac:dyDescent="0.2">
      <c r="A314" s="163" t="s">
        <v>114</v>
      </c>
      <c r="B314" s="163"/>
      <c r="C314" s="70">
        <f>SUM(C302:C313)</f>
        <v>133809960</v>
      </c>
      <c r="D314" s="70">
        <f>SUM(D302:D313)</f>
        <v>133809960</v>
      </c>
      <c r="E314" s="70">
        <f>SUM(E302:E313)</f>
        <v>0</v>
      </c>
      <c r="F314" s="71">
        <f>E314/C314</f>
        <v>0</v>
      </c>
      <c r="G314" s="78"/>
      <c r="H314" s="72"/>
      <c r="I314" s="72"/>
      <c r="J314" s="66"/>
      <c r="K314" s="67"/>
      <c r="L314" s="68">
        <f t="shared" si="33"/>
        <v>133809960</v>
      </c>
      <c r="M314" s="68">
        <f t="shared" si="34"/>
        <v>0</v>
      </c>
      <c r="N314" s="69"/>
    </row>
    <row r="315" spans="1:14" ht="33" customHeight="1" x14ac:dyDescent="0.2">
      <c r="A315" s="161" t="s">
        <v>115</v>
      </c>
      <c r="B315" s="162"/>
      <c r="C315" s="162"/>
      <c r="D315" s="162"/>
      <c r="E315" s="162"/>
      <c r="F315" s="162"/>
      <c r="G315" s="162"/>
      <c r="H315" s="162"/>
      <c r="I315" s="162"/>
      <c r="J315" s="162"/>
      <c r="K315" s="162"/>
      <c r="L315" s="162"/>
      <c r="M315" s="162"/>
      <c r="N315" s="180"/>
    </row>
    <row r="316" spans="1:14" ht="14.45" customHeight="1" x14ac:dyDescent="0.2">
      <c r="A316" s="45" t="s">
        <v>68</v>
      </c>
      <c r="B316" s="184" t="s">
        <v>69</v>
      </c>
      <c r="C316" s="184"/>
      <c r="D316" s="184"/>
      <c r="E316" s="184"/>
      <c r="F316" s="184"/>
      <c r="G316" s="184"/>
      <c r="H316" s="184"/>
      <c r="I316" s="184"/>
      <c r="J316" s="181" t="s">
        <v>313</v>
      </c>
      <c r="K316" s="182" t="s">
        <v>12</v>
      </c>
      <c r="L316" s="182" t="s">
        <v>13</v>
      </c>
      <c r="M316" s="182" t="s">
        <v>14</v>
      </c>
      <c r="N316" s="183" t="s">
        <v>322</v>
      </c>
    </row>
    <row r="317" spans="1:14" x14ac:dyDescent="0.2">
      <c r="A317" s="45" t="s">
        <v>3</v>
      </c>
      <c r="B317" s="184" t="s">
        <v>116</v>
      </c>
      <c r="C317" s="184"/>
      <c r="D317" s="184"/>
      <c r="E317" s="184"/>
      <c r="F317" s="184"/>
      <c r="G317" s="184"/>
      <c r="H317" s="184"/>
      <c r="I317" s="184"/>
      <c r="J317" s="181"/>
      <c r="K317" s="182"/>
      <c r="L317" s="182"/>
      <c r="M317" s="182"/>
      <c r="N317" s="183"/>
    </row>
    <row r="318" spans="1:14" x14ac:dyDescent="0.2">
      <c r="A318" s="45" t="s">
        <v>5</v>
      </c>
      <c r="B318" s="194" t="s">
        <v>117</v>
      </c>
      <c r="C318" s="194"/>
      <c r="D318" s="194"/>
      <c r="E318" s="194"/>
      <c r="F318" s="194"/>
      <c r="G318" s="194"/>
      <c r="H318" s="194"/>
      <c r="I318" s="194"/>
      <c r="J318" s="181"/>
      <c r="K318" s="182"/>
      <c r="L318" s="182"/>
      <c r="M318" s="182"/>
      <c r="N318" s="183"/>
    </row>
    <row r="319" spans="1:14" x14ac:dyDescent="0.2">
      <c r="A319" s="45" t="s">
        <v>7</v>
      </c>
      <c r="B319" s="194" t="s">
        <v>118</v>
      </c>
      <c r="C319" s="194"/>
      <c r="D319" s="194"/>
      <c r="E319" s="194"/>
      <c r="F319" s="194"/>
      <c r="G319" s="194"/>
      <c r="H319" s="194"/>
      <c r="I319" s="194"/>
      <c r="J319" s="181"/>
      <c r="K319" s="182"/>
      <c r="L319" s="182"/>
      <c r="M319" s="182"/>
      <c r="N319" s="183"/>
    </row>
    <row r="320" spans="1:14" x14ac:dyDescent="0.2">
      <c r="A320" s="45" t="s">
        <v>9</v>
      </c>
      <c r="B320" s="194" t="s">
        <v>119</v>
      </c>
      <c r="C320" s="194"/>
      <c r="D320" s="194"/>
      <c r="E320" s="194"/>
      <c r="F320" s="194"/>
      <c r="G320" s="194"/>
      <c r="H320" s="194"/>
      <c r="I320" s="194"/>
      <c r="J320" s="181"/>
      <c r="K320" s="182"/>
      <c r="L320" s="182"/>
      <c r="M320" s="182"/>
      <c r="N320" s="183"/>
    </row>
    <row r="321" spans="1:30" ht="33.75" x14ac:dyDescent="0.2">
      <c r="A321" s="29" t="s">
        <v>10</v>
      </c>
      <c r="B321" s="29" t="s">
        <v>11</v>
      </c>
      <c r="C321" s="30" t="s">
        <v>12</v>
      </c>
      <c r="D321" s="31" t="s">
        <v>13</v>
      </c>
      <c r="E321" s="32" t="s">
        <v>14</v>
      </c>
      <c r="F321" s="29" t="s">
        <v>15</v>
      </c>
      <c r="G321" s="33" t="s">
        <v>16</v>
      </c>
      <c r="H321" s="29" t="s">
        <v>17</v>
      </c>
      <c r="I321" s="29" t="s">
        <v>18</v>
      </c>
      <c r="J321" s="181"/>
      <c r="K321" s="182"/>
      <c r="L321" s="182"/>
      <c r="M321" s="182"/>
      <c r="N321" s="183"/>
    </row>
    <row r="322" spans="1:30" ht="81.75" customHeight="1" x14ac:dyDescent="0.2">
      <c r="A322" s="41" t="s">
        <v>120</v>
      </c>
      <c r="B322" s="3">
        <v>1</v>
      </c>
      <c r="C322" s="97">
        <f>6000000</f>
        <v>6000000</v>
      </c>
      <c r="D322" s="97">
        <v>6000000</v>
      </c>
      <c r="E322" s="5">
        <f>C322-D322</f>
        <v>0</v>
      </c>
      <c r="F322" s="141">
        <f>IFERROR(E322/C322,0)</f>
        <v>0</v>
      </c>
      <c r="G322" s="142" t="s">
        <v>316</v>
      </c>
      <c r="H322" s="3"/>
      <c r="I322" s="93" t="s">
        <v>457</v>
      </c>
      <c r="J322" s="56">
        <v>212020200800</v>
      </c>
      <c r="K322" s="147">
        <f t="shared" ref="K322" si="35">C322</f>
        <v>6000000</v>
      </c>
      <c r="L322" s="147">
        <f t="shared" ref="L322" si="36">+D322</f>
        <v>6000000</v>
      </c>
      <c r="M322" s="147">
        <f t="shared" ref="M322" si="37">E322</f>
        <v>0</v>
      </c>
      <c r="N322" s="145">
        <v>4000108655</v>
      </c>
    </row>
    <row r="323" spans="1:30" ht="29.45" customHeight="1" x14ac:dyDescent="0.2">
      <c r="A323" s="41" t="s">
        <v>272</v>
      </c>
      <c r="B323" s="3">
        <v>1</v>
      </c>
      <c r="C323" s="4">
        <v>8954892</v>
      </c>
      <c r="D323" s="4">
        <v>8954892</v>
      </c>
      <c r="E323" s="5">
        <f>C323-D323</f>
        <v>0</v>
      </c>
      <c r="F323" s="44">
        <f>IFERROR(E323/C323,0)</f>
        <v>0</v>
      </c>
      <c r="G323" s="98" t="s">
        <v>326</v>
      </c>
      <c r="H323" s="3"/>
      <c r="I323" s="3"/>
      <c r="J323" s="53">
        <v>212020200800</v>
      </c>
      <c r="K323" s="50">
        <f>C323</f>
        <v>8954892</v>
      </c>
      <c r="L323" s="50">
        <f>+D323</f>
        <v>8954892</v>
      </c>
      <c r="M323" s="50">
        <f>E323</f>
        <v>0</v>
      </c>
      <c r="N323" s="54">
        <v>4000108902</v>
      </c>
    </row>
    <row r="324" spans="1:30" x14ac:dyDescent="0.2">
      <c r="A324" s="41" t="s">
        <v>200</v>
      </c>
      <c r="B324" s="3">
        <f>3+1+1</f>
        <v>5</v>
      </c>
      <c r="C324" s="4">
        <v>118853120</v>
      </c>
      <c r="D324" s="4">
        <f>10836745+29538496+26916736+(20973960+12754260)</f>
        <v>101020197</v>
      </c>
      <c r="E324" s="5">
        <f>C324-D324</f>
        <v>17832923</v>
      </c>
      <c r="F324" s="44">
        <f>IFERROR(E324/C324,0)</f>
        <v>0.15004169011297305</v>
      </c>
      <c r="G324" s="98" t="s">
        <v>423</v>
      </c>
      <c r="H324" s="3"/>
      <c r="I324" s="90"/>
      <c r="J324" s="53">
        <v>212020200800</v>
      </c>
      <c r="K324" s="50">
        <f>C324</f>
        <v>118853120</v>
      </c>
      <c r="L324" s="50">
        <f>+D324</f>
        <v>101020197</v>
      </c>
      <c r="M324" s="50">
        <f>E324</f>
        <v>17832923</v>
      </c>
      <c r="N324" s="54"/>
    </row>
    <row r="325" spans="1:30" ht="27" customHeight="1" x14ac:dyDescent="0.2">
      <c r="A325" s="163" t="s">
        <v>121</v>
      </c>
      <c r="B325" s="163"/>
      <c r="C325" s="70">
        <f>SUM(C322:C324)</f>
        <v>133808012</v>
      </c>
      <c r="D325" s="70">
        <f>SUM(D322:D324)</f>
        <v>115975089</v>
      </c>
      <c r="E325" s="70">
        <f>SUM(E322:E324)</f>
        <v>17832923</v>
      </c>
      <c r="F325" s="71">
        <f>E325/C325</f>
        <v>0.13327246054593503</v>
      </c>
      <c r="G325" s="78"/>
      <c r="H325" s="72"/>
      <c r="I325" s="72"/>
      <c r="J325" s="66"/>
      <c r="K325" s="67"/>
      <c r="L325" s="68">
        <f>+D325</f>
        <v>115975089</v>
      </c>
      <c r="M325" s="68">
        <f>E325</f>
        <v>17832923</v>
      </c>
      <c r="N325" s="69"/>
    </row>
    <row r="326" spans="1:30" ht="33" customHeight="1" x14ac:dyDescent="0.2">
      <c r="A326" s="161" t="s">
        <v>122</v>
      </c>
      <c r="B326" s="162"/>
      <c r="C326" s="162"/>
      <c r="D326" s="162"/>
      <c r="E326" s="162"/>
      <c r="F326" s="162"/>
      <c r="G326" s="162"/>
      <c r="H326" s="162"/>
      <c r="I326" s="162"/>
      <c r="J326" s="162"/>
      <c r="K326" s="162"/>
      <c r="L326" s="162"/>
      <c r="M326" s="162"/>
      <c r="N326" s="180"/>
    </row>
    <row r="327" spans="1:30" ht="14.45" customHeight="1" x14ac:dyDescent="0.2">
      <c r="A327" s="28" t="s">
        <v>68</v>
      </c>
      <c r="B327" s="184" t="s">
        <v>69</v>
      </c>
      <c r="C327" s="184"/>
      <c r="D327" s="184"/>
      <c r="E327" s="184"/>
      <c r="F327" s="184"/>
      <c r="G327" s="184"/>
      <c r="H327" s="184"/>
      <c r="I327" s="184"/>
      <c r="J327" s="181" t="s">
        <v>313</v>
      </c>
      <c r="K327" s="182" t="s">
        <v>12</v>
      </c>
      <c r="L327" s="182" t="s">
        <v>13</v>
      </c>
      <c r="M327" s="182" t="s">
        <v>14</v>
      </c>
      <c r="N327" s="183" t="s">
        <v>322</v>
      </c>
    </row>
    <row r="328" spans="1:30" x14ac:dyDescent="0.2">
      <c r="A328" s="28" t="s">
        <v>3</v>
      </c>
      <c r="B328" s="165" t="s">
        <v>123</v>
      </c>
      <c r="C328" s="165"/>
      <c r="D328" s="165"/>
      <c r="E328" s="165"/>
      <c r="F328" s="165"/>
      <c r="G328" s="165"/>
      <c r="H328" s="165"/>
      <c r="I328" s="165"/>
      <c r="J328" s="181"/>
      <c r="K328" s="182"/>
      <c r="L328" s="182"/>
      <c r="M328" s="182"/>
      <c r="N328" s="183"/>
    </row>
    <row r="329" spans="1:30" x14ac:dyDescent="0.2">
      <c r="A329" s="28" t="s">
        <v>5</v>
      </c>
      <c r="B329" s="170" t="s">
        <v>124</v>
      </c>
      <c r="C329" s="170"/>
      <c r="D329" s="170"/>
      <c r="E329" s="170"/>
      <c r="F329" s="170"/>
      <c r="G329" s="170"/>
      <c r="H329" s="170"/>
      <c r="I329" s="170"/>
      <c r="J329" s="181"/>
      <c r="K329" s="182"/>
      <c r="L329" s="182"/>
      <c r="M329" s="182"/>
      <c r="N329" s="183"/>
    </row>
    <row r="330" spans="1:30" x14ac:dyDescent="0.2">
      <c r="A330" s="28" t="s">
        <v>7</v>
      </c>
      <c r="B330" s="170" t="s">
        <v>125</v>
      </c>
      <c r="C330" s="170"/>
      <c r="D330" s="170"/>
      <c r="E330" s="170"/>
      <c r="F330" s="170"/>
      <c r="G330" s="170"/>
      <c r="H330" s="170"/>
      <c r="I330" s="170"/>
      <c r="J330" s="181"/>
      <c r="K330" s="182"/>
      <c r="L330" s="182"/>
      <c r="M330" s="182"/>
      <c r="N330" s="183"/>
    </row>
    <row r="331" spans="1:30" x14ac:dyDescent="0.2">
      <c r="A331" s="28" t="s">
        <v>9</v>
      </c>
      <c r="B331" s="170" t="s">
        <v>126</v>
      </c>
      <c r="C331" s="170"/>
      <c r="D331" s="170"/>
      <c r="E331" s="170"/>
      <c r="F331" s="170"/>
      <c r="G331" s="170"/>
      <c r="H331" s="170"/>
      <c r="I331" s="170"/>
      <c r="J331" s="181"/>
      <c r="K331" s="182"/>
      <c r="L331" s="182"/>
      <c r="M331" s="182"/>
      <c r="N331" s="183"/>
    </row>
    <row r="332" spans="1:30" ht="33.75" x14ac:dyDescent="0.2">
      <c r="A332" s="29" t="s">
        <v>10</v>
      </c>
      <c r="B332" s="29" t="s">
        <v>11</v>
      </c>
      <c r="C332" s="30" t="s">
        <v>12</v>
      </c>
      <c r="D332" s="31" t="s">
        <v>13</v>
      </c>
      <c r="E332" s="32" t="s">
        <v>14</v>
      </c>
      <c r="F332" s="29" t="s">
        <v>15</v>
      </c>
      <c r="G332" s="33" t="s">
        <v>16</v>
      </c>
      <c r="H332" s="29" t="s">
        <v>17</v>
      </c>
      <c r="I332" s="29" t="s">
        <v>18</v>
      </c>
      <c r="J332" s="181"/>
      <c r="K332" s="182"/>
      <c r="L332" s="182"/>
      <c r="M332" s="182"/>
      <c r="N332" s="183"/>
    </row>
    <row r="333" spans="1:30" s="13" customFormat="1" x14ac:dyDescent="0.2">
      <c r="A333" s="191" t="s">
        <v>127</v>
      </c>
      <c r="B333" s="192"/>
      <c r="C333" s="192"/>
      <c r="D333" s="192"/>
      <c r="E333" s="192"/>
      <c r="F333" s="192"/>
      <c r="G333" s="192"/>
      <c r="H333" s="192"/>
      <c r="I333" s="192"/>
      <c r="J333" s="192"/>
      <c r="K333" s="192"/>
      <c r="L333" s="192"/>
      <c r="M333" s="192"/>
      <c r="N333" s="193"/>
      <c r="O333" s="34"/>
      <c r="P333" s="34"/>
      <c r="Q333" s="34"/>
      <c r="R333" s="34"/>
      <c r="S333" s="34"/>
      <c r="T333" s="34"/>
      <c r="U333" s="34"/>
      <c r="V333" s="34"/>
      <c r="W333" s="34"/>
      <c r="X333" s="34"/>
      <c r="Y333" s="34"/>
      <c r="Z333" s="34"/>
      <c r="AA333" s="34"/>
      <c r="AB333" s="34"/>
      <c r="AC333" s="34"/>
      <c r="AD333" s="34"/>
    </row>
    <row r="334" spans="1:30" ht="38.25" customHeight="1" x14ac:dyDescent="0.2">
      <c r="A334" s="10" t="s">
        <v>128</v>
      </c>
      <c r="B334" s="11">
        <v>300</v>
      </c>
      <c r="C334" s="97">
        <v>28546513</v>
      </c>
      <c r="D334" s="97">
        <v>28546513</v>
      </c>
      <c r="E334" s="5">
        <f t="shared" ref="E334:E338" si="38">C334-D334</f>
        <v>0</v>
      </c>
      <c r="F334" s="141">
        <f t="shared" ref="F334:F338" si="39">IFERROR(E334/C334,0)</f>
        <v>0</v>
      </c>
      <c r="G334" s="142"/>
      <c r="H334" s="3"/>
      <c r="I334" s="3" t="s">
        <v>458</v>
      </c>
      <c r="J334" s="56">
        <v>212020100400</v>
      </c>
      <c r="K334" s="149">
        <f>+C334</f>
        <v>28546513</v>
      </c>
      <c r="L334" s="147">
        <f t="shared" ref="L334:L338" si="40">+D334</f>
        <v>28546513</v>
      </c>
      <c r="M334" s="147">
        <f t="shared" ref="M334:M338" si="41">E334</f>
        <v>0</v>
      </c>
      <c r="N334" s="145">
        <v>4000110740</v>
      </c>
    </row>
    <row r="335" spans="1:30" ht="27" customHeight="1" x14ac:dyDescent="0.2">
      <c r="A335" s="10" t="s">
        <v>129</v>
      </c>
      <c r="B335" s="11">
        <v>1</v>
      </c>
      <c r="C335" s="150">
        <v>18499541</v>
      </c>
      <c r="D335" s="97">
        <v>18499541</v>
      </c>
      <c r="E335" s="5">
        <f t="shared" si="38"/>
        <v>0</v>
      </c>
      <c r="F335" s="141">
        <f t="shared" si="39"/>
        <v>0</v>
      </c>
      <c r="G335" s="142"/>
      <c r="H335" s="3"/>
      <c r="I335" s="3" t="s">
        <v>458</v>
      </c>
      <c r="J335" s="56">
        <v>212020100400</v>
      </c>
      <c r="K335" s="149">
        <f t="shared" ref="K335:K338" si="42">C335</f>
        <v>18499541</v>
      </c>
      <c r="L335" s="147">
        <f t="shared" si="40"/>
        <v>18499541</v>
      </c>
      <c r="M335" s="147">
        <f t="shared" si="41"/>
        <v>0</v>
      </c>
      <c r="N335" s="145">
        <v>4000110740</v>
      </c>
    </row>
    <row r="336" spans="1:30" ht="52.9" customHeight="1" x14ac:dyDescent="0.2">
      <c r="A336" s="86" t="s">
        <v>361</v>
      </c>
      <c r="B336" s="11">
        <v>1</v>
      </c>
      <c r="C336" s="150">
        <v>0</v>
      </c>
      <c r="D336" s="97">
        <v>0</v>
      </c>
      <c r="E336" s="5">
        <f>C336-D336</f>
        <v>0</v>
      </c>
      <c r="F336" s="141">
        <f>IFERROR(E336/C336,0)</f>
        <v>0</v>
      </c>
      <c r="G336" s="142"/>
      <c r="H336" s="3"/>
      <c r="I336" s="93" t="s">
        <v>459</v>
      </c>
      <c r="J336" s="56">
        <v>212020100400</v>
      </c>
      <c r="K336" s="149">
        <f t="shared" si="42"/>
        <v>0</v>
      </c>
      <c r="L336" s="147">
        <f t="shared" si="40"/>
        <v>0</v>
      </c>
      <c r="M336" s="147">
        <f t="shared" si="41"/>
        <v>0</v>
      </c>
      <c r="N336" s="145"/>
    </row>
    <row r="337" spans="1:30" ht="49.15" customHeight="1" x14ac:dyDescent="0.2">
      <c r="A337" s="10" t="s">
        <v>130</v>
      </c>
      <c r="B337" s="11">
        <v>1</v>
      </c>
      <c r="C337" s="150">
        <f>39761271-289989</f>
        <v>39471282</v>
      </c>
      <c r="D337" s="150">
        <f>39761271-289989</f>
        <v>39471282</v>
      </c>
      <c r="E337" s="5">
        <f t="shared" si="38"/>
        <v>0</v>
      </c>
      <c r="F337" s="141">
        <f t="shared" si="39"/>
        <v>0</v>
      </c>
      <c r="G337" s="142"/>
      <c r="H337" s="3"/>
      <c r="I337" s="3" t="s">
        <v>460</v>
      </c>
      <c r="J337" s="56">
        <v>212020100400</v>
      </c>
      <c r="K337" s="149">
        <f>C337</f>
        <v>39471282</v>
      </c>
      <c r="L337" s="147">
        <f t="shared" si="40"/>
        <v>39471282</v>
      </c>
      <c r="M337" s="147">
        <f t="shared" si="41"/>
        <v>0</v>
      </c>
      <c r="N337" s="145">
        <v>4000110740</v>
      </c>
    </row>
    <row r="338" spans="1:30" ht="25.15" customHeight="1" x14ac:dyDescent="0.2">
      <c r="A338" s="10" t="s">
        <v>131</v>
      </c>
      <c r="B338" s="11">
        <v>1</v>
      </c>
      <c r="C338" s="150">
        <v>8684725</v>
      </c>
      <c r="D338" s="150">
        <v>8684725</v>
      </c>
      <c r="E338" s="5">
        <f t="shared" si="38"/>
        <v>0</v>
      </c>
      <c r="F338" s="141">
        <f t="shared" si="39"/>
        <v>0</v>
      </c>
      <c r="G338" s="142"/>
      <c r="H338" s="3"/>
      <c r="I338" s="3" t="s">
        <v>458</v>
      </c>
      <c r="J338" s="56">
        <v>212020100400</v>
      </c>
      <c r="K338" s="149">
        <f t="shared" si="42"/>
        <v>8684725</v>
      </c>
      <c r="L338" s="147">
        <f t="shared" si="40"/>
        <v>8684725</v>
      </c>
      <c r="M338" s="147">
        <f t="shared" si="41"/>
        <v>0</v>
      </c>
      <c r="N338" s="145">
        <v>4000110740</v>
      </c>
    </row>
    <row r="339" spans="1:30" x14ac:dyDescent="0.2">
      <c r="A339" s="185" t="s">
        <v>132</v>
      </c>
      <c r="B339" s="186"/>
      <c r="C339" s="186"/>
      <c r="D339" s="186"/>
      <c r="E339" s="186"/>
      <c r="F339" s="186"/>
      <c r="G339" s="186"/>
      <c r="H339" s="186"/>
      <c r="I339" s="186"/>
      <c r="J339" s="186"/>
      <c r="K339" s="186"/>
      <c r="L339" s="186"/>
      <c r="M339" s="186"/>
      <c r="N339" s="187"/>
    </row>
    <row r="340" spans="1:30" ht="31.15" customHeight="1" x14ac:dyDescent="0.2">
      <c r="A340" s="86" t="s">
        <v>273</v>
      </c>
      <c r="B340" s="11">
        <v>1</v>
      </c>
      <c r="C340" s="12">
        <v>0</v>
      </c>
      <c r="D340" s="4">
        <v>0</v>
      </c>
      <c r="E340" s="5">
        <f t="shared" ref="E340:E348" si="43">C340-D340</f>
        <v>0</v>
      </c>
      <c r="F340" s="44">
        <f t="shared" ref="F340:F348" si="44">IFERROR(E340/C340,0)</f>
        <v>0</v>
      </c>
      <c r="G340" s="98"/>
      <c r="H340" s="3"/>
      <c r="I340" s="91" t="s">
        <v>418</v>
      </c>
      <c r="J340" s="53">
        <v>212020100400</v>
      </c>
      <c r="K340" s="57">
        <f t="shared" ref="K340:K352" si="45">C340</f>
        <v>0</v>
      </c>
      <c r="L340" s="50">
        <f>+D340</f>
        <v>0</v>
      </c>
      <c r="M340" s="50">
        <f t="shared" ref="M340:M392" si="46">E340</f>
        <v>0</v>
      </c>
      <c r="N340" s="54"/>
    </row>
    <row r="341" spans="1:30" ht="31.15" customHeight="1" x14ac:dyDescent="0.2">
      <c r="A341" s="86" t="s">
        <v>274</v>
      </c>
      <c r="B341" s="11">
        <v>4</v>
      </c>
      <c r="C341" s="12">
        <v>0</v>
      </c>
      <c r="D341" s="4">
        <v>0</v>
      </c>
      <c r="E341" s="5">
        <f t="shared" si="43"/>
        <v>0</v>
      </c>
      <c r="F341" s="44">
        <f t="shared" si="44"/>
        <v>0</v>
      </c>
      <c r="G341" s="98"/>
      <c r="H341" s="3"/>
      <c r="I341" s="91" t="s">
        <v>418</v>
      </c>
      <c r="J341" s="53">
        <v>212020100400</v>
      </c>
      <c r="K341" s="57">
        <f t="shared" si="45"/>
        <v>0</v>
      </c>
      <c r="L341" s="50">
        <f>+D341</f>
        <v>0</v>
      </c>
      <c r="M341" s="50">
        <f t="shared" si="46"/>
        <v>0</v>
      </c>
      <c r="N341" s="54"/>
    </row>
    <row r="342" spans="1:30" ht="64.900000000000006" customHeight="1" x14ac:dyDescent="0.2">
      <c r="A342" s="10" t="s">
        <v>275</v>
      </c>
      <c r="B342" s="3">
        <v>1</v>
      </c>
      <c r="C342" s="150">
        <v>4879000</v>
      </c>
      <c r="D342" s="150">
        <v>4879000</v>
      </c>
      <c r="E342" s="5">
        <f t="shared" si="43"/>
        <v>0</v>
      </c>
      <c r="F342" s="141">
        <f t="shared" si="44"/>
        <v>0</v>
      </c>
      <c r="G342" s="142"/>
      <c r="H342" s="3"/>
      <c r="I342" s="3" t="s">
        <v>458</v>
      </c>
      <c r="J342" s="56">
        <v>212020100400</v>
      </c>
      <c r="K342" s="149">
        <f t="shared" si="45"/>
        <v>4879000</v>
      </c>
      <c r="L342" s="147">
        <f t="shared" ref="L342:L346" si="47">+D342</f>
        <v>4879000</v>
      </c>
      <c r="M342" s="147">
        <f t="shared" si="46"/>
        <v>0</v>
      </c>
      <c r="N342" s="145">
        <v>4000110740</v>
      </c>
    </row>
    <row r="343" spans="1:30" ht="22.5" x14ac:dyDescent="0.2">
      <c r="A343" s="10" t="s">
        <v>276</v>
      </c>
      <c r="B343" s="3">
        <v>1</v>
      </c>
      <c r="C343" s="150">
        <v>2380000</v>
      </c>
      <c r="D343" s="150">
        <v>2380000</v>
      </c>
      <c r="E343" s="5">
        <f t="shared" si="43"/>
        <v>0</v>
      </c>
      <c r="F343" s="141">
        <f t="shared" si="44"/>
        <v>0</v>
      </c>
      <c r="G343" s="142"/>
      <c r="H343" s="3"/>
      <c r="I343" s="3" t="s">
        <v>458</v>
      </c>
      <c r="J343" s="56">
        <v>212020100400</v>
      </c>
      <c r="K343" s="149">
        <f t="shared" si="45"/>
        <v>2380000</v>
      </c>
      <c r="L343" s="147">
        <f t="shared" si="47"/>
        <v>2380000</v>
      </c>
      <c r="M343" s="147">
        <f t="shared" si="46"/>
        <v>0</v>
      </c>
      <c r="N343" s="145">
        <v>4000110740</v>
      </c>
    </row>
    <row r="344" spans="1:30" ht="37.15" customHeight="1" x14ac:dyDescent="0.2">
      <c r="A344" s="10" t="s">
        <v>277</v>
      </c>
      <c r="B344" s="3"/>
      <c r="C344" s="150">
        <v>8100000</v>
      </c>
      <c r="D344" s="150">
        <v>8100000</v>
      </c>
      <c r="E344" s="5">
        <f t="shared" si="43"/>
        <v>0</v>
      </c>
      <c r="F344" s="141">
        <f t="shared" si="44"/>
        <v>0</v>
      </c>
      <c r="G344" s="142"/>
      <c r="H344" s="3"/>
      <c r="I344" s="3" t="s">
        <v>458</v>
      </c>
      <c r="J344" s="56">
        <v>212020100400</v>
      </c>
      <c r="K344" s="149">
        <f t="shared" si="45"/>
        <v>8100000</v>
      </c>
      <c r="L344" s="147">
        <f t="shared" si="47"/>
        <v>8100000</v>
      </c>
      <c r="M344" s="147">
        <f t="shared" si="46"/>
        <v>0</v>
      </c>
      <c r="N344" s="145">
        <v>4000110740</v>
      </c>
    </row>
    <row r="345" spans="1:30" ht="48.6" customHeight="1" x14ac:dyDescent="0.2">
      <c r="A345" s="10" t="s">
        <v>278</v>
      </c>
      <c r="B345" s="3">
        <v>1</v>
      </c>
      <c r="C345" s="150">
        <v>8330000</v>
      </c>
      <c r="D345" s="150">
        <v>8330000</v>
      </c>
      <c r="E345" s="5">
        <f t="shared" si="43"/>
        <v>0</v>
      </c>
      <c r="F345" s="141">
        <f t="shared" si="44"/>
        <v>0</v>
      </c>
      <c r="G345" s="142"/>
      <c r="H345" s="3"/>
      <c r="I345" s="3" t="s">
        <v>458</v>
      </c>
      <c r="J345" s="56">
        <v>212020100400</v>
      </c>
      <c r="K345" s="149">
        <f t="shared" si="45"/>
        <v>8330000</v>
      </c>
      <c r="L345" s="147">
        <f t="shared" si="47"/>
        <v>8330000</v>
      </c>
      <c r="M345" s="147">
        <f t="shared" si="46"/>
        <v>0</v>
      </c>
      <c r="N345" s="145">
        <v>4000110740</v>
      </c>
    </row>
    <row r="346" spans="1:30" ht="56.25" x14ac:dyDescent="0.2">
      <c r="A346" s="10" t="s">
        <v>443</v>
      </c>
      <c r="B346" s="3">
        <v>1</v>
      </c>
      <c r="C346" s="150">
        <v>5363737</v>
      </c>
      <c r="D346" s="150">
        <v>5363737</v>
      </c>
      <c r="E346" s="5">
        <f t="shared" si="43"/>
        <v>0</v>
      </c>
      <c r="F346" s="141">
        <f t="shared" si="44"/>
        <v>0</v>
      </c>
      <c r="G346" s="142"/>
      <c r="H346" s="3"/>
      <c r="I346" s="3" t="s">
        <v>458</v>
      </c>
      <c r="J346" s="56">
        <v>212020100400</v>
      </c>
      <c r="K346" s="149">
        <f t="shared" si="45"/>
        <v>5363737</v>
      </c>
      <c r="L346" s="147">
        <f t="shared" si="47"/>
        <v>5363737</v>
      </c>
      <c r="M346" s="147">
        <f t="shared" si="46"/>
        <v>0</v>
      </c>
      <c r="N346" s="145">
        <v>4000110740</v>
      </c>
    </row>
    <row r="347" spans="1:30" ht="49.15" customHeight="1" x14ac:dyDescent="0.2">
      <c r="A347" s="86" t="s">
        <v>279</v>
      </c>
      <c r="B347" s="11">
        <v>1</v>
      </c>
      <c r="C347" s="12">
        <v>0</v>
      </c>
      <c r="D347" s="4">
        <v>0</v>
      </c>
      <c r="E347" s="5">
        <f t="shared" si="43"/>
        <v>0</v>
      </c>
      <c r="F347" s="44">
        <f t="shared" si="44"/>
        <v>0</v>
      </c>
      <c r="G347" s="98"/>
      <c r="H347" s="3"/>
      <c r="I347" s="91" t="s">
        <v>418</v>
      </c>
      <c r="J347" s="53">
        <v>212020100400</v>
      </c>
      <c r="K347" s="57">
        <f t="shared" si="45"/>
        <v>0</v>
      </c>
      <c r="L347" s="50">
        <f t="shared" ref="L347:L406" si="48">+D347</f>
        <v>0</v>
      </c>
      <c r="M347" s="50">
        <f t="shared" si="46"/>
        <v>0</v>
      </c>
      <c r="N347" s="54"/>
    </row>
    <row r="348" spans="1:30" s="13" customFormat="1" ht="61.9" customHeight="1" x14ac:dyDescent="0.2">
      <c r="A348" s="86" t="s">
        <v>362</v>
      </c>
      <c r="B348" s="11">
        <v>450</v>
      </c>
      <c r="C348" s="4">
        <v>294043095</v>
      </c>
      <c r="D348" s="4">
        <v>294043095</v>
      </c>
      <c r="E348" s="5">
        <f t="shared" si="43"/>
        <v>0</v>
      </c>
      <c r="F348" s="44">
        <f t="shared" si="44"/>
        <v>0</v>
      </c>
      <c r="G348" s="98"/>
      <c r="H348" s="3"/>
      <c r="I348" s="3" t="s">
        <v>363</v>
      </c>
      <c r="J348" s="58">
        <v>212020100400</v>
      </c>
      <c r="K348" s="57">
        <f t="shared" si="45"/>
        <v>294043095</v>
      </c>
      <c r="L348" s="50">
        <f t="shared" si="48"/>
        <v>294043095</v>
      </c>
      <c r="M348" s="50">
        <f t="shared" si="46"/>
        <v>0</v>
      </c>
      <c r="N348" s="54">
        <v>4000109161</v>
      </c>
    </row>
    <row r="349" spans="1:30" s="13" customFormat="1" x14ac:dyDescent="0.2">
      <c r="A349" s="188" t="s">
        <v>319</v>
      </c>
      <c r="B349" s="189"/>
      <c r="C349" s="189"/>
      <c r="D349" s="189"/>
      <c r="E349" s="189"/>
      <c r="F349" s="189"/>
      <c r="G349" s="189"/>
      <c r="H349" s="189"/>
      <c r="I349" s="189"/>
      <c r="J349" s="189"/>
      <c r="K349" s="189"/>
      <c r="L349" s="189"/>
      <c r="M349" s="189"/>
      <c r="N349" s="190"/>
      <c r="O349" s="20"/>
      <c r="P349" s="20"/>
      <c r="Q349" s="20"/>
      <c r="R349" s="20"/>
      <c r="S349" s="20"/>
      <c r="T349" s="20"/>
      <c r="U349" s="20"/>
      <c r="V349" s="20"/>
      <c r="W349" s="20"/>
      <c r="X349" s="20"/>
      <c r="Y349" s="20"/>
      <c r="Z349" s="20"/>
      <c r="AA349" s="20"/>
      <c r="AB349" s="20"/>
      <c r="AC349" s="20"/>
      <c r="AD349" s="20"/>
    </row>
    <row r="350" spans="1:30" s="13" customFormat="1" ht="21" customHeight="1" x14ac:dyDescent="0.2">
      <c r="A350" s="92" t="s">
        <v>318</v>
      </c>
      <c r="B350" s="3">
        <v>6</v>
      </c>
      <c r="C350" s="14">
        <v>15370992</v>
      </c>
      <c r="D350" s="4">
        <v>15370992</v>
      </c>
      <c r="E350" s="5">
        <f>C350-D350</f>
        <v>0</v>
      </c>
      <c r="F350" s="44">
        <f>IFERROR(E350/C350,0)</f>
        <v>0</v>
      </c>
      <c r="G350" s="98" t="s">
        <v>334</v>
      </c>
      <c r="H350" s="3"/>
      <c r="I350" s="3"/>
      <c r="J350" s="58">
        <v>212020100400</v>
      </c>
      <c r="K350" s="57">
        <f t="shared" si="45"/>
        <v>15370992</v>
      </c>
      <c r="L350" s="50">
        <f t="shared" si="48"/>
        <v>15370992</v>
      </c>
      <c r="M350" s="50">
        <f t="shared" si="46"/>
        <v>0</v>
      </c>
      <c r="N350" s="54">
        <v>4000109091</v>
      </c>
      <c r="O350" s="21"/>
      <c r="P350" s="21"/>
      <c r="Q350" s="21"/>
      <c r="R350" s="21"/>
      <c r="S350" s="21"/>
      <c r="T350" s="21"/>
      <c r="U350" s="21"/>
      <c r="V350" s="21"/>
      <c r="W350" s="21"/>
      <c r="X350" s="21"/>
      <c r="Y350" s="21"/>
      <c r="Z350" s="21"/>
      <c r="AA350" s="21"/>
      <c r="AB350" s="21"/>
      <c r="AC350" s="21"/>
      <c r="AD350" s="21"/>
    </row>
    <row r="351" spans="1:30" ht="37.15" customHeight="1" x14ac:dyDescent="0.2">
      <c r="A351" s="92" t="s">
        <v>365</v>
      </c>
      <c r="B351" s="11">
        <v>15</v>
      </c>
      <c r="C351" s="150">
        <v>139953345</v>
      </c>
      <c r="D351" s="150">
        <v>139953345</v>
      </c>
      <c r="E351" s="5">
        <f t="shared" ref="E351" si="49">C351-D351</f>
        <v>0</v>
      </c>
      <c r="F351" s="141">
        <f t="shared" ref="F351" si="50">IFERROR(E351/C351,0)</f>
        <v>0</v>
      </c>
      <c r="G351" s="142"/>
      <c r="H351" s="3"/>
      <c r="I351" s="3" t="s">
        <v>364</v>
      </c>
      <c r="J351" s="151">
        <v>212020100400</v>
      </c>
      <c r="K351" s="149">
        <f t="shared" si="45"/>
        <v>139953345</v>
      </c>
      <c r="L351" s="147">
        <f t="shared" si="48"/>
        <v>139953345</v>
      </c>
      <c r="M351" s="147">
        <f t="shared" si="46"/>
        <v>0</v>
      </c>
      <c r="N351" s="145">
        <v>4000110740</v>
      </c>
    </row>
    <row r="352" spans="1:30" ht="190.15" customHeight="1" x14ac:dyDescent="0.2">
      <c r="A352" s="86" t="s">
        <v>280</v>
      </c>
      <c r="B352" s="11"/>
      <c r="C352" s="12">
        <v>0</v>
      </c>
      <c r="D352" s="4">
        <v>0</v>
      </c>
      <c r="E352" s="5">
        <f>C352-D352</f>
        <v>0</v>
      </c>
      <c r="F352" s="44">
        <f>IFERROR(E352/C352,0)</f>
        <v>0</v>
      </c>
      <c r="G352" s="98"/>
      <c r="H352" s="3"/>
      <c r="I352" s="3" t="s">
        <v>366</v>
      </c>
      <c r="J352" s="58">
        <v>212020100400</v>
      </c>
      <c r="K352" s="57">
        <f t="shared" si="45"/>
        <v>0</v>
      </c>
      <c r="L352" s="50">
        <f t="shared" si="48"/>
        <v>0</v>
      </c>
      <c r="M352" s="50">
        <f t="shared" si="46"/>
        <v>0</v>
      </c>
      <c r="N352" s="54"/>
    </row>
    <row r="353" spans="1:30" s="13" customFormat="1" x14ac:dyDescent="0.2">
      <c r="A353" s="188" t="s">
        <v>134</v>
      </c>
      <c r="B353" s="189"/>
      <c r="C353" s="189"/>
      <c r="D353" s="189"/>
      <c r="E353" s="189"/>
      <c r="F353" s="189"/>
      <c r="G353" s="189"/>
      <c r="H353" s="189"/>
      <c r="I353" s="189"/>
      <c r="J353" s="189"/>
      <c r="K353" s="189"/>
      <c r="L353" s="189"/>
      <c r="M353" s="189"/>
      <c r="N353" s="190"/>
      <c r="O353" s="20"/>
      <c r="P353" s="20"/>
      <c r="Q353" s="20"/>
      <c r="R353" s="20"/>
      <c r="S353" s="20"/>
      <c r="T353" s="20"/>
      <c r="U353" s="20"/>
      <c r="V353" s="20"/>
      <c r="W353" s="20"/>
      <c r="X353" s="20"/>
      <c r="Y353" s="20"/>
      <c r="Z353" s="20"/>
      <c r="AA353" s="20"/>
      <c r="AB353" s="20"/>
      <c r="AC353" s="20"/>
      <c r="AD353" s="20"/>
    </row>
    <row r="354" spans="1:30" ht="28.15" customHeight="1" x14ac:dyDescent="0.2">
      <c r="A354" s="92" t="s">
        <v>281</v>
      </c>
      <c r="B354" s="3">
        <v>12</v>
      </c>
      <c r="C354" s="97">
        <v>10236336</v>
      </c>
      <c r="D354" s="97">
        <v>10236336</v>
      </c>
      <c r="E354" s="5">
        <f t="shared" ref="E354:E355" si="51">C354-D354</f>
        <v>0</v>
      </c>
      <c r="F354" s="141">
        <f t="shared" ref="F354" si="52">E354/C354</f>
        <v>0</v>
      </c>
      <c r="G354" s="142"/>
      <c r="H354" s="3"/>
      <c r="I354" s="3" t="s">
        <v>360</v>
      </c>
      <c r="J354" s="56">
        <v>212020200800</v>
      </c>
      <c r="K354" s="149">
        <f t="shared" ref="K354:K355" si="53">C354</f>
        <v>10236336</v>
      </c>
      <c r="L354" s="147">
        <f t="shared" ref="L354:L355" si="54">+D354</f>
        <v>10236336</v>
      </c>
      <c r="M354" s="147">
        <f t="shared" ref="M354:M355" si="55">E354</f>
        <v>0</v>
      </c>
      <c r="N354" s="145">
        <v>4000109429</v>
      </c>
    </row>
    <row r="355" spans="1:30" ht="53.25" customHeight="1" x14ac:dyDescent="0.2">
      <c r="A355" s="15" t="s">
        <v>282</v>
      </c>
      <c r="B355" s="152">
        <v>1</v>
      </c>
      <c r="C355" s="153">
        <v>0</v>
      </c>
      <c r="D355" s="154">
        <v>0</v>
      </c>
      <c r="E355" s="155">
        <f t="shared" si="51"/>
        <v>0</v>
      </c>
      <c r="F355" s="141">
        <f>IFERROR(E355/C355,0)</f>
        <v>0</v>
      </c>
      <c r="G355" s="142"/>
      <c r="H355" s="3"/>
      <c r="I355" s="3" t="s">
        <v>461</v>
      </c>
      <c r="J355" s="56">
        <v>212020200800</v>
      </c>
      <c r="K355" s="149">
        <f t="shared" si="53"/>
        <v>0</v>
      </c>
      <c r="L355" s="147">
        <f t="shared" si="54"/>
        <v>0</v>
      </c>
      <c r="M355" s="147">
        <f t="shared" si="55"/>
        <v>0</v>
      </c>
      <c r="N355" s="145">
        <v>4000109429</v>
      </c>
    </row>
    <row r="356" spans="1:30" ht="40.15" customHeight="1" x14ac:dyDescent="0.2">
      <c r="A356" s="92" t="s">
        <v>283</v>
      </c>
      <c r="B356" s="3">
        <v>700000</v>
      </c>
      <c r="C356" s="97">
        <f>250850000+50000000</f>
        <v>300850000</v>
      </c>
      <c r="D356" s="4">
        <f>250850000+(50000000)</f>
        <v>300850000</v>
      </c>
      <c r="E356" s="5">
        <f>C356-D356</f>
        <v>0</v>
      </c>
      <c r="F356" s="44">
        <f>E356/C356</f>
        <v>0</v>
      </c>
      <c r="G356" s="98" t="s">
        <v>325</v>
      </c>
      <c r="H356" s="3"/>
      <c r="I356" s="3" t="s">
        <v>399</v>
      </c>
      <c r="J356" s="56">
        <v>212020200800</v>
      </c>
      <c r="K356" s="57">
        <f>C356</f>
        <v>300850000</v>
      </c>
      <c r="L356" s="50">
        <f t="shared" si="48"/>
        <v>300850000</v>
      </c>
      <c r="M356" s="50">
        <f t="shared" si="46"/>
        <v>0</v>
      </c>
      <c r="N356" s="54">
        <v>4000108244</v>
      </c>
    </row>
    <row r="357" spans="1:30" ht="14.45" customHeight="1" x14ac:dyDescent="0.2">
      <c r="A357" s="28" t="s">
        <v>68</v>
      </c>
      <c r="B357" s="184" t="s">
        <v>69</v>
      </c>
      <c r="C357" s="184"/>
      <c r="D357" s="184"/>
      <c r="E357" s="184"/>
      <c r="F357" s="184"/>
      <c r="G357" s="184"/>
      <c r="H357" s="184"/>
      <c r="I357" s="184"/>
      <c r="J357" s="181" t="s">
        <v>313</v>
      </c>
      <c r="K357" s="182" t="s">
        <v>12</v>
      </c>
      <c r="L357" s="182" t="s">
        <v>13</v>
      </c>
      <c r="M357" s="182" t="s">
        <v>14</v>
      </c>
      <c r="N357" s="183" t="s">
        <v>322</v>
      </c>
    </row>
    <row r="358" spans="1:30" x14ac:dyDescent="0.2">
      <c r="A358" s="28" t="s">
        <v>3</v>
      </c>
      <c r="B358" s="165" t="s">
        <v>123</v>
      </c>
      <c r="C358" s="165"/>
      <c r="D358" s="165"/>
      <c r="E358" s="165"/>
      <c r="F358" s="165"/>
      <c r="G358" s="165"/>
      <c r="H358" s="165"/>
      <c r="I358" s="165"/>
      <c r="J358" s="181"/>
      <c r="K358" s="182"/>
      <c r="L358" s="182"/>
      <c r="M358" s="182"/>
      <c r="N358" s="183"/>
    </row>
    <row r="359" spans="1:30" x14ac:dyDescent="0.2">
      <c r="A359" s="28" t="s">
        <v>5</v>
      </c>
      <c r="B359" s="170" t="s">
        <v>135</v>
      </c>
      <c r="C359" s="170"/>
      <c r="D359" s="170"/>
      <c r="E359" s="170"/>
      <c r="F359" s="170"/>
      <c r="G359" s="170"/>
      <c r="H359" s="170"/>
      <c r="I359" s="170"/>
      <c r="J359" s="181"/>
      <c r="K359" s="182"/>
      <c r="L359" s="182"/>
      <c r="M359" s="182"/>
      <c r="N359" s="183"/>
    </row>
    <row r="360" spans="1:30" x14ac:dyDescent="0.2">
      <c r="A360" s="28" t="s">
        <v>7</v>
      </c>
      <c r="B360" s="170" t="s">
        <v>125</v>
      </c>
      <c r="C360" s="170"/>
      <c r="D360" s="170"/>
      <c r="E360" s="170"/>
      <c r="F360" s="170"/>
      <c r="G360" s="170"/>
      <c r="H360" s="170"/>
      <c r="I360" s="170"/>
      <c r="J360" s="181"/>
      <c r="K360" s="182"/>
      <c r="L360" s="182"/>
      <c r="M360" s="182"/>
      <c r="N360" s="183"/>
    </row>
    <row r="361" spans="1:30" x14ac:dyDescent="0.2">
      <c r="A361" s="28" t="s">
        <v>9</v>
      </c>
      <c r="B361" s="170" t="s">
        <v>126</v>
      </c>
      <c r="C361" s="170"/>
      <c r="D361" s="170"/>
      <c r="E361" s="170"/>
      <c r="F361" s="170"/>
      <c r="G361" s="170"/>
      <c r="H361" s="170"/>
      <c r="I361" s="170"/>
      <c r="J361" s="181"/>
      <c r="K361" s="182"/>
      <c r="L361" s="182"/>
      <c r="M361" s="182"/>
      <c r="N361" s="183"/>
    </row>
    <row r="362" spans="1:30" ht="33.75" x14ac:dyDescent="0.2">
      <c r="A362" s="29" t="s">
        <v>10</v>
      </c>
      <c r="B362" s="27" t="s">
        <v>11</v>
      </c>
      <c r="C362" s="82" t="s">
        <v>12</v>
      </c>
      <c r="D362" s="83" t="s">
        <v>13</v>
      </c>
      <c r="E362" s="84" t="s">
        <v>14</v>
      </c>
      <c r="F362" s="27" t="s">
        <v>15</v>
      </c>
      <c r="G362" s="26" t="s">
        <v>16</v>
      </c>
      <c r="H362" s="27" t="s">
        <v>17</v>
      </c>
      <c r="I362" s="27" t="s">
        <v>18</v>
      </c>
      <c r="J362" s="181"/>
      <c r="K362" s="182"/>
      <c r="L362" s="182"/>
      <c r="M362" s="182"/>
      <c r="N362" s="183"/>
    </row>
    <row r="363" spans="1:30" ht="51" customHeight="1" x14ac:dyDescent="0.2">
      <c r="A363" s="41" t="s">
        <v>200</v>
      </c>
      <c r="B363" s="3">
        <f>6+1+3</f>
        <v>10</v>
      </c>
      <c r="C363" s="4">
        <f>24941664+30761984+16111536+18239088+22957668+26916736+(23534477)</f>
        <v>163463153</v>
      </c>
      <c r="D363" s="4">
        <f>23949666+29713280+16111536+18239088+22957668+(18352215+12754260+12754260+8631180)</f>
        <v>163463153</v>
      </c>
      <c r="E363" s="5">
        <f>C363-D363</f>
        <v>0</v>
      </c>
      <c r="F363" s="44">
        <f>IFERROR(E363/C363,0)</f>
        <v>0</v>
      </c>
      <c r="G363" s="98" t="s">
        <v>424</v>
      </c>
      <c r="H363" s="3"/>
      <c r="I363" s="3"/>
      <c r="J363" s="53">
        <v>212020200800</v>
      </c>
      <c r="K363" s="57">
        <f>C363</f>
        <v>163463153</v>
      </c>
      <c r="L363" s="50">
        <f t="shared" si="48"/>
        <v>163463153</v>
      </c>
      <c r="M363" s="50">
        <f t="shared" si="46"/>
        <v>0</v>
      </c>
      <c r="N363" s="54"/>
    </row>
    <row r="364" spans="1:30" ht="27" customHeight="1" x14ac:dyDescent="0.2">
      <c r="A364" s="163" t="s">
        <v>136</v>
      </c>
      <c r="B364" s="163"/>
      <c r="C364" s="70">
        <f>SUM(C334:C363)</f>
        <v>1048171719</v>
      </c>
      <c r="D364" s="70">
        <f>SUM(D334:D363)</f>
        <v>1048171719</v>
      </c>
      <c r="E364" s="70">
        <f>SUM(E334:E363)</f>
        <v>0</v>
      </c>
      <c r="F364" s="71">
        <f>E364/C364</f>
        <v>0</v>
      </c>
      <c r="G364" s="78"/>
      <c r="H364" s="72"/>
      <c r="I364" s="72"/>
      <c r="J364" s="66"/>
      <c r="K364" s="67"/>
      <c r="L364" s="68">
        <f t="shared" si="48"/>
        <v>1048171719</v>
      </c>
      <c r="M364" s="68">
        <f t="shared" si="46"/>
        <v>0</v>
      </c>
      <c r="N364" s="69"/>
    </row>
    <row r="365" spans="1:30" ht="31.5" customHeight="1" x14ac:dyDescent="0.2">
      <c r="A365" s="161" t="s">
        <v>137</v>
      </c>
      <c r="B365" s="162"/>
      <c r="C365" s="162"/>
      <c r="D365" s="162"/>
      <c r="E365" s="162"/>
      <c r="F365" s="162"/>
      <c r="G365" s="162"/>
      <c r="H365" s="162"/>
      <c r="I365" s="162"/>
      <c r="J365" s="162"/>
      <c r="K365" s="162"/>
      <c r="L365" s="162"/>
      <c r="M365" s="162"/>
      <c r="N365" s="180"/>
    </row>
    <row r="366" spans="1:30" ht="14.45" customHeight="1" x14ac:dyDescent="0.2">
      <c r="A366" s="28" t="s">
        <v>1</v>
      </c>
      <c r="B366" s="170" t="s">
        <v>2</v>
      </c>
      <c r="C366" s="170"/>
      <c r="D366" s="170"/>
      <c r="E366" s="170"/>
      <c r="F366" s="170"/>
      <c r="G366" s="170"/>
      <c r="H366" s="170"/>
      <c r="I366" s="170"/>
      <c r="J366" s="181" t="s">
        <v>313</v>
      </c>
      <c r="K366" s="182" t="s">
        <v>12</v>
      </c>
      <c r="L366" s="182" t="s">
        <v>13</v>
      </c>
      <c r="M366" s="182" t="s">
        <v>14</v>
      </c>
      <c r="N366" s="183" t="s">
        <v>322</v>
      </c>
    </row>
    <row r="367" spans="1:30" x14ac:dyDescent="0.2">
      <c r="A367" s="28" t="s">
        <v>3</v>
      </c>
      <c r="B367" s="165" t="s">
        <v>138</v>
      </c>
      <c r="C367" s="165"/>
      <c r="D367" s="165"/>
      <c r="E367" s="165"/>
      <c r="F367" s="165"/>
      <c r="G367" s="165"/>
      <c r="H367" s="165"/>
      <c r="I367" s="165"/>
      <c r="J367" s="181"/>
      <c r="K367" s="182"/>
      <c r="L367" s="182"/>
      <c r="M367" s="182"/>
      <c r="N367" s="183"/>
    </row>
    <row r="368" spans="1:30" x14ac:dyDescent="0.2">
      <c r="A368" s="28" t="s">
        <v>5</v>
      </c>
      <c r="B368" s="170" t="s">
        <v>141</v>
      </c>
      <c r="C368" s="170"/>
      <c r="D368" s="170"/>
      <c r="E368" s="170"/>
      <c r="F368" s="170"/>
      <c r="G368" s="170"/>
      <c r="H368" s="170"/>
      <c r="I368" s="170"/>
      <c r="J368" s="181"/>
      <c r="K368" s="182"/>
      <c r="L368" s="182"/>
      <c r="M368" s="182"/>
      <c r="N368" s="183"/>
    </row>
    <row r="369" spans="1:14" x14ac:dyDescent="0.2">
      <c r="A369" s="28" t="s">
        <v>7</v>
      </c>
      <c r="B369" s="170" t="s">
        <v>139</v>
      </c>
      <c r="C369" s="170"/>
      <c r="D369" s="170"/>
      <c r="E369" s="170"/>
      <c r="F369" s="170"/>
      <c r="G369" s="170"/>
      <c r="H369" s="170"/>
      <c r="I369" s="170"/>
      <c r="J369" s="181"/>
      <c r="K369" s="182"/>
      <c r="L369" s="182"/>
      <c r="M369" s="182"/>
      <c r="N369" s="183"/>
    </row>
    <row r="370" spans="1:14" x14ac:dyDescent="0.2">
      <c r="A370" s="28" t="s">
        <v>9</v>
      </c>
      <c r="B370" s="170" t="s">
        <v>140</v>
      </c>
      <c r="C370" s="170"/>
      <c r="D370" s="170"/>
      <c r="E370" s="170"/>
      <c r="F370" s="170"/>
      <c r="G370" s="170"/>
      <c r="H370" s="170"/>
      <c r="I370" s="170"/>
      <c r="J370" s="181"/>
      <c r="K370" s="182"/>
      <c r="L370" s="182"/>
      <c r="M370" s="182"/>
      <c r="N370" s="183"/>
    </row>
    <row r="371" spans="1:14" ht="33.75" x14ac:dyDescent="0.2">
      <c r="A371" s="29" t="s">
        <v>10</v>
      </c>
      <c r="B371" s="29" t="s">
        <v>11</v>
      </c>
      <c r="C371" s="30" t="s">
        <v>12</v>
      </c>
      <c r="D371" s="31" t="s">
        <v>13</v>
      </c>
      <c r="E371" s="32" t="s">
        <v>14</v>
      </c>
      <c r="F371" s="29" t="s">
        <v>15</v>
      </c>
      <c r="G371" s="33" t="s">
        <v>16</v>
      </c>
      <c r="H371" s="29" t="s">
        <v>17</v>
      </c>
      <c r="I371" s="29" t="s">
        <v>18</v>
      </c>
      <c r="J371" s="181"/>
      <c r="K371" s="182"/>
      <c r="L371" s="182"/>
      <c r="M371" s="182"/>
      <c r="N371" s="183"/>
    </row>
    <row r="372" spans="1:14" x14ac:dyDescent="0.2">
      <c r="A372" s="41" t="s">
        <v>200</v>
      </c>
      <c r="B372" s="3"/>
      <c r="C372" s="4">
        <v>0</v>
      </c>
      <c r="D372" s="4">
        <v>0</v>
      </c>
      <c r="E372" s="5">
        <f>C372-D372</f>
        <v>0</v>
      </c>
      <c r="F372" s="44">
        <f>IFERROR(E372/C372,0)</f>
        <v>0</v>
      </c>
      <c r="G372" s="98"/>
      <c r="H372" s="3"/>
      <c r="I372" s="3"/>
      <c r="J372" s="53">
        <v>212020200800</v>
      </c>
      <c r="K372" s="57">
        <f>C372</f>
        <v>0</v>
      </c>
      <c r="L372" s="50">
        <f t="shared" si="48"/>
        <v>0</v>
      </c>
      <c r="M372" s="50">
        <f t="shared" si="46"/>
        <v>0</v>
      </c>
      <c r="N372" s="54"/>
    </row>
    <row r="373" spans="1:14" ht="27" customHeight="1" x14ac:dyDescent="0.2">
      <c r="A373" s="163" t="s">
        <v>142</v>
      </c>
      <c r="B373" s="163"/>
      <c r="C373" s="70">
        <f>SUM(C366:C372)</f>
        <v>0</v>
      </c>
      <c r="D373" s="70">
        <f>SUM(D366:D372)</f>
        <v>0</v>
      </c>
      <c r="E373" s="70">
        <f>SUM(E366:E372)</f>
        <v>0</v>
      </c>
      <c r="F373" s="71">
        <f>IFERROR(E373/C373,0)</f>
        <v>0</v>
      </c>
      <c r="G373" s="78"/>
      <c r="H373" s="72"/>
      <c r="I373" s="72"/>
      <c r="J373" s="66"/>
      <c r="K373" s="67"/>
      <c r="L373" s="68">
        <f t="shared" si="48"/>
        <v>0</v>
      </c>
      <c r="M373" s="68">
        <f t="shared" si="46"/>
        <v>0</v>
      </c>
      <c r="N373" s="69"/>
    </row>
    <row r="374" spans="1:14" ht="32.25" customHeight="1" x14ac:dyDescent="0.2">
      <c r="A374" s="161" t="s">
        <v>143</v>
      </c>
      <c r="B374" s="162"/>
      <c r="C374" s="162"/>
      <c r="D374" s="162"/>
      <c r="E374" s="162"/>
      <c r="F374" s="162"/>
      <c r="G374" s="162"/>
      <c r="H374" s="162"/>
      <c r="I374" s="162"/>
      <c r="J374" s="162"/>
      <c r="K374" s="162"/>
      <c r="L374" s="162"/>
      <c r="M374" s="162"/>
      <c r="N374" s="180"/>
    </row>
    <row r="375" spans="1:14" ht="14.45" customHeight="1" x14ac:dyDescent="0.2">
      <c r="A375" s="28" t="s">
        <v>1</v>
      </c>
      <c r="B375" s="170" t="s">
        <v>2</v>
      </c>
      <c r="C375" s="170"/>
      <c r="D375" s="170"/>
      <c r="E375" s="170"/>
      <c r="F375" s="170"/>
      <c r="G375" s="170"/>
      <c r="H375" s="170"/>
      <c r="I375" s="170"/>
      <c r="J375" s="181" t="s">
        <v>313</v>
      </c>
      <c r="K375" s="182" t="s">
        <v>12</v>
      </c>
      <c r="L375" s="182" t="s">
        <v>13</v>
      </c>
      <c r="M375" s="182" t="s">
        <v>14</v>
      </c>
      <c r="N375" s="183" t="s">
        <v>322</v>
      </c>
    </row>
    <row r="376" spans="1:14" x14ac:dyDescent="0.2">
      <c r="A376" s="28" t="s">
        <v>3</v>
      </c>
      <c r="B376" s="165" t="s">
        <v>144</v>
      </c>
      <c r="C376" s="165"/>
      <c r="D376" s="165"/>
      <c r="E376" s="165"/>
      <c r="F376" s="165"/>
      <c r="G376" s="165"/>
      <c r="H376" s="165"/>
      <c r="I376" s="165"/>
      <c r="J376" s="181"/>
      <c r="K376" s="182"/>
      <c r="L376" s="182"/>
      <c r="M376" s="182"/>
      <c r="N376" s="183"/>
    </row>
    <row r="377" spans="1:14" x14ac:dyDescent="0.2">
      <c r="A377" s="28" t="s">
        <v>5</v>
      </c>
      <c r="B377" s="170" t="s">
        <v>145</v>
      </c>
      <c r="C377" s="170"/>
      <c r="D377" s="170"/>
      <c r="E377" s="170"/>
      <c r="F377" s="170"/>
      <c r="G377" s="170"/>
      <c r="H377" s="170"/>
      <c r="I377" s="170"/>
      <c r="J377" s="181"/>
      <c r="K377" s="182"/>
      <c r="L377" s="182"/>
      <c r="M377" s="182"/>
      <c r="N377" s="183"/>
    </row>
    <row r="378" spans="1:14" x14ac:dyDescent="0.2">
      <c r="A378" s="28" t="s">
        <v>7</v>
      </c>
      <c r="B378" s="170" t="s">
        <v>139</v>
      </c>
      <c r="C378" s="170"/>
      <c r="D378" s="170"/>
      <c r="E378" s="170"/>
      <c r="F378" s="170"/>
      <c r="G378" s="170"/>
      <c r="H378" s="170"/>
      <c r="I378" s="170"/>
      <c r="J378" s="181"/>
      <c r="K378" s="182"/>
      <c r="L378" s="182"/>
      <c r="M378" s="182"/>
      <c r="N378" s="183"/>
    </row>
    <row r="379" spans="1:14" x14ac:dyDescent="0.2">
      <c r="A379" s="28" t="s">
        <v>9</v>
      </c>
      <c r="B379" s="170" t="s">
        <v>146</v>
      </c>
      <c r="C379" s="170"/>
      <c r="D379" s="170"/>
      <c r="E379" s="170"/>
      <c r="F379" s="170"/>
      <c r="G379" s="170"/>
      <c r="H379" s="170"/>
      <c r="I379" s="170"/>
      <c r="J379" s="181"/>
      <c r="K379" s="182"/>
      <c r="L379" s="182"/>
      <c r="M379" s="182"/>
      <c r="N379" s="183"/>
    </row>
    <row r="380" spans="1:14" ht="33.75" x14ac:dyDescent="0.2">
      <c r="A380" s="29" t="s">
        <v>10</v>
      </c>
      <c r="B380" s="29" t="s">
        <v>11</v>
      </c>
      <c r="C380" s="30" t="s">
        <v>12</v>
      </c>
      <c r="D380" s="31" t="s">
        <v>13</v>
      </c>
      <c r="E380" s="32" t="s">
        <v>14</v>
      </c>
      <c r="F380" s="29" t="s">
        <v>15</v>
      </c>
      <c r="G380" s="33" t="s">
        <v>16</v>
      </c>
      <c r="H380" s="29" t="s">
        <v>17</v>
      </c>
      <c r="I380" s="29" t="s">
        <v>18</v>
      </c>
      <c r="J380" s="181"/>
      <c r="K380" s="182"/>
      <c r="L380" s="182"/>
      <c r="M380" s="182"/>
      <c r="N380" s="183"/>
    </row>
    <row r="381" spans="1:14" ht="39" customHeight="1" x14ac:dyDescent="0.2">
      <c r="A381" s="41" t="s">
        <v>200</v>
      </c>
      <c r="B381" s="3">
        <f>1+1</f>
        <v>2</v>
      </c>
      <c r="C381" s="4">
        <f>12618298+(7374330)</f>
        <v>19992628</v>
      </c>
      <c r="D381" s="4">
        <f>12618298+(7374330)</f>
        <v>19992628</v>
      </c>
      <c r="E381" s="5">
        <f>C381-D381</f>
        <v>0</v>
      </c>
      <c r="F381" s="44">
        <f>E381/C381</f>
        <v>0</v>
      </c>
      <c r="G381" s="98" t="s">
        <v>386</v>
      </c>
      <c r="H381" s="3"/>
      <c r="I381" s="93" t="s">
        <v>403</v>
      </c>
      <c r="J381" s="53">
        <v>212020200800</v>
      </c>
      <c r="K381" s="57">
        <f>C381</f>
        <v>19992628</v>
      </c>
      <c r="L381" s="50">
        <f t="shared" si="48"/>
        <v>19992628</v>
      </c>
      <c r="M381" s="50">
        <f t="shared" si="46"/>
        <v>0</v>
      </c>
      <c r="N381" s="54"/>
    </row>
    <row r="382" spans="1:14" ht="27" customHeight="1" x14ac:dyDescent="0.2">
      <c r="A382" s="163" t="s">
        <v>147</v>
      </c>
      <c r="B382" s="163"/>
      <c r="C382" s="70">
        <f>SUM(C381:C381)</f>
        <v>19992628</v>
      </c>
      <c r="D382" s="70">
        <f>SUM(D381:D381)</f>
        <v>19992628</v>
      </c>
      <c r="E382" s="70">
        <f>SUM(E381:E381)</f>
        <v>0</v>
      </c>
      <c r="F382" s="71">
        <f>E382/C382</f>
        <v>0</v>
      </c>
      <c r="G382" s="78"/>
      <c r="H382" s="72"/>
      <c r="I382" s="72"/>
      <c r="J382" s="66"/>
      <c r="K382" s="67"/>
      <c r="L382" s="68">
        <f t="shared" si="48"/>
        <v>19992628</v>
      </c>
      <c r="M382" s="68">
        <f t="shared" si="46"/>
        <v>0</v>
      </c>
      <c r="N382" s="69"/>
    </row>
    <row r="383" spans="1:14" ht="35.25" customHeight="1" x14ac:dyDescent="0.2">
      <c r="A383" s="161" t="s">
        <v>148</v>
      </c>
      <c r="B383" s="162"/>
      <c r="C383" s="162"/>
      <c r="D383" s="162"/>
      <c r="E383" s="162"/>
      <c r="F383" s="162"/>
      <c r="G383" s="162"/>
      <c r="H383" s="162"/>
      <c r="I383" s="162"/>
      <c r="J383" s="162"/>
      <c r="K383" s="162"/>
      <c r="L383" s="162"/>
      <c r="M383" s="162"/>
      <c r="N383" s="180"/>
    </row>
    <row r="384" spans="1:14" ht="14.45" customHeight="1" x14ac:dyDescent="0.2">
      <c r="A384" s="28" t="s">
        <v>68</v>
      </c>
      <c r="B384" s="165" t="s">
        <v>69</v>
      </c>
      <c r="C384" s="165"/>
      <c r="D384" s="165"/>
      <c r="E384" s="165"/>
      <c r="F384" s="165"/>
      <c r="G384" s="165"/>
      <c r="H384" s="165"/>
      <c r="I384" s="165"/>
      <c r="J384" s="181" t="s">
        <v>313</v>
      </c>
      <c r="K384" s="182" t="s">
        <v>12</v>
      </c>
      <c r="L384" s="182" t="s">
        <v>13</v>
      </c>
      <c r="M384" s="182" t="s">
        <v>14</v>
      </c>
      <c r="N384" s="183" t="s">
        <v>322</v>
      </c>
    </row>
    <row r="385" spans="1:14" x14ac:dyDescent="0.2">
      <c r="A385" s="28" t="s">
        <v>3</v>
      </c>
      <c r="B385" s="165" t="s">
        <v>149</v>
      </c>
      <c r="C385" s="165"/>
      <c r="D385" s="165"/>
      <c r="E385" s="165"/>
      <c r="F385" s="165"/>
      <c r="G385" s="165"/>
      <c r="H385" s="165"/>
      <c r="I385" s="165"/>
      <c r="J385" s="181"/>
      <c r="K385" s="182"/>
      <c r="L385" s="182"/>
      <c r="M385" s="182"/>
      <c r="N385" s="183"/>
    </row>
    <row r="386" spans="1:14" x14ac:dyDescent="0.2">
      <c r="A386" s="28" t="s">
        <v>5</v>
      </c>
      <c r="B386" s="170" t="s">
        <v>150</v>
      </c>
      <c r="C386" s="170"/>
      <c r="D386" s="170"/>
      <c r="E386" s="170"/>
      <c r="F386" s="170"/>
      <c r="G386" s="170"/>
      <c r="H386" s="170"/>
      <c r="I386" s="170"/>
      <c r="J386" s="181"/>
      <c r="K386" s="182"/>
      <c r="L386" s="182"/>
      <c r="M386" s="182"/>
      <c r="N386" s="183"/>
    </row>
    <row r="387" spans="1:14" x14ac:dyDescent="0.2">
      <c r="A387" s="28" t="s">
        <v>7</v>
      </c>
      <c r="B387" s="170" t="s">
        <v>151</v>
      </c>
      <c r="C387" s="170"/>
      <c r="D387" s="170"/>
      <c r="E387" s="170"/>
      <c r="F387" s="170"/>
      <c r="G387" s="170"/>
      <c r="H387" s="170"/>
      <c r="I387" s="170"/>
      <c r="J387" s="181"/>
      <c r="K387" s="182"/>
      <c r="L387" s="182"/>
      <c r="M387" s="182"/>
      <c r="N387" s="183"/>
    </row>
    <row r="388" spans="1:14" x14ac:dyDescent="0.2">
      <c r="A388" s="28" t="s">
        <v>9</v>
      </c>
      <c r="B388" s="170" t="s">
        <v>379</v>
      </c>
      <c r="C388" s="170"/>
      <c r="D388" s="170"/>
      <c r="E388" s="170"/>
      <c r="F388" s="170"/>
      <c r="G388" s="170"/>
      <c r="H388" s="170"/>
      <c r="I388" s="170"/>
      <c r="J388" s="181"/>
      <c r="K388" s="182"/>
      <c r="L388" s="182"/>
      <c r="M388" s="182"/>
      <c r="N388" s="183"/>
    </row>
    <row r="389" spans="1:14" ht="33.75" x14ac:dyDescent="0.2">
      <c r="A389" s="29" t="s">
        <v>10</v>
      </c>
      <c r="B389" s="27" t="s">
        <v>11</v>
      </c>
      <c r="C389" s="82" t="s">
        <v>12</v>
      </c>
      <c r="D389" s="83" t="s">
        <v>13</v>
      </c>
      <c r="E389" s="84" t="s">
        <v>14</v>
      </c>
      <c r="F389" s="27" t="s">
        <v>15</v>
      </c>
      <c r="G389" s="26" t="s">
        <v>16</v>
      </c>
      <c r="H389" s="27" t="s">
        <v>17</v>
      </c>
      <c r="I389" s="27" t="s">
        <v>18</v>
      </c>
      <c r="J389" s="181"/>
      <c r="K389" s="182"/>
      <c r="L389" s="182"/>
      <c r="M389" s="182"/>
      <c r="N389" s="183"/>
    </row>
    <row r="390" spans="1:14" ht="21.75" customHeight="1" x14ac:dyDescent="0.2">
      <c r="A390" s="177" t="s">
        <v>152</v>
      </c>
      <c r="B390" s="177"/>
      <c r="C390" s="177"/>
      <c r="D390" s="177"/>
      <c r="E390" s="177"/>
      <c r="F390" s="177"/>
      <c r="G390" s="177"/>
      <c r="H390" s="177"/>
      <c r="I390" s="177"/>
      <c r="J390" s="51"/>
      <c r="K390" s="52"/>
      <c r="L390" s="50">
        <f t="shared" si="48"/>
        <v>0</v>
      </c>
      <c r="M390" s="50">
        <f t="shared" si="46"/>
        <v>0</v>
      </c>
      <c r="N390" s="54"/>
    </row>
    <row r="391" spans="1:14" x14ac:dyDescent="0.2">
      <c r="A391" s="41" t="s">
        <v>153</v>
      </c>
      <c r="B391" s="3">
        <v>1</v>
      </c>
      <c r="C391" s="4">
        <v>15000000</v>
      </c>
      <c r="D391" s="4">
        <f>C391</f>
        <v>15000000</v>
      </c>
      <c r="E391" s="5">
        <f t="shared" ref="E391:E396" si="56">C391-D391</f>
        <v>0</v>
      </c>
      <c r="F391" s="44">
        <f t="shared" ref="F391:F396" si="57">IFERROR(E391/C391,0)</f>
        <v>0</v>
      </c>
      <c r="G391" s="98" t="s">
        <v>316</v>
      </c>
      <c r="H391" s="3"/>
      <c r="I391" s="3"/>
      <c r="J391" s="53">
        <v>212020200900</v>
      </c>
      <c r="K391" s="50">
        <f>C391</f>
        <v>15000000</v>
      </c>
      <c r="L391" s="50">
        <f t="shared" si="48"/>
        <v>15000000</v>
      </c>
      <c r="M391" s="50">
        <f t="shared" si="46"/>
        <v>0</v>
      </c>
      <c r="N391" s="54">
        <v>4000108655</v>
      </c>
    </row>
    <row r="392" spans="1:14" ht="63.75" customHeight="1" x14ac:dyDescent="0.2">
      <c r="A392" s="41" t="s">
        <v>154</v>
      </c>
      <c r="B392" s="3" t="s">
        <v>206</v>
      </c>
      <c r="C392" s="97">
        <v>35000000</v>
      </c>
      <c r="D392" s="97">
        <v>9297350</v>
      </c>
      <c r="E392" s="5">
        <f t="shared" si="56"/>
        <v>25702650</v>
      </c>
      <c r="F392" s="141">
        <f t="shared" si="57"/>
        <v>0.73436142857142861</v>
      </c>
      <c r="G392" s="142"/>
      <c r="H392" s="3"/>
      <c r="I392" s="3" t="s">
        <v>462</v>
      </c>
      <c r="J392" s="56">
        <v>212020200902</v>
      </c>
      <c r="K392" s="50">
        <f>C392</f>
        <v>35000000</v>
      </c>
      <c r="L392" s="50">
        <f t="shared" si="48"/>
        <v>9297350</v>
      </c>
      <c r="M392" s="50">
        <f t="shared" si="46"/>
        <v>25702650</v>
      </c>
      <c r="N392" s="54"/>
    </row>
    <row r="393" spans="1:14" ht="15.75" customHeight="1" x14ac:dyDescent="0.2">
      <c r="A393" s="41" t="s">
        <v>155</v>
      </c>
      <c r="B393" s="3">
        <v>1</v>
      </c>
      <c r="C393" s="97">
        <v>40000000</v>
      </c>
      <c r="D393" s="97">
        <v>40000000</v>
      </c>
      <c r="E393" s="5">
        <f t="shared" si="56"/>
        <v>0</v>
      </c>
      <c r="F393" s="141">
        <f t="shared" si="57"/>
        <v>0</v>
      </c>
      <c r="G393" s="142" t="s">
        <v>324</v>
      </c>
      <c r="H393" s="3"/>
      <c r="I393" s="3"/>
      <c r="J393" s="56">
        <v>212020200902</v>
      </c>
      <c r="K393" s="50">
        <f>C393</f>
        <v>40000000</v>
      </c>
      <c r="L393" s="50">
        <f t="shared" si="48"/>
        <v>40000000</v>
      </c>
      <c r="M393" s="50">
        <f t="shared" ref="M393:M455" si="58">E393</f>
        <v>0</v>
      </c>
      <c r="N393" s="54">
        <v>4000108849</v>
      </c>
    </row>
    <row r="394" spans="1:14" ht="36.6" customHeight="1" x14ac:dyDescent="0.2">
      <c r="A394" s="41" t="s">
        <v>156</v>
      </c>
      <c r="B394" s="3">
        <v>1</v>
      </c>
      <c r="C394" s="97">
        <v>10000000</v>
      </c>
      <c r="D394" s="97">
        <v>10000000</v>
      </c>
      <c r="E394" s="5">
        <f t="shared" si="56"/>
        <v>0</v>
      </c>
      <c r="F394" s="141">
        <f t="shared" si="57"/>
        <v>0</v>
      </c>
      <c r="G394" s="142" t="s">
        <v>324</v>
      </c>
      <c r="H394" s="3">
        <v>2570400</v>
      </c>
      <c r="I394" s="3"/>
      <c r="J394" s="56">
        <v>212020200902</v>
      </c>
      <c r="K394" s="50">
        <f>C394</f>
        <v>10000000</v>
      </c>
      <c r="L394" s="50">
        <f t="shared" si="48"/>
        <v>10000000</v>
      </c>
      <c r="M394" s="50">
        <f t="shared" si="58"/>
        <v>0</v>
      </c>
      <c r="N394" s="54">
        <v>4000108849</v>
      </c>
    </row>
    <row r="395" spans="1:14" ht="45" x14ac:dyDescent="0.2">
      <c r="A395" s="41" t="s">
        <v>157</v>
      </c>
      <c r="B395" s="3">
        <v>1</v>
      </c>
      <c r="C395" s="97">
        <v>7000000</v>
      </c>
      <c r="D395" s="97">
        <v>0</v>
      </c>
      <c r="E395" s="5">
        <f t="shared" si="56"/>
        <v>7000000</v>
      </c>
      <c r="F395" s="141">
        <f t="shared" si="57"/>
        <v>1</v>
      </c>
      <c r="G395" s="156"/>
      <c r="H395" s="22"/>
      <c r="I395" s="3"/>
      <c r="J395" s="56">
        <v>212020200900</v>
      </c>
      <c r="K395" s="50">
        <f>C395</f>
        <v>7000000</v>
      </c>
      <c r="L395" s="50">
        <f t="shared" si="48"/>
        <v>0</v>
      </c>
      <c r="M395" s="50">
        <f t="shared" si="58"/>
        <v>7000000</v>
      </c>
      <c r="N395" s="54"/>
    </row>
    <row r="396" spans="1:14" ht="27" customHeight="1" x14ac:dyDescent="0.2">
      <c r="A396" s="163" t="s">
        <v>158</v>
      </c>
      <c r="B396" s="163"/>
      <c r="C396" s="76">
        <f>SUM(C391:C395)</f>
        <v>107000000</v>
      </c>
      <c r="D396" s="76">
        <f>SUM(D391:D395)</f>
        <v>74297350</v>
      </c>
      <c r="E396" s="77">
        <f t="shared" si="56"/>
        <v>32702650</v>
      </c>
      <c r="F396" s="74">
        <f t="shared" si="57"/>
        <v>0.30563224299065422</v>
      </c>
      <c r="G396" s="78"/>
      <c r="H396" s="79"/>
      <c r="I396" s="79"/>
      <c r="J396" s="66"/>
      <c r="K396" s="67"/>
      <c r="L396" s="68">
        <f t="shared" si="48"/>
        <v>74297350</v>
      </c>
      <c r="M396" s="68">
        <f t="shared" si="58"/>
        <v>32702650</v>
      </c>
      <c r="N396" s="69"/>
    </row>
    <row r="397" spans="1:14" ht="28.5" customHeight="1" x14ac:dyDescent="0.2">
      <c r="A397" s="177" t="s">
        <v>159</v>
      </c>
      <c r="B397" s="177"/>
      <c r="C397" s="177"/>
      <c r="D397" s="177"/>
      <c r="E397" s="177"/>
      <c r="F397" s="177"/>
      <c r="G397" s="177"/>
      <c r="H397" s="177"/>
      <c r="I397" s="177"/>
      <c r="J397" s="48"/>
      <c r="K397" s="40"/>
      <c r="L397" s="62">
        <f t="shared" si="48"/>
        <v>0</v>
      </c>
      <c r="M397" s="62">
        <f t="shared" si="58"/>
        <v>0</v>
      </c>
      <c r="N397" s="61"/>
    </row>
    <row r="398" spans="1:14" ht="24.75" customHeight="1" x14ac:dyDescent="0.2">
      <c r="A398" s="41" t="s">
        <v>160</v>
      </c>
      <c r="B398" s="3" t="s">
        <v>206</v>
      </c>
      <c r="C398" s="97">
        <v>10000000</v>
      </c>
      <c r="D398" s="97">
        <v>6000000</v>
      </c>
      <c r="E398" s="5">
        <f t="shared" ref="E398:E420" si="59">C398-D398</f>
        <v>4000000</v>
      </c>
      <c r="F398" s="141">
        <f t="shared" ref="F398:F420" si="60">IFERROR(E398/C398,0)</f>
        <v>0.4</v>
      </c>
      <c r="G398" s="142"/>
      <c r="H398" s="3"/>
      <c r="I398" s="3"/>
      <c r="J398" s="56">
        <v>216010400401</v>
      </c>
      <c r="K398" s="147">
        <f t="shared" ref="K398:L420" si="61">C398</f>
        <v>10000000</v>
      </c>
      <c r="L398" s="147">
        <f t="shared" si="48"/>
        <v>6000000</v>
      </c>
      <c r="M398" s="147">
        <f t="shared" si="58"/>
        <v>4000000</v>
      </c>
      <c r="N398" s="159">
        <v>2200059119</v>
      </c>
    </row>
    <row r="399" spans="1:14" ht="32.25" customHeight="1" x14ac:dyDescent="0.2">
      <c r="A399" s="41" t="s">
        <v>284</v>
      </c>
      <c r="B399" s="3">
        <v>100</v>
      </c>
      <c r="C399" s="97">
        <v>83000000</v>
      </c>
      <c r="D399" s="97">
        <v>54917094</v>
      </c>
      <c r="E399" s="5">
        <f t="shared" si="59"/>
        <v>28082906</v>
      </c>
      <c r="F399" s="141">
        <f t="shared" si="60"/>
        <v>0.33834826506024096</v>
      </c>
      <c r="G399" s="142"/>
      <c r="H399" s="3"/>
      <c r="I399" s="3" t="s">
        <v>463</v>
      </c>
      <c r="J399" s="56">
        <v>2110103020</v>
      </c>
      <c r="K399" s="147">
        <f t="shared" si="61"/>
        <v>83000000</v>
      </c>
      <c r="L399" s="147">
        <f t="shared" si="48"/>
        <v>54917094</v>
      </c>
      <c r="M399" s="147">
        <f t="shared" si="58"/>
        <v>28082906</v>
      </c>
      <c r="N399" s="159"/>
    </row>
    <row r="400" spans="1:14" ht="45" x14ac:dyDescent="0.2">
      <c r="A400" s="41" t="s">
        <v>161</v>
      </c>
      <c r="B400" s="3" t="s">
        <v>206</v>
      </c>
      <c r="C400" s="97">
        <v>730235000</v>
      </c>
      <c r="D400" s="97">
        <v>730235000</v>
      </c>
      <c r="E400" s="5">
        <f t="shared" si="59"/>
        <v>0</v>
      </c>
      <c r="F400" s="141">
        <f t="shared" si="60"/>
        <v>0</v>
      </c>
      <c r="G400" s="142"/>
      <c r="H400" s="22"/>
      <c r="I400" s="3"/>
      <c r="J400" s="56">
        <v>2160104002</v>
      </c>
      <c r="K400" s="147">
        <f t="shared" si="61"/>
        <v>730235000</v>
      </c>
      <c r="L400" s="147">
        <f t="shared" si="48"/>
        <v>730235000</v>
      </c>
      <c r="M400" s="147">
        <f t="shared" si="58"/>
        <v>0</v>
      </c>
      <c r="N400" s="159" t="s">
        <v>468</v>
      </c>
    </row>
    <row r="401" spans="1:14" ht="48" customHeight="1" x14ac:dyDescent="0.2">
      <c r="A401" s="41" t="s">
        <v>285</v>
      </c>
      <c r="B401" s="3">
        <v>1</v>
      </c>
      <c r="C401" s="97">
        <f>5000000+4000000</f>
        <v>9000000</v>
      </c>
      <c r="D401" s="97">
        <v>5000000</v>
      </c>
      <c r="E401" s="5">
        <f t="shared" si="59"/>
        <v>4000000</v>
      </c>
      <c r="F401" s="141">
        <f t="shared" si="60"/>
        <v>0.44444444444444442</v>
      </c>
      <c r="G401" s="142" t="s">
        <v>316</v>
      </c>
      <c r="H401" s="22"/>
      <c r="I401" s="3" t="s">
        <v>464</v>
      </c>
      <c r="J401" s="56">
        <v>212020200600</v>
      </c>
      <c r="K401" s="147">
        <f t="shared" si="61"/>
        <v>9000000</v>
      </c>
      <c r="L401" s="147">
        <f t="shared" si="48"/>
        <v>5000000</v>
      </c>
      <c r="M401" s="147">
        <f t="shared" si="58"/>
        <v>4000000</v>
      </c>
      <c r="N401" s="159">
        <v>4000108655</v>
      </c>
    </row>
    <row r="402" spans="1:14" ht="34.5" customHeight="1" x14ac:dyDescent="0.2">
      <c r="A402" s="41" t="s">
        <v>162</v>
      </c>
      <c r="B402" s="3">
        <v>1</v>
      </c>
      <c r="C402" s="97">
        <v>5000000</v>
      </c>
      <c r="D402" s="97">
        <v>5000000</v>
      </c>
      <c r="E402" s="5">
        <f t="shared" si="59"/>
        <v>0</v>
      </c>
      <c r="F402" s="141">
        <f t="shared" si="60"/>
        <v>0</v>
      </c>
      <c r="G402" s="142" t="s">
        <v>455</v>
      </c>
      <c r="H402" s="3"/>
      <c r="I402" s="3" t="s">
        <v>367</v>
      </c>
      <c r="J402" s="56">
        <v>212020200900</v>
      </c>
      <c r="K402" s="147">
        <f t="shared" si="61"/>
        <v>5000000</v>
      </c>
      <c r="L402" s="147">
        <f t="shared" si="48"/>
        <v>5000000</v>
      </c>
      <c r="M402" s="147">
        <f t="shared" si="58"/>
        <v>0</v>
      </c>
      <c r="N402" s="159">
        <v>4000110744</v>
      </c>
    </row>
    <row r="403" spans="1:14" ht="24.6" customHeight="1" x14ac:dyDescent="0.2">
      <c r="A403" s="41" t="s">
        <v>163</v>
      </c>
      <c r="B403" s="3">
        <v>2</v>
      </c>
      <c r="C403" s="97">
        <v>9537222</v>
      </c>
      <c r="D403" s="97">
        <v>9537222</v>
      </c>
      <c r="E403" s="5">
        <f t="shared" si="59"/>
        <v>0</v>
      </c>
      <c r="F403" s="141">
        <f t="shared" si="60"/>
        <v>0</v>
      </c>
      <c r="G403" s="142"/>
      <c r="H403" s="3"/>
      <c r="I403" s="3" t="s">
        <v>370</v>
      </c>
      <c r="J403" s="56">
        <v>2110103020</v>
      </c>
      <c r="K403" s="147">
        <f t="shared" si="61"/>
        <v>9537222</v>
      </c>
      <c r="L403" s="147">
        <f t="shared" si="48"/>
        <v>9537222</v>
      </c>
      <c r="M403" s="147">
        <f t="shared" si="58"/>
        <v>0</v>
      </c>
      <c r="N403" s="159">
        <v>4000109346</v>
      </c>
    </row>
    <row r="404" spans="1:14" x14ac:dyDescent="0.2">
      <c r="A404" s="41" t="s">
        <v>286</v>
      </c>
      <c r="B404" s="3">
        <v>1</v>
      </c>
      <c r="C404" s="97">
        <v>110000000</v>
      </c>
      <c r="D404" s="97">
        <f>C404</f>
        <v>110000000</v>
      </c>
      <c r="E404" s="5">
        <f t="shared" si="59"/>
        <v>0</v>
      </c>
      <c r="F404" s="141">
        <f t="shared" si="60"/>
        <v>0</v>
      </c>
      <c r="G404" s="142" t="s">
        <v>316</v>
      </c>
      <c r="H404" s="3"/>
      <c r="I404" s="3"/>
      <c r="J404" s="56">
        <v>2110103020</v>
      </c>
      <c r="K404" s="147">
        <f t="shared" si="61"/>
        <v>110000000</v>
      </c>
      <c r="L404" s="147">
        <f t="shared" si="48"/>
        <v>110000000</v>
      </c>
      <c r="M404" s="147">
        <f t="shared" si="58"/>
        <v>0</v>
      </c>
      <c r="N404" s="159">
        <v>4000108655</v>
      </c>
    </row>
    <row r="405" spans="1:14" x14ac:dyDescent="0.2">
      <c r="A405" s="41" t="s">
        <v>164</v>
      </c>
      <c r="B405" s="3">
        <v>1</v>
      </c>
      <c r="C405" s="97">
        <v>25000000</v>
      </c>
      <c r="D405" s="97">
        <v>25000000</v>
      </c>
      <c r="E405" s="5">
        <f t="shared" si="59"/>
        <v>0</v>
      </c>
      <c r="F405" s="141">
        <f t="shared" si="60"/>
        <v>0</v>
      </c>
      <c r="G405" s="142" t="s">
        <v>465</v>
      </c>
      <c r="H405" s="3"/>
      <c r="I405" s="3"/>
      <c r="J405" s="56">
        <v>2110103020</v>
      </c>
      <c r="K405" s="147">
        <f t="shared" si="61"/>
        <v>25000000</v>
      </c>
      <c r="L405" s="147">
        <f t="shared" si="48"/>
        <v>25000000</v>
      </c>
      <c r="M405" s="147">
        <f t="shared" si="58"/>
        <v>0</v>
      </c>
      <c r="N405" s="159">
        <v>4000110373</v>
      </c>
    </row>
    <row r="406" spans="1:14" ht="32.25" customHeight="1" x14ac:dyDescent="0.2">
      <c r="A406" s="41" t="s">
        <v>165</v>
      </c>
      <c r="B406" s="3">
        <v>1</v>
      </c>
      <c r="C406" s="97">
        <v>27776484</v>
      </c>
      <c r="D406" s="97">
        <v>27776484</v>
      </c>
      <c r="E406" s="5">
        <f t="shared" si="59"/>
        <v>0</v>
      </c>
      <c r="F406" s="141">
        <f t="shared" si="60"/>
        <v>0</v>
      </c>
      <c r="G406" s="142"/>
      <c r="H406" s="3"/>
      <c r="I406" s="3" t="s">
        <v>371</v>
      </c>
      <c r="J406" s="56">
        <v>2110103020</v>
      </c>
      <c r="K406" s="147">
        <f t="shared" si="61"/>
        <v>27776484</v>
      </c>
      <c r="L406" s="147">
        <f t="shared" si="48"/>
        <v>27776484</v>
      </c>
      <c r="M406" s="147">
        <f t="shared" si="58"/>
        <v>0</v>
      </c>
      <c r="N406" s="159">
        <v>4000109346</v>
      </c>
    </row>
    <row r="407" spans="1:14" x14ac:dyDescent="0.2">
      <c r="A407" s="41" t="s">
        <v>166</v>
      </c>
      <c r="B407" s="3">
        <v>1</v>
      </c>
      <c r="C407" s="97">
        <v>45000000</v>
      </c>
      <c r="D407" s="97">
        <f>C407</f>
        <v>45000000</v>
      </c>
      <c r="E407" s="5">
        <f t="shared" si="59"/>
        <v>0</v>
      </c>
      <c r="F407" s="141">
        <f t="shared" si="60"/>
        <v>0</v>
      </c>
      <c r="G407" s="142" t="s">
        <v>316</v>
      </c>
      <c r="H407" s="3"/>
      <c r="I407" s="3"/>
      <c r="J407" s="59">
        <v>2110103020</v>
      </c>
      <c r="K407" s="147">
        <f t="shared" si="61"/>
        <v>45000000</v>
      </c>
      <c r="L407" s="147">
        <f t="shared" ref="L407:L419" si="62">+D407</f>
        <v>45000000</v>
      </c>
      <c r="M407" s="147">
        <f t="shared" si="58"/>
        <v>0</v>
      </c>
      <c r="N407" s="159">
        <v>4000108655</v>
      </c>
    </row>
    <row r="408" spans="1:14" ht="48" customHeight="1" x14ac:dyDescent="0.2">
      <c r="A408" s="41" t="s">
        <v>167</v>
      </c>
      <c r="B408" s="3">
        <v>1</v>
      </c>
      <c r="C408" s="97">
        <v>30502305</v>
      </c>
      <c r="D408" s="97">
        <v>30502305</v>
      </c>
      <c r="E408" s="5">
        <f t="shared" si="59"/>
        <v>0</v>
      </c>
      <c r="F408" s="141">
        <f t="shared" si="60"/>
        <v>0</v>
      </c>
      <c r="G408" s="142" t="s">
        <v>466</v>
      </c>
      <c r="H408" s="3"/>
      <c r="I408" s="3" t="s">
        <v>373</v>
      </c>
      <c r="J408" s="56">
        <v>2110103020</v>
      </c>
      <c r="K408" s="147">
        <f t="shared" si="61"/>
        <v>30502305</v>
      </c>
      <c r="L408" s="147">
        <f t="shared" si="62"/>
        <v>30502305</v>
      </c>
      <c r="M408" s="147">
        <f t="shared" si="58"/>
        <v>0</v>
      </c>
      <c r="N408" s="159" t="s">
        <v>469</v>
      </c>
    </row>
    <row r="409" spans="1:14" ht="33.6" customHeight="1" x14ac:dyDescent="0.2">
      <c r="A409" s="41" t="s">
        <v>168</v>
      </c>
      <c r="B409" s="3">
        <v>1</v>
      </c>
      <c r="C409" s="97">
        <v>0</v>
      </c>
      <c r="D409" s="97">
        <v>0</v>
      </c>
      <c r="E409" s="5">
        <f t="shared" si="59"/>
        <v>0</v>
      </c>
      <c r="F409" s="141">
        <f t="shared" si="60"/>
        <v>0</v>
      </c>
      <c r="G409" s="142"/>
      <c r="H409" s="3"/>
      <c r="I409" s="3"/>
      <c r="J409" s="56">
        <v>212020100400</v>
      </c>
      <c r="K409" s="147">
        <f t="shared" si="61"/>
        <v>0</v>
      </c>
      <c r="L409" s="147">
        <f t="shared" si="62"/>
        <v>0</v>
      </c>
      <c r="M409" s="147">
        <f t="shared" si="58"/>
        <v>0</v>
      </c>
      <c r="N409" s="159"/>
    </row>
    <row r="410" spans="1:14" ht="72" customHeight="1" x14ac:dyDescent="0.2">
      <c r="A410" s="41" t="s">
        <v>169</v>
      </c>
      <c r="B410" s="3">
        <v>1</v>
      </c>
      <c r="C410" s="97">
        <v>53769437</v>
      </c>
      <c r="D410" s="97">
        <v>53769437</v>
      </c>
      <c r="E410" s="5">
        <f t="shared" si="59"/>
        <v>0</v>
      </c>
      <c r="F410" s="141">
        <f t="shared" si="60"/>
        <v>0</v>
      </c>
      <c r="G410" s="142"/>
      <c r="H410" s="3"/>
      <c r="I410" s="3" t="s">
        <v>372</v>
      </c>
      <c r="J410" s="56">
        <v>2110103020</v>
      </c>
      <c r="K410" s="147">
        <f t="shared" si="61"/>
        <v>53769437</v>
      </c>
      <c r="L410" s="147">
        <f t="shared" si="62"/>
        <v>53769437</v>
      </c>
      <c r="M410" s="147">
        <f t="shared" si="58"/>
        <v>0</v>
      </c>
      <c r="N410" s="159">
        <v>4000109346</v>
      </c>
    </row>
    <row r="411" spans="1:14" ht="29.25" customHeight="1" x14ac:dyDescent="0.2">
      <c r="A411" s="41" t="s">
        <v>170</v>
      </c>
      <c r="B411" s="3" t="s">
        <v>206</v>
      </c>
      <c r="C411" s="97">
        <v>50000000</v>
      </c>
      <c r="D411" s="97">
        <v>42219266</v>
      </c>
      <c r="E411" s="5">
        <f t="shared" si="59"/>
        <v>7780734</v>
      </c>
      <c r="F411" s="141">
        <f t="shared" si="60"/>
        <v>0.15561468000000001</v>
      </c>
      <c r="G411" s="142"/>
      <c r="H411" s="3"/>
      <c r="I411" s="3" t="s">
        <v>463</v>
      </c>
      <c r="J411" s="56">
        <v>2110103020</v>
      </c>
      <c r="K411" s="147">
        <f t="shared" si="61"/>
        <v>50000000</v>
      </c>
      <c r="L411" s="147">
        <f t="shared" si="62"/>
        <v>42219266</v>
      </c>
      <c r="M411" s="147">
        <f t="shared" si="58"/>
        <v>7780734</v>
      </c>
      <c r="N411" s="159"/>
    </row>
    <row r="412" spans="1:14" ht="22.5" x14ac:dyDescent="0.2">
      <c r="A412" s="41" t="s">
        <v>171</v>
      </c>
      <c r="B412" s="3">
        <v>4</v>
      </c>
      <c r="C412" s="97">
        <v>24000000</v>
      </c>
      <c r="D412" s="97">
        <v>24000000</v>
      </c>
      <c r="E412" s="5">
        <f t="shared" si="59"/>
        <v>0</v>
      </c>
      <c r="F412" s="141">
        <f t="shared" si="60"/>
        <v>0</v>
      </c>
      <c r="G412" s="142"/>
      <c r="H412" s="3"/>
      <c r="I412" s="3"/>
      <c r="J412" s="56">
        <v>2110103020</v>
      </c>
      <c r="K412" s="147">
        <f t="shared" si="61"/>
        <v>24000000</v>
      </c>
      <c r="L412" s="147">
        <f t="shared" si="62"/>
        <v>24000000</v>
      </c>
      <c r="M412" s="147">
        <f t="shared" si="58"/>
        <v>0</v>
      </c>
      <c r="N412" s="159" t="s">
        <v>470</v>
      </c>
    </row>
    <row r="413" spans="1:14" ht="25.9" customHeight="1" x14ac:dyDescent="0.25">
      <c r="A413" s="41" t="s">
        <v>172</v>
      </c>
      <c r="B413" s="3">
        <v>1</v>
      </c>
      <c r="C413" s="97">
        <v>75000000</v>
      </c>
      <c r="D413" s="97">
        <v>75000000</v>
      </c>
      <c r="E413" s="5">
        <f t="shared" si="59"/>
        <v>0</v>
      </c>
      <c r="F413" s="141">
        <f t="shared" si="60"/>
        <v>0</v>
      </c>
      <c r="G413" s="142" t="s">
        <v>467</v>
      </c>
      <c r="H413" s="157"/>
      <c r="I413" s="3"/>
      <c r="J413" s="56">
        <v>2110103020</v>
      </c>
      <c r="K413" s="147">
        <f t="shared" si="61"/>
        <v>75000000</v>
      </c>
      <c r="L413" s="147">
        <f t="shared" si="62"/>
        <v>75000000</v>
      </c>
      <c r="M413" s="147">
        <f t="shared" si="58"/>
        <v>0</v>
      </c>
      <c r="N413" s="159">
        <v>4000109364</v>
      </c>
    </row>
    <row r="414" spans="1:14" ht="36" customHeight="1" x14ac:dyDescent="0.2">
      <c r="A414" s="41" t="s">
        <v>173</v>
      </c>
      <c r="B414" s="3">
        <v>1</v>
      </c>
      <c r="C414" s="97">
        <v>4000000</v>
      </c>
      <c r="D414" s="97">
        <v>4000000</v>
      </c>
      <c r="E414" s="5">
        <f t="shared" si="59"/>
        <v>0</v>
      </c>
      <c r="F414" s="141">
        <f t="shared" si="60"/>
        <v>0</v>
      </c>
      <c r="G414" s="142" t="s">
        <v>455</v>
      </c>
      <c r="H414" s="3"/>
      <c r="I414" s="3" t="s">
        <v>367</v>
      </c>
      <c r="J414" s="56">
        <v>212020200900</v>
      </c>
      <c r="K414" s="147">
        <f t="shared" si="61"/>
        <v>4000000</v>
      </c>
      <c r="L414" s="147">
        <f t="shared" si="62"/>
        <v>4000000</v>
      </c>
      <c r="M414" s="147">
        <f t="shared" si="58"/>
        <v>0</v>
      </c>
      <c r="N414" s="159">
        <v>4000110744</v>
      </c>
    </row>
    <row r="415" spans="1:14" ht="65.45" customHeight="1" x14ac:dyDescent="0.2">
      <c r="A415" s="41" t="s">
        <v>287</v>
      </c>
      <c r="B415" s="3">
        <v>1</v>
      </c>
      <c r="C415" s="97">
        <v>0</v>
      </c>
      <c r="D415" s="97">
        <v>0</v>
      </c>
      <c r="E415" s="5">
        <f t="shared" si="59"/>
        <v>0</v>
      </c>
      <c r="F415" s="141">
        <f t="shared" si="60"/>
        <v>0</v>
      </c>
      <c r="G415" s="142"/>
      <c r="H415" s="3"/>
      <c r="I415" s="3" t="s">
        <v>337</v>
      </c>
      <c r="J415" s="151">
        <v>2110103020</v>
      </c>
      <c r="K415" s="147">
        <f t="shared" si="61"/>
        <v>0</v>
      </c>
      <c r="L415" s="147">
        <f t="shared" si="62"/>
        <v>0</v>
      </c>
      <c r="M415" s="147">
        <f t="shared" si="58"/>
        <v>0</v>
      </c>
      <c r="N415" s="159"/>
    </row>
    <row r="416" spans="1:14" ht="36" customHeight="1" x14ac:dyDescent="0.2">
      <c r="A416" s="41" t="s">
        <v>174</v>
      </c>
      <c r="B416" s="3">
        <v>1</v>
      </c>
      <c r="C416" s="97">
        <v>5000000</v>
      </c>
      <c r="D416" s="97">
        <v>5000000</v>
      </c>
      <c r="E416" s="5">
        <f t="shared" si="59"/>
        <v>0</v>
      </c>
      <c r="F416" s="141">
        <f t="shared" si="60"/>
        <v>0</v>
      </c>
      <c r="G416" s="142" t="s">
        <v>455</v>
      </c>
      <c r="H416" s="3"/>
      <c r="I416" s="3" t="s">
        <v>367</v>
      </c>
      <c r="J416" s="56">
        <v>212020200900</v>
      </c>
      <c r="K416" s="147">
        <f t="shared" si="61"/>
        <v>5000000</v>
      </c>
      <c r="L416" s="147">
        <f t="shared" si="62"/>
        <v>5000000</v>
      </c>
      <c r="M416" s="147">
        <f t="shared" si="58"/>
        <v>0</v>
      </c>
      <c r="N416" s="159">
        <v>4000110744</v>
      </c>
    </row>
    <row r="417" spans="1:14" ht="22.5" x14ac:dyDescent="0.2">
      <c r="A417" s="41" t="s">
        <v>175</v>
      </c>
      <c r="B417" s="3" t="s">
        <v>206</v>
      </c>
      <c r="C417" s="97">
        <v>0</v>
      </c>
      <c r="D417" s="97">
        <v>0</v>
      </c>
      <c r="E417" s="5">
        <f t="shared" si="59"/>
        <v>0</v>
      </c>
      <c r="F417" s="141">
        <f t="shared" si="60"/>
        <v>0</v>
      </c>
      <c r="G417" s="142"/>
      <c r="H417" s="3"/>
      <c r="I417" s="3" t="s">
        <v>398</v>
      </c>
      <c r="J417" s="56">
        <v>2110103020</v>
      </c>
      <c r="K417" s="147">
        <f t="shared" si="61"/>
        <v>0</v>
      </c>
      <c r="L417" s="147">
        <f t="shared" si="62"/>
        <v>0</v>
      </c>
      <c r="M417" s="147">
        <f t="shared" si="58"/>
        <v>0</v>
      </c>
      <c r="N417" s="159"/>
    </row>
    <row r="418" spans="1:14" ht="30.75" customHeight="1" x14ac:dyDescent="0.2">
      <c r="A418" s="41" t="s">
        <v>305</v>
      </c>
      <c r="B418" s="3" t="s">
        <v>206</v>
      </c>
      <c r="C418" s="97">
        <v>6548753</v>
      </c>
      <c r="D418" s="97">
        <v>6548753</v>
      </c>
      <c r="E418" s="5">
        <f t="shared" si="59"/>
        <v>0</v>
      </c>
      <c r="F418" s="141">
        <f t="shared" si="60"/>
        <v>0</v>
      </c>
      <c r="G418" s="142"/>
      <c r="H418" s="3"/>
      <c r="I418" s="3"/>
      <c r="J418" s="56">
        <v>212020200800</v>
      </c>
      <c r="K418" s="147">
        <f t="shared" si="61"/>
        <v>6548753</v>
      </c>
      <c r="L418" s="147">
        <f t="shared" si="62"/>
        <v>6548753</v>
      </c>
      <c r="M418" s="147">
        <f t="shared" si="58"/>
        <v>0</v>
      </c>
      <c r="N418" s="159"/>
    </row>
    <row r="419" spans="1:14" ht="38.25" customHeight="1" x14ac:dyDescent="0.2">
      <c r="A419" s="41" t="s">
        <v>200</v>
      </c>
      <c r="B419" s="3">
        <f>4+1+1+1</f>
        <v>7</v>
      </c>
      <c r="C419" s="97">
        <f>22957668+12618298+21823856+26916736</f>
        <v>84316558</v>
      </c>
      <c r="D419" s="97">
        <f>22957668+(12754260+12754260+7374330)</f>
        <v>55840518</v>
      </c>
      <c r="E419" s="5">
        <f t="shared" si="59"/>
        <v>28476040</v>
      </c>
      <c r="F419" s="141">
        <f t="shared" si="60"/>
        <v>0.33772773314584309</v>
      </c>
      <c r="G419" s="142" t="s">
        <v>425</v>
      </c>
      <c r="H419" s="3"/>
      <c r="I419" s="3"/>
      <c r="J419" s="56">
        <v>212020200800</v>
      </c>
      <c r="K419" s="147">
        <f t="shared" si="61"/>
        <v>84316558</v>
      </c>
      <c r="L419" s="147">
        <f t="shared" si="62"/>
        <v>55840518</v>
      </c>
      <c r="M419" s="147">
        <f t="shared" si="58"/>
        <v>28476040</v>
      </c>
      <c r="N419" s="159"/>
    </row>
    <row r="420" spans="1:14" ht="33" customHeight="1" x14ac:dyDescent="0.2">
      <c r="A420" s="41" t="s">
        <v>320</v>
      </c>
      <c r="B420" s="3">
        <v>1</v>
      </c>
      <c r="C420" s="97">
        <v>5000000</v>
      </c>
      <c r="D420" s="97">
        <v>0</v>
      </c>
      <c r="E420" s="5">
        <f t="shared" si="59"/>
        <v>5000000</v>
      </c>
      <c r="F420" s="141">
        <f t="shared" si="60"/>
        <v>1</v>
      </c>
      <c r="G420" s="142"/>
      <c r="H420" s="3"/>
      <c r="I420" s="3"/>
      <c r="J420" s="158">
        <v>2110103020</v>
      </c>
      <c r="K420" s="147">
        <f t="shared" si="61"/>
        <v>5000000</v>
      </c>
      <c r="L420" s="147">
        <f t="shared" si="61"/>
        <v>0</v>
      </c>
      <c r="M420" s="147">
        <f t="shared" si="58"/>
        <v>5000000</v>
      </c>
      <c r="N420" s="159"/>
    </row>
    <row r="421" spans="1:14" ht="27" customHeight="1" x14ac:dyDescent="0.2">
      <c r="A421" s="178" t="s">
        <v>176</v>
      </c>
      <c r="B421" s="179"/>
      <c r="C421" s="70">
        <f>SUM(C398:C420)</f>
        <v>1392685759</v>
      </c>
      <c r="D421" s="70">
        <f>SUM(D398:D420)</f>
        <v>1315346079</v>
      </c>
      <c r="E421" s="70">
        <f>+C421-D421</f>
        <v>77339680</v>
      </c>
      <c r="F421" s="71">
        <f>E421/C421</f>
        <v>5.5532757120696601E-2</v>
      </c>
      <c r="G421" s="78"/>
      <c r="H421" s="79"/>
      <c r="I421" s="79"/>
      <c r="J421" s="66"/>
      <c r="K421" s="67"/>
      <c r="L421" s="68">
        <f t="shared" ref="L421:L471" si="63">+D421</f>
        <v>1315346079</v>
      </c>
      <c r="M421" s="68">
        <f t="shared" si="58"/>
        <v>77339680</v>
      </c>
      <c r="N421" s="69"/>
    </row>
    <row r="422" spans="1:14" ht="14.45" customHeight="1" x14ac:dyDescent="0.2">
      <c r="A422" s="28" t="s">
        <v>68</v>
      </c>
      <c r="B422" s="171" t="s">
        <v>69</v>
      </c>
      <c r="C422" s="172"/>
      <c r="D422" s="172"/>
      <c r="E422" s="172"/>
      <c r="F422" s="172"/>
      <c r="G422" s="172"/>
      <c r="H422" s="172"/>
      <c r="I422" s="173"/>
      <c r="J422" s="181" t="s">
        <v>313</v>
      </c>
      <c r="K422" s="182" t="s">
        <v>12</v>
      </c>
      <c r="L422" s="182" t="s">
        <v>13</v>
      </c>
      <c r="M422" s="182" t="s">
        <v>14</v>
      </c>
      <c r="N422" s="183" t="s">
        <v>322</v>
      </c>
    </row>
    <row r="423" spans="1:14" ht="12" customHeight="1" x14ac:dyDescent="0.2">
      <c r="A423" s="28" t="s">
        <v>3</v>
      </c>
      <c r="B423" s="171" t="s">
        <v>149</v>
      </c>
      <c r="C423" s="172"/>
      <c r="D423" s="172"/>
      <c r="E423" s="172"/>
      <c r="F423" s="172"/>
      <c r="G423" s="172"/>
      <c r="H423" s="172"/>
      <c r="I423" s="173"/>
      <c r="J423" s="181"/>
      <c r="K423" s="182"/>
      <c r="L423" s="182"/>
      <c r="M423" s="182"/>
      <c r="N423" s="183"/>
    </row>
    <row r="424" spans="1:14" ht="10.15" customHeight="1" x14ac:dyDescent="0.2">
      <c r="A424" s="28" t="s">
        <v>5</v>
      </c>
      <c r="B424" s="171" t="s">
        <v>177</v>
      </c>
      <c r="C424" s="172"/>
      <c r="D424" s="172"/>
      <c r="E424" s="172"/>
      <c r="F424" s="172"/>
      <c r="G424" s="172"/>
      <c r="H424" s="172"/>
      <c r="I424" s="173"/>
      <c r="J424" s="181"/>
      <c r="K424" s="182"/>
      <c r="L424" s="182"/>
      <c r="M424" s="182"/>
      <c r="N424" s="183"/>
    </row>
    <row r="425" spans="1:14" x14ac:dyDescent="0.2">
      <c r="A425" s="28" t="s">
        <v>7</v>
      </c>
      <c r="B425" s="174" t="s">
        <v>151</v>
      </c>
      <c r="C425" s="175"/>
      <c r="D425" s="175"/>
      <c r="E425" s="175"/>
      <c r="F425" s="175"/>
      <c r="G425" s="175"/>
      <c r="H425" s="175"/>
      <c r="I425" s="176"/>
      <c r="J425" s="181"/>
      <c r="K425" s="182"/>
      <c r="L425" s="182"/>
      <c r="M425" s="182"/>
      <c r="N425" s="183"/>
    </row>
    <row r="426" spans="1:14" x14ac:dyDescent="0.2">
      <c r="A426" s="28" t="s">
        <v>9</v>
      </c>
      <c r="B426" s="174" t="s">
        <v>380</v>
      </c>
      <c r="C426" s="175"/>
      <c r="D426" s="175"/>
      <c r="E426" s="175"/>
      <c r="F426" s="175"/>
      <c r="G426" s="175"/>
      <c r="H426" s="175"/>
      <c r="I426" s="176"/>
      <c r="J426" s="181"/>
      <c r="K426" s="182"/>
      <c r="L426" s="182"/>
      <c r="M426" s="182"/>
      <c r="N426" s="183"/>
    </row>
    <row r="427" spans="1:14" ht="33.75" x14ac:dyDescent="0.2">
      <c r="A427" s="29" t="s">
        <v>10</v>
      </c>
      <c r="B427" s="29" t="s">
        <v>11</v>
      </c>
      <c r="C427" s="30" t="s">
        <v>12</v>
      </c>
      <c r="D427" s="31" t="s">
        <v>13</v>
      </c>
      <c r="E427" s="32" t="s">
        <v>14</v>
      </c>
      <c r="F427" s="29" t="s">
        <v>15</v>
      </c>
      <c r="G427" s="33" t="s">
        <v>16</v>
      </c>
      <c r="H427" s="29" t="s">
        <v>17</v>
      </c>
      <c r="I427" s="29" t="s">
        <v>18</v>
      </c>
      <c r="J427" s="181"/>
      <c r="K427" s="182"/>
      <c r="L427" s="182"/>
      <c r="M427" s="182"/>
      <c r="N427" s="183"/>
    </row>
    <row r="428" spans="1:14" ht="78.75" customHeight="1" x14ac:dyDescent="0.2">
      <c r="A428" s="41" t="s">
        <v>441</v>
      </c>
      <c r="B428" s="3">
        <v>4</v>
      </c>
      <c r="C428" s="4">
        <v>5000000</v>
      </c>
      <c r="D428" s="4">
        <v>5000000</v>
      </c>
      <c r="E428" s="5">
        <f t="shared" ref="E428:E435" si="64">C428-D428</f>
        <v>0</v>
      </c>
      <c r="F428" s="85">
        <f t="shared" ref="F428:F435" si="65">IFERROR(E428/C428,0)</f>
        <v>0</v>
      </c>
      <c r="G428" s="98"/>
      <c r="H428" s="3"/>
      <c r="I428" s="93" t="s">
        <v>473</v>
      </c>
      <c r="J428" s="53">
        <v>212020200900</v>
      </c>
      <c r="K428" s="50">
        <f t="shared" ref="K428:K435" si="66">C428</f>
        <v>5000000</v>
      </c>
      <c r="L428" s="50">
        <f t="shared" si="63"/>
        <v>5000000</v>
      </c>
      <c r="M428" s="50">
        <f t="shared" si="58"/>
        <v>0</v>
      </c>
      <c r="N428" s="54">
        <v>4000110744</v>
      </c>
    </row>
    <row r="429" spans="1:14" ht="134.25" customHeight="1" x14ac:dyDescent="0.2">
      <c r="A429" s="86" t="s">
        <v>442</v>
      </c>
      <c r="B429" s="11">
        <v>3</v>
      </c>
      <c r="C429" s="4">
        <v>2500000</v>
      </c>
      <c r="D429" s="4">
        <v>2500000</v>
      </c>
      <c r="E429" s="87">
        <f>C429-D429</f>
        <v>0</v>
      </c>
      <c r="F429" s="88">
        <f t="shared" si="65"/>
        <v>0</v>
      </c>
      <c r="G429" s="89"/>
      <c r="H429" s="11"/>
      <c r="I429" s="91" t="s">
        <v>474</v>
      </c>
      <c r="J429" s="53">
        <v>212020200900</v>
      </c>
      <c r="K429" s="50">
        <f t="shared" si="66"/>
        <v>2500000</v>
      </c>
      <c r="L429" s="50">
        <f t="shared" si="63"/>
        <v>2500000</v>
      </c>
      <c r="M429" s="50">
        <f t="shared" si="58"/>
        <v>0</v>
      </c>
      <c r="N429" s="54">
        <v>4000110744</v>
      </c>
    </row>
    <row r="430" spans="1:14" ht="60.75" customHeight="1" x14ac:dyDescent="0.2">
      <c r="A430" s="86" t="s">
        <v>290</v>
      </c>
      <c r="B430" s="11">
        <v>0</v>
      </c>
      <c r="C430" s="4">
        <v>0</v>
      </c>
      <c r="D430" s="4">
        <v>0</v>
      </c>
      <c r="E430" s="87">
        <f>C430-D430</f>
        <v>0</v>
      </c>
      <c r="F430" s="88">
        <f t="shared" si="65"/>
        <v>0</v>
      </c>
      <c r="G430" s="89"/>
      <c r="H430" s="11"/>
      <c r="I430" s="91" t="s">
        <v>475</v>
      </c>
      <c r="J430" s="53">
        <v>212020200800</v>
      </c>
      <c r="K430" s="50">
        <f t="shared" si="66"/>
        <v>0</v>
      </c>
      <c r="L430" s="50">
        <f t="shared" si="63"/>
        <v>0</v>
      </c>
      <c r="M430" s="50">
        <f t="shared" si="58"/>
        <v>0</v>
      </c>
      <c r="N430" s="54"/>
    </row>
    <row r="431" spans="1:14" ht="13.9" customHeight="1" x14ac:dyDescent="0.2">
      <c r="A431" s="41" t="s">
        <v>291</v>
      </c>
      <c r="B431" s="3">
        <v>1</v>
      </c>
      <c r="C431" s="4">
        <v>5000000</v>
      </c>
      <c r="D431" s="4">
        <f>C431</f>
        <v>5000000</v>
      </c>
      <c r="E431" s="5">
        <f>C431-D431</f>
        <v>0</v>
      </c>
      <c r="F431" s="44">
        <f t="shared" si="65"/>
        <v>0</v>
      </c>
      <c r="G431" s="98" t="s">
        <v>316</v>
      </c>
      <c r="H431" s="3"/>
      <c r="I431" s="3"/>
      <c r="J431" s="53">
        <v>212020200900</v>
      </c>
      <c r="K431" s="50">
        <f t="shared" si="66"/>
        <v>5000000</v>
      </c>
      <c r="L431" s="50">
        <f t="shared" si="63"/>
        <v>5000000</v>
      </c>
      <c r="M431" s="50">
        <f t="shared" si="58"/>
        <v>0</v>
      </c>
      <c r="N431" s="54">
        <v>4000108655</v>
      </c>
    </row>
    <row r="432" spans="1:14" ht="72.599999999999994" customHeight="1" x14ac:dyDescent="0.2">
      <c r="A432" s="41" t="s">
        <v>292</v>
      </c>
      <c r="B432" s="3">
        <v>1</v>
      </c>
      <c r="C432" s="4">
        <f>20000000+10000000</f>
        <v>30000000</v>
      </c>
      <c r="D432" s="4">
        <v>0</v>
      </c>
      <c r="E432" s="5">
        <f t="shared" si="64"/>
        <v>30000000</v>
      </c>
      <c r="F432" s="44">
        <f t="shared" si="65"/>
        <v>1</v>
      </c>
      <c r="G432" s="98"/>
      <c r="H432" s="3"/>
      <c r="I432" s="140" t="s">
        <v>476</v>
      </c>
      <c r="J432" s="53">
        <v>212020100300</v>
      </c>
      <c r="K432" s="50">
        <f t="shared" si="66"/>
        <v>30000000</v>
      </c>
      <c r="L432" s="50">
        <f t="shared" si="63"/>
        <v>0</v>
      </c>
      <c r="M432" s="50">
        <f t="shared" si="58"/>
        <v>30000000</v>
      </c>
      <c r="N432" s="54"/>
    </row>
    <row r="433" spans="1:14" ht="108" customHeight="1" x14ac:dyDescent="0.2">
      <c r="A433" s="86" t="s">
        <v>293</v>
      </c>
      <c r="B433" s="11">
        <v>0</v>
      </c>
      <c r="C433" s="4">
        <v>0</v>
      </c>
      <c r="D433" s="4">
        <v>0</v>
      </c>
      <c r="E433" s="87">
        <f t="shared" si="64"/>
        <v>0</v>
      </c>
      <c r="F433" s="88">
        <f t="shared" si="65"/>
        <v>0</v>
      </c>
      <c r="G433" s="89"/>
      <c r="H433" s="11"/>
      <c r="I433" s="93" t="s">
        <v>477</v>
      </c>
      <c r="J433" s="53">
        <v>212020200800</v>
      </c>
      <c r="K433" s="50">
        <f t="shared" si="66"/>
        <v>0</v>
      </c>
      <c r="L433" s="50">
        <f t="shared" si="63"/>
        <v>0</v>
      </c>
      <c r="M433" s="50">
        <f t="shared" si="58"/>
        <v>0</v>
      </c>
      <c r="N433" s="54"/>
    </row>
    <row r="434" spans="1:14" ht="28.15" customHeight="1" x14ac:dyDescent="0.2">
      <c r="A434" s="41" t="s">
        <v>200</v>
      </c>
      <c r="B434" s="3">
        <v>2</v>
      </c>
      <c r="C434" s="4">
        <f>49599900+12618298</f>
        <v>62218198</v>
      </c>
      <c r="D434" s="4">
        <f>49458186+12618298</f>
        <v>62076484</v>
      </c>
      <c r="E434" s="5">
        <f t="shared" si="64"/>
        <v>141714</v>
      </c>
      <c r="F434" s="44">
        <f t="shared" si="65"/>
        <v>2.2776937384139605E-3</v>
      </c>
      <c r="G434" s="98" t="s">
        <v>426</v>
      </c>
      <c r="H434" s="3"/>
      <c r="I434" s="3"/>
      <c r="J434" s="53">
        <v>212020200800</v>
      </c>
      <c r="K434" s="50">
        <f t="shared" si="66"/>
        <v>62218198</v>
      </c>
      <c r="L434" s="50">
        <f t="shared" si="63"/>
        <v>62076484</v>
      </c>
      <c r="M434" s="50">
        <f t="shared" si="58"/>
        <v>141714</v>
      </c>
      <c r="N434" s="54"/>
    </row>
    <row r="435" spans="1:14" ht="25.15" customHeight="1" x14ac:dyDescent="0.2">
      <c r="A435" s="41" t="s">
        <v>306</v>
      </c>
      <c r="B435" s="3">
        <v>1</v>
      </c>
      <c r="C435" s="4">
        <v>3449000</v>
      </c>
      <c r="D435" s="4">
        <v>3449000</v>
      </c>
      <c r="E435" s="5">
        <f t="shared" si="64"/>
        <v>0</v>
      </c>
      <c r="F435" s="44">
        <f t="shared" si="65"/>
        <v>0</v>
      </c>
      <c r="G435" s="98" t="s">
        <v>333</v>
      </c>
      <c r="H435" s="3"/>
      <c r="I435" s="3" t="s">
        <v>368</v>
      </c>
      <c r="J435" s="53">
        <v>212020200800</v>
      </c>
      <c r="K435" s="50">
        <f t="shared" si="66"/>
        <v>3449000</v>
      </c>
      <c r="L435" s="50">
        <f t="shared" si="63"/>
        <v>3449000</v>
      </c>
      <c r="M435" s="50">
        <f t="shared" si="58"/>
        <v>0</v>
      </c>
      <c r="N435" s="54">
        <v>4000108984</v>
      </c>
    </row>
    <row r="436" spans="1:14" ht="27" customHeight="1" x14ac:dyDescent="0.2">
      <c r="A436" s="163" t="s">
        <v>321</v>
      </c>
      <c r="B436" s="163"/>
      <c r="C436" s="70">
        <f>SUM(C428:C435)</f>
        <v>108167198</v>
      </c>
      <c r="D436" s="70">
        <f>SUM(D428:D435)</f>
        <v>78025484</v>
      </c>
      <c r="E436" s="70">
        <f>SUM(E428:E435)</f>
        <v>30141714</v>
      </c>
      <c r="F436" s="71">
        <f>E436/C436</f>
        <v>0.27865854489454372</v>
      </c>
      <c r="G436" s="78"/>
      <c r="H436" s="72"/>
      <c r="I436" s="72"/>
      <c r="J436" s="66"/>
      <c r="K436" s="67"/>
      <c r="L436" s="68">
        <f t="shared" si="63"/>
        <v>78025484</v>
      </c>
      <c r="M436" s="68">
        <f t="shared" si="58"/>
        <v>30141714</v>
      </c>
      <c r="N436" s="69"/>
    </row>
    <row r="437" spans="1:14" ht="14.45" customHeight="1" x14ac:dyDescent="0.2">
      <c r="A437" s="28" t="s">
        <v>68</v>
      </c>
      <c r="B437" s="165" t="s">
        <v>69</v>
      </c>
      <c r="C437" s="165"/>
      <c r="D437" s="165"/>
      <c r="E437" s="165"/>
      <c r="F437" s="165"/>
      <c r="G437" s="165"/>
      <c r="H437" s="165"/>
      <c r="I437" s="165"/>
      <c r="J437" s="181" t="s">
        <v>313</v>
      </c>
      <c r="K437" s="182" t="s">
        <v>12</v>
      </c>
      <c r="L437" s="182" t="s">
        <v>13</v>
      </c>
      <c r="M437" s="182" t="s">
        <v>14</v>
      </c>
      <c r="N437" s="183" t="s">
        <v>322</v>
      </c>
    </row>
    <row r="438" spans="1:14" x14ac:dyDescent="0.2">
      <c r="A438" s="28" t="s">
        <v>3</v>
      </c>
      <c r="B438" s="165" t="s">
        <v>178</v>
      </c>
      <c r="C438" s="165"/>
      <c r="D438" s="165"/>
      <c r="E438" s="165"/>
      <c r="F438" s="165"/>
      <c r="G438" s="165"/>
      <c r="H438" s="165"/>
      <c r="I438" s="165"/>
      <c r="J438" s="181"/>
      <c r="K438" s="182"/>
      <c r="L438" s="182"/>
      <c r="M438" s="182"/>
      <c r="N438" s="183"/>
    </row>
    <row r="439" spans="1:14" x14ac:dyDescent="0.2">
      <c r="A439" s="28" t="s">
        <v>5</v>
      </c>
      <c r="B439" s="165" t="s">
        <v>179</v>
      </c>
      <c r="C439" s="165"/>
      <c r="D439" s="170"/>
      <c r="E439" s="170"/>
      <c r="F439" s="170"/>
      <c r="G439" s="170"/>
      <c r="H439" s="170"/>
      <c r="I439" s="170"/>
      <c r="J439" s="181"/>
      <c r="K439" s="182"/>
      <c r="L439" s="182"/>
      <c r="M439" s="182"/>
      <c r="N439" s="183"/>
    </row>
    <row r="440" spans="1:14" x14ac:dyDescent="0.2">
      <c r="A440" s="28" t="s">
        <v>7</v>
      </c>
      <c r="B440" s="170" t="s">
        <v>151</v>
      </c>
      <c r="C440" s="170"/>
      <c r="D440" s="170"/>
      <c r="E440" s="170"/>
      <c r="F440" s="170"/>
      <c r="G440" s="170"/>
      <c r="H440" s="170"/>
      <c r="I440" s="170"/>
      <c r="J440" s="181"/>
      <c r="K440" s="182"/>
      <c r="L440" s="182"/>
      <c r="M440" s="182"/>
      <c r="N440" s="183"/>
    </row>
    <row r="441" spans="1:14" x14ac:dyDescent="0.2">
      <c r="A441" s="28" t="s">
        <v>9</v>
      </c>
      <c r="B441" s="170" t="s">
        <v>180</v>
      </c>
      <c r="C441" s="170"/>
      <c r="D441" s="170"/>
      <c r="E441" s="170"/>
      <c r="F441" s="170"/>
      <c r="G441" s="170"/>
      <c r="H441" s="170"/>
      <c r="I441" s="170"/>
      <c r="J441" s="181"/>
      <c r="K441" s="182"/>
      <c r="L441" s="182"/>
      <c r="M441" s="182"/>
      <c r="N441" s="183"/>
    </row>
    <row r="442" spans="1:14" ht="33.75" x14ac:dyDescent="0.2">
      <c r="A442" s="29" t="s">
        <v>10</v>
      </c>
      <c r="B442" s="29" t="s">
        <v>11</v>
      </c>
      <c r="C442" s="30" t="s">
        <v>12</v>
      </c>
      <c r="D442" s="31" t="s">
        <v>13</v>
      </c>
      <c r="E442" s="32" t="s">
        <v>14</v>
      </c>
      <c r="F442" s="29" t="s">
        <v>15</v>
      </c>
      <c r="G442" s="33" t="s">
        <v>16</v>
      </c>
      <c r="H442" s="29" t="s">
        <v>17</v>
      </c>
      <c r="I442" s="29" t="s">
        <v>18</v>
      </c>
      <c r="J442" s="181"/>
      <c r="K442" s="182"/>
      <c r="L442" s="182"/>
      <c r="M442" s="182"/>
      <c r="N442" s="183"/>
    </row>
    <row r="443" spans="1:14" ht="55.5" customHeight="1" x14ac:dyDescent="0.2">
      <c r="A443" s="41" t="s">
        <v>200</v>
      </c>
      <c r="B443" s="3">
        <f>5+1+1</f>
        <v>7</v>
      </c>
      <c r="C443" s="4">
        <f>50450184+50450184+16878752+62223104+(7024123)</f>
        <v>187026347</v>
      </c>
      <c r="D443" s="4">
        <f>50308470+50308470+961000+13808064+14768908+48240255+(8631180)</f>
        <v>187026347</v>
      </c>
      <c r="E443" s="5">
        <f>C443-D443</f>
        <v>0</v>
      </c>
      <c r="F443" s="44">
        <f>IFERROR(E443/C443,0)</f>
        <v>0</v>
      </c>
      <c r="G443" s="98" t="s">
        <v>427</v>
      </c>
      <c r="H443" s="3"/>
      <c r="I443" s="91" t="s">
        <v>419</v>
      </c>
      <c r="J443" s="53">
        <v>212020200800</v>
      </c>
      <c r="K443" s="50">
        <f>C443</f>
        <v>187026347</v>
      </c>
      <c r="L443" s="50">
        <f t="shared" si="63"/>
        <v>187026347</v>
      </c>
      <c r="M443" s="50">
        <f t="shared" si="58"/>
        <v>0</v>
      </c>
      <c r="N443" s="54"/>
    </row>
    <row r="444" spans="1:14" ht="27" customHeight="1" x14ac:dyDescent="0.2">
      <c r="A444" s="163" t="s">
        <v>181</v>
      </c>
      <c r="B444" s="163"/>
      <c r="C444" s="70">
        <f>SUM(C443:C443)</f>
        <v>187026347</v>
      </c>
      <c r="D444" s="70">
        <f>SUM(D443:D443)</f>
        <v>187026347</v>
      </c>
      <c r="E444" s="70">
        <f>SUM(E443:E443)</f>
        <v>0</v>
      </c>
      <c r="F444" s="71">
        <f>E444/C444</f>
        <v>0</v>
      </c>
      <c r="G444" s="78"/>
      <c r="H444" s="72"/>
      <c r="I444" s="72"/>
      <c r="J444" s="66"/>
      <c r="K444" s="67"/>
      <c r="L444" s="68">
        <f t="shared" si="63"/>
        <v>187026347</v>
      </c>
      <c r="M444" s="68">
        <f t="shared" si="58"/>
        <v>0</v>
      </c>
      <c r="N444" s="69"/>
    </row>
    <row r="445" spans="1:14" ht="14.45" customHeight="1" x14ac:dyDescent="0.2">
      <c r="A445" s="28" t="s">
        <v>68</v>
      </c>
      <c r="B445" s="165" t="s">
        <v>69</v>
      </c>
      <c r="C445" s="165"/>
      <c r="D445" s="165"/>
      <c r="E445" s="165"/>
      <c r="F445" s="165"/>
      <c r="G445" s="165"/>
      <c r="H445" s="165"/>
      <c r="I445" s="165"/>
      <c r="J445" s="181" t="s">
        <v>313</v>
      </c>
      <c r="K445" s="182" t="s">
        <v>12</v>
      </c>
      <c r="L445" s="182" t="s">
        <v>13</v>
      </c>
      <c r="M445" s="182" t="s">
        <v>14</v>
      </c>
      <c r="N445" s="183" t="s">
        <v>322</v>
      </c>
    </row>
    <row r="446" spans="1:14" x14ac:dyDescent="0.2">
      <c r="A446" s="28" t="s">
        <v>3</v>
      </c>
      <c r="B446" s="165" t="s">
        <v>182</v>
      </c>
      <c r="C446" s="165"/>
      <c r="D446" s="165"/>
      <c r="E446" s="165"/>
      <c r="F446" s="165"/>
      <c r="G446" s="165"/>
      <c r="H446" s="165"/>
      <c r="I446" s="165"/>
      <c r="J446" s="181"/>
      <c r="K446" s="182"/>
      <c r="L446" s="182"/>
      <c r="M446" s="182"/>
      <c r="N446" s="183"/>
    </row>
    <row r="447" spans="1:14" x14ac:dyDescent="0.2">
      <c r="A447" s="28" t="s">
        <v>5</v>
      </c>
      <c r="B447" s="165" t="s">
        <v>183</v>
      </c>
      <c r="C447" s="165"/>
      <c r="D447" s="170"/>
      <c r="E447" s="170"/>
      <c r="F447" s="170"/>
      <c r="G447" s="170"/>
      <c r="H447" s="170"/>
      <c r="I447" s="170"/>
      <c r="J447" s="181"/>
      <c r="K447" s="182"/>
      <c r="L447" s="182"/>
      <c r="M447" s="182"/>
      <c r="N447" s="183"/>
    </row>
    <row r="448" spans="1:14" x14ac:dyDescent="0.2">
      <c r="A448" s="28" t="s">
        <v>7</v>
      </c>
      <c r="B448" s="170" t="s">
        <v>151</v>
      </c>
      <c r="C448" s="170"/>
      <c r="D448" s="170"/>
      <c r="E448" s="170"/>
      <c r="F448" s="170"/>
      <c r="G448" s="170"/>
      <c r="H448" s="170"/>
      <c r="I448" s="170"/>
      <c r="J448" s="181"/>
      <c r="K448" s="182"/>
      <c r="L448" s="182"/>
      <c r="M448" s="182"/>
      <c r="N448" s="183"/>
    </row>
    <row r="449" spans="1:14" x14ac:dyDescent="0.2">
      <c r="A449" s="28" t="s">
        <v>9</v>
      </c>
      <c r="B449" s="170" t="s">
        <v>184</v>
      </c>
      <c r="C449" s="170"/>
      <c r="D449" s="170"/>
      <c r="E449" s="170"/>
      <c r="F449" s="170"/>
      <c r="G449" s="170"/>
      <c r="H449" s="170"/>
      <c r="I449" s="170"/>
      <c r="J449" s="181"/>
      <c r="K449" s="182"/>
      <c r="L449" s="182"/>
      <c r="M449" s="182"/>
      <c r="N449" s="183"/>
    </row>
    <row r="450" spans="1:14" ht="33.75" x14ac:dyDescent="0.2">
      <c r="A450" s="29" t="s">
        <v>10</v>
      </c>
      <c r="B450" s="29" t="s">
        <v>11</v>
      </c>
      <c r="C450" s="30" t="s">
        <v>12</v>
      </c>
      <c r="D450" s="31" t="s">
        <v>13</v>
      </c>
      <c r="E450" s="32" t="s">
        <v>14</v>
      </c>
      <c r="F450" s="29" t="s">
        <v>15</v>
      </c>
      <c r="G450" s="33" t="s">
        <v>16</v>
      </c>
      <c r="H450" s="29" t="s">
        <v>17</v>
      </c>
      <c r="I450" s="29" t="s">
        <v>18</v>
      </c>
      <c r="J450" s="181"/>
      <c r="K450" s="182"/>
      <c r="L450" s="182"/>
      <c r="M450" s="182"/>
      <c r="N450" s="183"/>
    </row>
    <row r="451" spans="1:14" ht="64.900000000000006" customHeight="1" x14ac:dyDescent="0.2">
      <c r="A451" s="41" t="s">
        <v>185</v>
      </c>
      <c r="B451" s="3">
        <v>1</v>
      </c>
      <c r="C451" s="16">
        <f>36425900+465000</f>
        <v>36890900</v>
      </c>
      <c r="D451" s="16">
        <f>36425900+465000</f>
        <v>36890900</v>
      </c>
      <c r="E451" s="5">
        <f>C451-D451</f>
        <v>0</v>
      </c>
      <c r="F451" s="44">
        <f>E451/C451</f>
        <v>0</v>
      </c>
      <c r="G451" s="98" t="s">
        <v>323</v>
      </c>
      <c r="H451" s="3"/>
      <c r="I451" s="3"/>
      <c r="J451" s="53">
        <v>212020200600</v>
      </c>
      <c r="K451" s="50">
        <f>C451</f>
        <v>36890900</v>
      </c>
      <c r="L451" s="50">
        <f t="shared" si="63"/>
        <v>36890900</v>
      </c>
      <c r="M451" s="50">
        <f t="shared" si="58"/>
        <v>0</v>
      </c>
      <c r="N451" s="60" t="s">
        <v>330</v>
      </c>
    </row>
    <row r="452" spans="1:14" ht="22.5" x14ac:dyDescent="0.2">
      <c r="A452" s="41" t="s">
        <v>303</v>
      </c>
      <c r="B452" s="3">
        <v>1</v>
      </c>
      <c r="C452" s="4">
        <f>18000000+756459</f>
        <v>18756459</v>
      </c>
      <c r="D452" s="4">
        <f>17565542+1190917</f>
        <v>18756459</v>
      </c>
      <c r="E452" s="5">
        <f>C452-D452</f>
        <v>0</v>
      </c>
      <c r="F452" s="44">
        <f>E452/C452</f>
        <v>0</v>
      </c>
      <c r="G452" s="98" t="s">
        <v>329</v>
      </c>
      <c r="H452" s="3"/>
      <c r="I452" s="3"/>
      <c r="J452" s="53">
        <v>212020200800</v>
      </c>
      <c r="K452" s="50">
        <f>C452</f>
        <v>18756459</v>
      </c>
      <c r="L452" s="50">
        <f t="shared" si="63"/>
        <v>18756459</v>
      </c>
      <c r="M452" s="50">
        <f t="shared" si="58"/>
        <v>0</v>
      </c>
      <c r="N452" s="60" t="s">
        <v>328</v>
      </c>
    </row>
    <row r="453" spans="1:14" ht="48.75" customHeight="1" x14ac:dyDescent="0.2">
      <c r="A453" s="41" t="s">
        <v>392</v>
      </c>
      <c r="B453" s="3">
        <v>1</v>
      </c>
      <c r="C453" s="4">
        <v>11683369</v>
      </c>
      <c r="D453" s="4">
        <v>11683369</v>
      </c>
      <c r="E453" s="5">
        <f>C453-D453</f>
        <v>0</v>
      </c>
      <c r="F453" s="96">
        <f>E453/C453</f>
        <v>0</v>
      </c>
      <c r="G453" s="98" t="s">
        <v>329</v>
      </c>
      <c r="H453" s="3"/>
      <c r="I453" s="93" t="s">
        <v>393</v>
      </c>
      <c r="J453" s="95"/>
      <c r="K453" s="50"/>
      <c r="L453" s="50"/>
      <c r="M453" s="50"/>
      <c r="N453" s="60"/>
    </row>
    <row r="454" spans="1:14" ht="35.25" customHeight="1" x14ac:dyDescent="0.2">
      <c r="A454" s="41" t="s">
        <v>200</v>
      </c>
      <c r="B454" s="3">
        <f>6+2+1</f>
        <v>9</v>
      </c>
      <c r="C454" s="4">
        <f>15536124+17587692+12618298+16719164+16719164</f>
        <v>79180442</v>
      </c>
      <c r="D454" s="4">
        <f>15536124+17587692+(7347330+8603385+16719164+7374330)</f>
        <v>73168025</v>
      </c>
      <c r="E454" s="5">
        <f>C454-D454</f>
        <v>6012417</v>
      </c>
      <c r="F454" s="44">
        <f>IFERROR(E454/C454,0)</f>
        <v>7.5933107319608048E-2</v>
      </c>
      <c r="G454" s="98" t="s">
        <v>432</v>
      </c>
      <c r="H454" s="3"/>
      <c r="I454" s="3"/>
      <c r="J454" s="53">
        <v>212020200800</v>
      </c>
      <c r="K454" s="50">
        <f>C454</f>
        <v>79180442</v>
      </c>
      <c r="L454" s="50">
        <f t="shared" si="63"/>
        <v>73168025</v>
      </c>
      <c r="M454" s="50">
        <f t="shared" si="58"/>
        <v>6012417</v>
      </c>
      <c r="N454" s="54"/>
    </row>
    <row r="455" spans="1:14" ht="25.9" customHeight="1" x14ac:dyDescent="0.2">
      <c r="A455" s="163" t="s">
        <v>186</v>
      </c>
      <c r="B455" s="163"/>
      <c r="C455" s="70">
        <f>SUM(C451:C454)</f>
        <v>146511170</v>
      </c>
      <c r="D455" s="70">
        <f>SUM(D451:D454)</f>
        <v>140498753</v>
      </c>
      <c r="E455" s="70">
        <f>SUM(E451:E454)</f>
        <v>6012417</v>
      </c>
      <c r="F455" s="71">
        <f>E455/C455</f>
        <v>4.1037260162484539E-2</v>
      </c>
      <c r="G455" s="78"/>
      <c r="H455" s="72"/>
      <c r="I455" s="72"/>
      <c r="J455" s="66"/>
      <c r="K455" s="67"/>
      <c r="L455" s="68">
        <f t="shared" si="63"/>
        <v>140498753</v>
      </c>
      <c r="M455" s="68">
        <f t="shared" si="58"/>
        <v>6012417</v>
      </c>
      <c r="N455" s="69"/>
    </row>
    <row r="456" spans="1:14" ht="14.45" customHeight="1" x14ac:dyDescent="0.2">
      <c r="A456" s="28" t="s">
        <v>68</v>
      </c>
      <c r="B456" s="165" t="s">
        <v>69</v>
      </c>
      <c r="C456" s="165"/>
      <c r="D456" s="165"/>
      <c r="E456" s="165"/>
      <c r="F456" s="165"/>
      <c r="G456" s="165"/>
      <c r="H456" s="165"/>
      <c r="I456" s="165"/>
      <c r="J456" s="181" t="s">
        <v>313</v>
      </c>
      <c r="K456" s="182" t="s">
        <v>12</v>
      </c>
      <c r="L456" s="182" t="s">
        <v>13</v>
      </c>
      <c r="M456" s="182" t="s">
        <v>14</v>
      </c>
      <c r="N456" s="183" t="s">
        <v>322</v>
      </c>
    </row>
    <row r="457" spans="1:14" x14ac:dyDescent="0.2">
      <c r="A457" s="28" t="s">
        <v>3</v>
      </c>
      <c r="B457" s="165" t="s">
        <v>187</v>
      </c>
      <c r="C457" s="165"/>
      <c r="D457" s="165"/>
      <c r="E457" s="165"/>
      <c r="F457" s="165"/>
      <c r="G457" s="165"/>
      <c r="H457" s="165"/>
      <c r="I457" s="165"/>
      <c r="J457" s="181"/>
      <c r="K457" s="182"/>
      <c r="L457" s="182"/>
      <c r="M457" s="182"/>
      <c r="N457" s="183"/>
    </row>
    <row r="458" spans="1:14" x14ac:dyDescent="0.2">
      <c r="A458" s="28" t="s">
        <v>5</v>
      </c>
      <c r="B458" s="165" t="s">
        <v>188</v>
      </c>
      <c r="C458" s="165"/>
      <c r="D458" s="170"/>
      <c r="E458" s="170"/>
      <c r="F458" s="170"/>
      <c r="G458" s="170"/>
      <c r="H458" s="170"/>
      <c r="I458" s="170"/>
      <c r="J458" s="181"/>
      <c r="K458" s="182"/>
      <c r="L458" s="182"/>
      <c r="M458" s="182"/>
      <c r="N458" s="183"/>
    </row>
    <row r="459" spans="1:14" x14ac:dyDescent="0.2">
      <c r="A459" s="28" t="s">
        <v>7</v>
      </c>
      <c r="B459" s="170" t="s">
        <v>151</v>
      </c>
      <c r="C459" s="170"/>
      <c r="D459" s="170"/>
      <c r="E459" s="170"/>
      <c r="F459" s="170"/>
      <c r="G459" s="170"/>
      <c r="H459" s="170"/>
      <c r="I459" s="170"/>
      <c r="J459" s="181"/>
      <c r="K459" s="182"/>
      <c r="L459" s="182"/>
      <c r="M459" s="182"/>
      <c r="N459" s="183"/>
    </row>
    <row r="460" spans="1:14" x14ac:dyDescent="0.2">
      <c r="A460" s="28" t="s">
        <v>9</v>
      </c>
      <c r="B460" s="170" t="s">
        <v>355</v>
      </c>
      <c r="C460" s="170"/>
      <c r="D460" s="170"/>
      <c r="E460" s="170"/>
      <c r="F460" s="170"/>
      <c r="G460" s="170"/>
      <c r="H460" s="170"/>
      <c r="I460" s="170"/>
      <c r="J460" s="181"/>
      <c r="K460" s="182"/>
      <c r="L460" s="182"/>
      <c r="M460" s="182"/>
      <c r="N460" s="183"/>
    </row>
    <row r="461" spans="1:14" ht="33.75" x14ac:dyDescent="0.2">
      <c r="A461" s="29" t="s">
        <v>10</v>
      </c>
      <c r="B461" s="27" t="s">
        <v>11</v>
      </c>
      <c r="C461" s="82" t="s">
        <v>12</v>
      </c>
      <c r="D461" s="83" t="s">
        <v>13</v>
      </c>
      <c r="E461" s="84" t="s">
        <v>14</v>
      </c>
      <c r="F461" s="27" t="s">
        <v>15</v>
      </c>
      <c r="G461" s="26" t="s">
        <v>16</v>
      </c>
      <c r="H461" s="27" t="s">
        <v>17</v>
      </c>
      <c r="I461" s="27" t="s">
        <v>18</v>
      </c>
      <c r="J461" s="181"/>
      <c r="K461" s="182"/>
      <c r="L461" s="182"/>
      <c r="M461" s="182"/>
      <c r="N461" s="183"/>
    </row>
    <row r="462" spans="1:14" ht="24" x14ac:dyDescent="0.2">
      <c r="A462" s="41" t="s">
        <v>294</v>
      </c>
      <c r="B462" s="3">
        <v>1</v>
      </c>
      <c r="C462" s="43">
        <v>200000000</v>
      </c>
      <c r="D462" s="4">
        <v>139999998</v>
      </c>
      <c r="E462" s="5">
        <f t="shared" ref="E462:E471" si="67">C462-D462</f>
        <v>60000002</v>
      </c>
      <c r="F462" s="44">
        <f t="shared" ref="F462:F470" si="68">IFERROR(E462/C462,0)</f>
        <v>0.30000000999999998</v>
      </c>
      <c r="G462" s="98"/>
      <c r="H462" s="3"/>
      <c r="I462" s="160" t="s">
        <v>471</v>
      </c>
      <c r="J462" s="55" t="s">
        <v>377</v>
      </c>
      <c r="K462" s="50">
        <f>C462</f>
        <v>200000000</v>
      </c>
      <c r="L462" s="50">
        <f t="shared" si="63"/>
        <v>139999998</v>
      </c>
      <c r="M462" s="50">
        <f t="shared" ref="M462:M501" si="69">E462</f>
        <v>60000002</v>
      </c>
      <c r="N462" s="54">
        <v>4000109078</v>
      </c>
    </row>
    <row r="463" spans="1:14" ht="31.5" customHeight="1" x14ac:dyDescent="0.2">
      <c r="A463" s="41" t="s">
        <v>295</v>
      </c>
      <c r="B463" s="3">
        <v>1</v>
      </c>
      <c r="C463" s="4">
        <v>2999500</v>
      </c>
      <c r="D463" s="4">
        <v>2999500</v>
      </c>
      <c r="E463" s="5">
        <f t="shared" si="67"/>
        <v>0</v>
      </c>
      <c r="F463" s="44">
        <f t="shared" si="68"/>
        <v>0</v>
      </c>
      <c r="G463" s="98" t="s">
        <v>397</v>
      </c>
      <c r="H463" s="3"/>
      <c r="I463" s="3" t="s">
        <v>360</v>
      </c>
      <c r="J463" s="53">
        <v>212020100300</v>
      </c>
      <c r="K463" s="50">
        <f t="shared" ref="K463:K471" si="70">C463</f>
        <v>2999500</v>
      </c>
      <c r="L463" s="50">
        <f t="shared" si="63"/>
        <v>2999500</v>
      </c>
      <c r="M463" s="50">
        <f t="shared" si="69"/>
        <v>0</v>
      </c>
      <c r="N463" s="54">
        <v>4000109126</v>
      </c>
    </row>
    <row r="464" spans="1:14" ht="25.9" customHeight="1" x14ac:dyDescent="0.2">
      <c r="A464" s="41" t="s">
        <v>302</v>
      </c>
      <c r="B464" s="3">
        <v>1</v>
      </c>
      <c r="C464" s="4">
        <f>60000000+4388868</f>
        <v>64388868</v>
      </c>
      <c r="D464" s="4">
        <f>60000000+4388868</f>
        <v>64388868</v>
      </c>
      <c r="E464" s="5">
        <f t="shared" si="67"/>
        <v>0</v>
      </c>
      <c r="F464" s="44">
        <f t="shared" si="68"/>
        <v>0</v>
      </c>
      <c r="G464" s="98" t="s">
        <v>332</v>
      </c>
      <c r="H464" s="3"/>
      <c r="I464" s="3"/>
      <c r="J464" s="53">
        <v>212020100303</v>
      </c>
      <c r="K464" s="50">
        <f t="shared" si="70"/>
        <v>64388868</v>
      </c>
      <c r="L464" s="50">
        <f t="shared" si="63"/>
        <v>64388868</v>
      </c>
      <c r="M464" s="50">
        <f t="shared" si="69"/>
        <v>0</v>
      </c>
      <c r="N464" s="60" t="s">
        <v>331</v>
      </c>
    </row>
    <row r="465" spans="1:14" x14ac:dyDescent="0.2">
      <c r="A465" s="41" t="s">
        <v>296</v>
      </c>
      <c r="B465" s="3">
        <v>1</v>
      </c>
      <c r="C465" s="4">
        <v>25000000</v>
      </c>
      <c r="D465" s="4">
        <v>15599252</v>
      </c>
      <c r="E465" s="5">
        <f t="shared" si="67"/>
        <v>9400748</v>
      </c>
      <c r="F465" s="44">
        <f t="shared" si="68"/>
        <v>0.37602992000000002</v>
      </c>
      <c r="G465" s="98"/>
      <c r="H465" s="3"/>
      <c r="I465" s="3" t="s">
        <v>359</v>
      </c>
      <c r="J465" s="53">
        <v>212020100300</v>
      </c>
      <c r="K465" s="50">
        <f t="shared" si="70"/>
        <v>25000000</v>
      </c>
      <c r="L465" s="50">
        <f t="shared" si="63"/>
        <v>15599252</v>
      </c>
      <c r="M465" s="50">
        <f t="shared" si="69"/>
        <v>9400748</v>
      </c>
      <c r="N465" s="54">
        <v>4000109371</v>
      </c>
    </row>
    <row r="466" spans="1:14" ht="21.75" customHeight="1" x14ac:dyDescent="0.2">
      <c r="A466" s="41" t="s">
        <v>297</v>
      </c>
      <c r="B466" s="3">
        <v>1</v>
      </c>
      <c r="C466" s="4">
        <v>155000000</v>
      </c>
      <c r="D466" s="4">
        <v>136140075</v>
      </c>
      <c r="E466" s="5">
        <f t="shared" si="67"/>
        <v>18859925</v>
      </c>
      <c r="F466" s="44">
        <f t="shared" si="68"/>
        <v>0.12167693548387097</v>
      </c>
      <c r="G466" s="98" t="s">
        <v>335</v>
      </c>
      <c r="H466" s="3"/>
      <c r="I466" s="3" t="s">
        <v>369</v>
      </c>
      <c r="J466" s="55">
        <v>212020200800</v>
      </c>
      <c r="K466" s="50">
        <f t="shared" si="70"/>
        <v>155000000</v>
      </c>
      <c r="L466" s="50">
        <f t="shared" si="63"/>
        <v>136140075</v>
      </c>
      <c r="M466" s="50">
        <f t="shared" si="69"/>
        <v>18859925</v>
      </c>
      <c r="N466" s="54">
        <v>4000108246</v>
      </c>
    </row>
    <row r="467" spans="1:14" ht="26.45" customHeight="1" x14ac:dyDescent="0.2">
      <c r="A467" s="17" t="s">
        <v>307</v>
      </c>
      <c r="B467" s="3">
        <v>1</v>
      </c>
      <c r="C467" s="4">
        <v>80000000</v>
      </c>
      <c r="D467" s="4">
        <f>C467</f>
        <v>80000000</v>
      </c>
      <c r="E467" s="5">
        <f t="shared" si="67"/>
        <v>0</v>
      </c>
      <c r="F467" s="44">
        <f t="shared" si="68"/>
        <v>0</v>
      </c>
      <c r="G467" s="98" t="s">
        <v>316</v>
      </c>
      <c r="H467" s="3"/>
      <c r="I467" s="3"/>
      <c r="J467" s="53">
        <v>212020200600</v>
      </c>
      <c r="K467" s="50">
        <f t="shared" si="70"/>
        <v>80000000</v>
      </c>
      <c r="L467" s="50">
        <f t="shared" si="63"/>
        <v>80000000</v>
      </c>
      <c r="M467" s="50">
        <f t="shared" si="69"/>
        <v>0</v>
      </c>
      <c r="N467" s="54">
        <v>4000108655</v>
      </c>
    </row>
    <row r="468" spans="1:14" ht="97.5" customHeight="1" x14ac:dyDescent="0.2">
      <c r="A468" s="17" t="s">
        <v>308</v>
      </c>
      <c r="B468" s="3">
        <v>1</v>
      </c>
      <c r="C468" s="97">
        <v>116847022</v>
      </c>
      <c r="D468" s="97">
        <f>99525102+1011012+942613+3152578+1396266+345837+3902851+3902854+2667909</f>
        <v>116847022</v>
      </c>
      <c r="E468" s="5">
        <f t="shared" si="67"/>
        <v>0</v>
      </c>
      <c r="F468" s="143">
        <f t="shared" si="68"/>
        <v>0</v>
      </c>
      <c r="G468" s="156"/>
      <c r="H468" s="3"/>
      <c r="I468" s="3" t="s">
        <v>396</v>
      </c>
      <c r="J468" s="56">
        <v>212020200600</v>
      </c>
      <c r="K468" s="147">
        <f t="shared" si="70"/>
        <v>116847022</v>
      </c>
      <c r="L468" s="147">
        <f t="shared" si="63"/>
        <v>116847022</v>
      </c>
      <c r="M468" s="50">
        <f t="shared" si="69"/>
        <v>0</v>
      </c>
      <c r="N468" s="54"/>
    </row>
    <row r="469" spans="1:14" ht="33.6" customHeight="1" x14ac:dyDescent="0.2">
      <c r="A469" s="41" t="s">
        <v>200</v>
      </c>
      <c r="B469" s="3">
        <f>9+1</f>
        <v>10</v>
      </c>
      <c r="C469" s="4">
        <f>69420000+62223104+106800000+23807952+29363712+12618298+12618298+21823956+26916736</f>
        <v>365592056</v>
      </c>
      <c r="D469" s="4">
        <f>68055000+62048320+105000000+23807952+29363712+14768908+(12754260+12754260)</f>
        <v>328552412</v>
      </c>
      <c r="E469" s="5">
        <f t="shared" si="67"/>
        <v>37039644</v>
      </c>
      <c r="F469" s="44">
        <f t="shared" si="68"/>
        <v>0.10131413796365422</v>
      </c>
      <c r="G469" s="98" t="s">
        <v>388</v>
      </c>
      <c r="H469" s="3"/>
      <c r="I469" s="3"/>
      <c r="J469" s="53">
        <v>212020200800</v>
      </c>
      <c r="K469" s="50">
        <f t="shared" si="70"/>
        <v>365592056</v>
      </c>
      <c r="L469" s="50">
        <f t="shared" si="63"/>
        <v>328552412</v>
      </c>
      <c r="M469" s="50">
        <f t="shared" si="69"/>
        <v>37039644</v>
      </c>
      <c r="N469" s="54"/>
    </row>
    <row r="470" spans="1:14" ht="46.9" customHeight="1" x14ac:dyDescent="0.2">
      <c r="A470" s="41" t="s">
        <v>301</v>
      </c>
      <c r="B470" s="3">
        <f>16+1</f>
        <v>17</v>
      </c>
      <c r="C470" s="4">
        <f>16690256+35956000+15362622+15362622+15362622+15362622+14768908+14768908+14768908+14768908+14768908+1800358+(9957211+8534700)</f>
        <v>208233553</v>
      </c>
      <c r="D470" s="4">
        <f>16595465+35148000+15362622+15362622+15362622+15362622+14768908+(17660524+17660524+9957211+16500522+9957211+8534700)</f>
        <v>208233553</v>
      </c>
      <c r="E470" s="5">
        <f>C470-D470</f>
        <v>0</v>
      </c>
      <c r="F470" s="44">
        <f t="shared" si="68"/>
        <v>0</v>
      </c>
      <c r="G470" s="98" t="s">
        <v>382</v>
      </c>
      <c r="H470" s="3"/>
      <c r="I470" s="91" t="s">
        <v>420</v>
      </c>
      <c r="J470" s="53">
        <v>212020200800</v>
      </c>
      <c r="K470" s="50">
        <f t="shared" si="70"/>
        <v>208233553</v>
      </c>
      <c r="L470" s="50">
        <f t="shared" si="63"/>
        <v>208233553</v>
      </c>
      <c r="M470" s="50">
        <f t="shared" si="69"/>
        <v>0</v>
      </c>
      <c r="N470" s="54"/>
    </row>
    <row r="471" spans="1:14" x14ac:dyDescent="0.2">
      <c r="A471" s="41" t="s">
        <v>309</v>
      </c>
      <c r="B471" s="3">
        <v>2</v>
      </c>
      <c r="C471" s="4">
        <v>5804440</v>
      </c>
      <c r="D471" s="4">
        <v>5804440</v>
      </c>
      <c r="E471" s="5">
        <f t="shared" si="67"/>
        <v>0</v>
      </c>
      <c r="F471" s="44">
        <f>E471/C471</f>
        <v>0</v>
      </c>
      <c r="G471" s="98"/>
      <c r="H471" s="3"/>
      <c r="I471" s="3"/>
      <c r="J471" s="53">
        <v>212020200900</v>
      </c>
      <c r="K471" s="50">
        <f t="shared" si="70"/>
        <v>5804440</v>
      </c>
      <c r="L471" s="50">
        <f t="shared" si="63"/>
        <v>5804440</v>
      </c>
      <c r="M471" s="50">
        <f t="shared" si="69"/>
        <v>0</v>
      </c>
      <c r="N471" s="54"/>
    </row>
    <row r="472" spans="1:14" ht="14.45" customHeight="1" x14ac:dyDescent="0.2">
      <c r="A472" s="28" t="s">
        <v>68</v>
      </c>
      <c r="B472" s="165" t="s">
        <v>69</v>
      </c>
      <c r="C472" s="165"/>
      <c r="D472" s="165"/>
      <c r="E472" s="165"/>
      <c r="F472" s="165"/>
      <c r="G472" s="165"/>
      <c r="H472" s="165"/>
      <c r="I472" s="165"/>
      <c r="J472" s="181" t="s">
        <v>313</v>
      </c>
      <c r="K472" s="182" t="s">
        <v>12</v>
      </c>
      <c r="L472" s="182" t="s">
        <v>13</v>
      </c>
      <c r="M472" s="182" t="s">
        <v>14</v>
      </c>
      <c r="N472" s="183" t="s">
        <v>322</v>
      </c>
    </row>
    <row r="473" spans="1:14" x14ac:dyDescent="0.2">
      <c r="A473" s="28" t="s">
        <v>3</v>
      </c>
      <c r="B473" s="165" t="s">
        <v>187</v>
      </c>
      <c r="C473" s="165"/>
      <c r="D473" s="165"/>
      <c r="E473" s="165"/>
      <c r="F473" s="165"/>
      <c r="G473" s="165"/>
      <c r="H473" s="165"/>
      <c r="I473" s="165"/>
      <c r="J473" s="181"/>
      <c r="K473" s="182"/>
      <c r="L473" s="182"/>
      <c r="M473" s="182"/>
      <c r="N473" s="183"/>
    </row>
    <row r="474" spans="1:14" x14ac:dyDescent="0.2">
      <c r="A474" s="28" t="s">
        <v>5</v>
      </c>
      <c r="B474" s="165" t="s">
        <v>189</v>
      </c>
      <c r="C474" s="165"/>
      <c r="D474" s="170"/>
      <c r="E474" s="170"/>
      <c r="F474" s="170"/>
      <c r="G474" s="170"/>
      <c r="H474" s="170"/>
      <c r="I474" s="170"/>
      <c r="J474" s="181"/>
      <c r="K474" s="182"/>
      <c r="L474" s="182"/>
      <c r="M474" s="182"/>
      <c r="N474" s="183"/>
    </row>
    <row r="475" spans="1:14" x14ac:dyDescent="0.2">
      <c r="A475" s="28" t="s">
        <v>7</v>
      </c>
      <c r="B475" s="170" t="s">
        <v>151</v>
      </c>
      <c r="C475" s="170"/>
      <c r="D475" s="170"/>
      <c r="E475" s="170"/>
      <c r="F475" s="170"/>
      <c r="G475" s="170"/>
      <c r="H475" s="170"/>
      <c r="I475" s="170"/>
      <c r="J475" s="181"/>
      <c r="K475" s="182"/>
      <c r="L475" s="182"/>
      <c r="M475" s="182"/>
      <c r="N475" s="183"/>
    </row>
    <row r="476" spans="1:14" x14ac:dyDescent="0.2">
      <c r="A476" s="28" t="s">
        <v>9</v>
      </c>
      <c r="B476" s="170" t="s">
        <v>355</v>
      </c>
      <c r="C476" s="170"/>
      <c r="D476" s="170"/>
      <c r="E476" s="170"/>
      <c r="F476" s="170"/>
      <c r="G476" s="170"/>
      <c r="H476" s="170"/>
      <c r="I476" s="170"/>
      <c r="J476" s="181"/>
      <c r="K476" s="182"/>
      <c r="L476" s="182"/>
      <c r="M476" s="182"/>
      <c r="N476" s="183"/>
    </row>
    <row r="477" spans="1:14" ht="33.75" x14ac:dyDescent="0.2">
      <c r="A477" s="29" t="s">
        <v>10</v>
      </c>
      <c r="B477" s="27" t="s">
        <v>11</v>
      </c>
      <c r="C477" s="82" t="s">
        <v>12</v>
      </c>
      <c r="D477" s="83" t="s">
        <v>13</v>
      </c>
      <c r="E477" s="84" t="s">
        <v>14</v>
      </c>
      <c r="F477" s="27" t="s">
        <v>15</v>
      </c>
      <c r="G477" s="26" t="s">
        <v>16</v>
      </c>
      <c r="H477" s="27" t="s">
        <v>17</v>
      </c>
      <c r="I477" s="27" t="s">
        <v>18</v>
      </c>
      <c r="J477" s="181"/>
      <c r="K477" s="182"/>
      <c r="L477" s="182"/>
      <c r="M477" s="182"/>
      <c r="N477" s="183"/>
    </row>
    <row r="478" spans="1:14" x14ac:dyDescent="0.2">
      <c r="A478" s="41" t="s">
        <v>298</v>
      </c>
      <c r="B478" s="3">
        <v>1</v>
      </c>
      <c r="C478" s="4">
        <v>5000000</v>
      </c>
      <c r="D478" s="4">
        <f>C478</f>
        <v>5000000</v>
      </c>
      <c r="E478" s="5">
        <f>C478-D478</f>
        <v>0</v>
      </c>
      <c r="F478" s="44">
        <f>E478/C478</f>
        <v>0</v>
      </c>
      <c r="G478" s="98" t="s">
        <v>316</v>
      </c>
      <c r="H478" s="3"/>
      <c r="I478" s="3"/>
      <c r="J478" s="53">
        <v>212020200600</v>
      </c>
      <c r="K478" s="50">
        <f>C478</f>
        <v>5000000</v>
      </c>
      <c r="L478" s="50">
        <f>+D478</f>
        <v>5000000</v>
      </c>
      <c r="M478" s="50">
        <f t="shared" si="69"/>
        <v>0</v>
      </c>
      <c r="N478" s="54">
        <v>4000108655</v>
      </c>
    </row>
    <row r="479" spans="1:14" ht="27" customHeight="1" x14ac:dyDescent="0.2">
      <c r="A479" s="163" t="s">
        <v>378</v>
      </c>
      <c r="B479" s="163"/>
      <c r="C479" s="70">
        <f>SUM(C462:C478)</f>
        <v>1228865439</v>
      </c>
      <c r="D479" s="70">
        <f>SUM(D462:D478)</f>
        <v>1103565120</v>
      </c>
      <c r="E479" s="70">
        <f>SUM(E462:E478)</f>
        <v>125300319</v>
      </c>
      <c r="F479" s="71">
        <f>E479/C479</f>
        <v>0.10196423060116674</v>
      </c>
      <c r="G479" s="78"/>
      <c r="H479" s="72"/>
      <c r="I479" s="72"/>
      <c r="J479" s="66"/>
      <c r="K479" s="67"/>
      <c r="L479" s="68">
        <f>+D479</f>
        <v>1103565120</v>
      </c>
      <c r="M479" s="68">
        <f t="shared" si="69"/>
        <v>125300319</v>
      </c>
      <c r="N479" s="69"/>
    </row>
    <row r="480" spans="1:14" ht="14.45" customHeight="1" x14ac:dyDescent="0.2">
      <c r="A480" s="28" t="s">
        <v>68</v>
      </c>
      <c r="B480" s="165" t="s">
        <v>69</v>
      </c>
      <c r="C480" s="165"/>
      <c r="D480" s="165"/>
      <c r="E480" s="165"/>
      <c r="F480" s="165"/>
      <c r="G480" s="165"/>
      <c r="H480" s="165"/>
      <c r="I480" s="165"/>
      <c r="J480" s="181" t="s">
        <v>313</v>
      </c>
      <c r="K480" s="182" t="s">
        <v>12</v>
      </c>
      <c r="L480" s="182" t="s">
        <v>13</v>
      </c>
      <c r="M480" s="182" t="s">
        <v>14</v>
      </c>
      <c r="N480" s="183" t="s">
        <v>322</v>
      </c>
    </row>
    <row r="481" spans="1:14" x14ac:dyDescent="0.2">
      <c r="A481" s="28" t="s">
        <v>3</v>
      </c>
      <c r="B481" s="165" t="s">
        <v>190</v>
      </c>
      <c r="C481" s="165"/>
      <c r="D481" s="165"/>
      <c r="E481" s="165"/>
      <c r="F481" s="165"/>
      <c r="G481" s="165"/>
      <c r="H481" s="165"/>
      <c r="I481" s="165"/>
      <c r="J481" s="181"/>
      <c r="K481" s="182"/>
      <c r="L481" s="182"/>
      <c r="M481" s="182"/>
      <c r="N481" s="183"/>
    </row>
    <row r="482" spans="1:14" x14ac:dyDescent="0.2">
      <c r="A482" s="28" t="s">
        <v>5</v>
      </c>
      <c r="B482" s="165" t="s">
        <v>191</v>
      </c>
      <c r="C482" s="165"/>
      <c r="D482" s="170"/>
      <c r="E482" s="170"/>
      <c r="F482" s="170"/>
      <c r="G482" s="170"/>
      <c r="H482" s="170"/>
      <c r="I482" s="170"/>
      <c r="J482" s="181"/>
      <c r="K482" s="182"/>
      <c r="L482" s="182"/>
      <c r="M482" s="182"/>
      <c r="N482" s="183"/>
    </row>
    <row r="483" spans="1:14" x14ac:dyDescent="0.2">
      <c r="A483" s="28" t="s">
        <v>7</v>
      </c>
      <c r="B483" s="170" t="s">
        <v>151</v>
      </c>
      <c r="C483" s="170"/>
      <c r="D483" s="170"/>
      <c r="E483" s="170"/>
      <c r="F483" s="170"/>
      <c r="G483" s="170"/>
      <c r="H483" s="170"/>
      <c r="I483" s="170"/>
      <c r="J483" s="181"/>
      <c r="K483" s="182"/>
      <c r="L483" s="182"/>
      <c r="M483" s="182"/>
      <c r="N483" s="183"/>
    </row>
    <row r="484" spans="1:14" x14ac:dyDescent="0.2">
      <c r="A484" s="28" t="s">
        <v>9</v>
      </c>
      <c r="B484" s="170" t="s">
        <v>192</v>
      </c>
      <c r="C484" s="170"/>
      <c r="D484" s="170"/>
      <c r="E484" s="170"/>
      <c r="F484" s="170"/>
      <c r="G484" s="170"/>
      <c r="H484" s="170"/>
      <c r="I484" s="170"/>
      <c r="J484" s="181"/>
      <c r="K484" s="182"/>
      <c r="L484" s="182"/>
      <c r="M484" s="182"/>
      <c r="N484" s="183"/>
    </row>
    <row r="485" spans="1:14" ht="33.75" x14ac:dyDescent="0.2">
      <c r="A485" s="29" t="s">
        <v>10</v>
      </c>
      <c r="B485" s="27" t="s">
        <v>11</v>
      </c>
      <c r="C485" s="82" t="s">
        <v>12</v>
      </c>
      <c r="D485" s="83" t="s">
        <v>13</v>
      </c>
      <c r="E485" s="84" t="s">
        <v>14</v>
      </c>
      <c r="F485" s="27" t="s">
        <v>15</v>
      </c>
      <c r="G485" s="26" t="s">
        <v>16</v>
      </c>
      <c r="H485" s="27" t="s">
        <v>17</v>
      </c>
      <c r="I485" s="27" t="s">
        <v>18</v>
      </c>
      <c r="J485" s="181"/>
      <c r="K485" s="182"/>
      <c r="L485" s="182"/>
      <c r="M485" s="182"/>
      <c r="N485" s="183"/>
    </row>
    <row r="486" spans="1:14" ht="25.15" customHeight="1" x14ac:dyDescent="0.2">
      <c r="A486" s="41" t="s">
        <v>310</v>
      </c>
      <c r="B486" s="3">
        <v>1</v>
      </c>
      <c r="C486" s="4">
        <v>1500000</v>
      </c>
      <c r="D486" s="4">
        <v>1500000</v>
      </c>
      <c r="E486" s="5">
        <f>C486-D486</f>
        <v>0</v>
      </c>
      <c r="F486" s="44">
        <f>IFERROR(E486/C486,0)</f>
        <v>0</v>
      </c>
      <c r="G486" s="98"/>
      <c r="H486" s="3"/>
      <c r="I486" s="3"/>
      <c r="J486" s="53">
        <v>212020100300</v>
      </c>
      <c r="K486" s="50">
        <f>C486</f>
        <v>1500000</v>
      </c>
      <c r="L486" s="50">
        <f t="shared" ref="L486:L491" si="71">+D486</f>
        <v>1500000</v>
      </c>
      <c r="M486" s="50">
        <f t="shared" si="69"/>
        <v>0</v>
      </c>
      <c r="N486" s="54"/>
    </row>
    <row r="487" spans="1:14" ht="24.75" customHeight="1" x14ac:dyDescent="0.2">
      <c r="A487" s="41" t="s">
        <v>311</v>
      </c>
      <c r="B487" s="3">
        <v>1</v>
      </c>
      <c r="C487" s="97">
        <v>2000000</v>
      </c>
      <c r="D487" s="97">
        <v>2000000</v>
      </c>
      <c r="E487" s="5">
        <f t="shared" ref="E487" si="72">C487-D487</f>
        <v>0</v>
      </c>
      <c r="F487" s="143">
        <f t="shared" ref="F487" si="73">IFERROR(E487/C487,0)</f>
        <v>0</v>
      </c>
      <c r="G487" s="144"/>
      <c r="H487" s="3"/>
      <c r="I487" s="3"/>
      <c r="J487" s="56">
        <v>212020200600</v>
      </c>
      <c r="K487" s="147">
        <f t="shared" ref="K487" si="74">C487</f>
        <v>2000000</v>
      </c>
      <c r="L487" s="147">
        <f t="shared" si="71"/>
        <v>2000000</v>
      </c>
      <c r="M487" s="147">
        <f t="shared" si="69"/>
        <v>0</v>
      </c>
      <c r="N487" s="145">
        <v>5000256451</v>
      </c>
    </row>
    <row r="488" spans="1:14" ht="25.9" customHeight="1" x14ac:dyDescent="0.2">
      <c r="A488" s="41" t="s">
        <v>312</v>
      </c>
      <c r="B488" s="3">
        <v>1</v>
      </c>
      <c r="C488" s="4">
        <v>1000000</v>
      </c>
      <c r="D488" s="4">
        <v>1000000</v>
      </c>
      <c r="E488" s="5">
        <f>C488-D488</f>
        <v>0</v>
      </c>
      <c r="F488" s="44">
        <f>IFERROR(E488/C488,0)</f>
        <v>0</v>
      </c>
      <c r="G488" s="98"/>
      <c r="H488" s="3"/>
      <c r="I488" s="3"/>
      <c r="J488" s="53">
        <v>212020200800</v>
      </c>
      <c r="K488" s="50">
        <f>C488</f>
        <v>1000000</v>
      </c>
      <c r="L488" s="50">
        <f t="shared" si="71"/>
        <v>1000000</v>
      </c>
      <c r="M488" s="50">
        <f t="shared" si="69"/>
        <v>0</v>
      </c>
      <c r="N488" s="54"/>
    </row>
    <row r="489" spans="1:14" ht="58.15" customHeight="1" x14ac:dyDescent="0.2">
      <c r="A489" s="41" t="s">
        <v>200</v>
      </c>
      <c r="B489" s="3">
        <f>4+1+1</f>
        <v>6</v>
      </c>
      <c r="C489" s="4">
        <f>50450184+62223104+28315008+5243497+(15730470+12754260)</f>
        <v>174716523</v>
      </c>
      <c r="D489" s="4">
        <f>62223104+50450184+28315008+5243497+(15730470+12754260)</f>
        <v>174716523</v>
      </c>
      <c r="E489" s="5">
        <f>C489-D489</f>
        <v>0</v>
      </c>
      <c r="F489" s="44">
        <f>IFERROR(E489/C489,0)</f>
        <v>0</v>
      </c>
      <c r="G489" s="98" t="s">
        <v>394</v>
      </c>
      <c r="H489" s="3"/>
      <c r="I489" s="93" t="s">
        <v>404</v>
      </c>
      <c r="J489" s="53">
        <v>212020200800</v>
      </c>
      <c r="K489" s="50">
        <f>C489</f>
        <v>174716523</v>
      </c>
      <c r="L489" s="50">
        <f t="shared" si="71"/>
        <v>174716523</v>
      </c>
      <c r="M489" s="50">
        <f t="shared" si="69"/>
        <v>0</v>
      </c>
      <c r="N489" s="54"/>
    </row>
    <row r="490" spans="1:14" ht="27" customHeight="1" x14ac:dyDescent="0.2">
      <c r="A490" s="163" t="s">
        <v>193</v>
      </c>
      <c r="B490" s="163"/>
      <c r="C490" s="70">
        <f>SUM(C486:C489)</f>
        <v>179216523</v>
      </c>
      <c r="D490" s="70">
        <f>SUM(D486:D489)</f>
        <v>179216523</v>
      </c>
      <c r="E490" s="70">
        <f>SUM(E486:E489)</f>
        <v>0</v>
      </c>
      <c r="F490" s="71">
        <f>E490/C490</f>
        <v>0</v>
      </c>
      <c r="G490" s="78"/>
      <c r="H490" s="72"/>
      <c r="I490" s="72"/>
      <c r="J490" s="66"/>
      <c r="K490" s="67"/>
      <c r="L490" s="68">
        <f t="shared" si="71"/>
        <v>179216523</v>
      </c>
      <c r="M490" s="68">
        <f t="shared" si="69"/>
        <v>0</v>
      </c>
      <c r="N490" s="69"/>
    </row>
    <row r="491" spans="1:14" ht="27" customHeight="1" x14ac:dyDescent="0.2">
      <c r="A491" s="163" t="s">
        <v>194</v>
      </c>
      <c r="B491" s="163"/>
      <c r="C491" s="70">
        <f>+C396+C421+C436+C444+C455+C479+C490</f>
        <v>3349472436</v>
      </c>
      <c r="D491" s="70">
        <f>+D396+D421+D436+D444+D455+D479+D490</f>
        <v>3077975656</v>
      </c>
      <c r="E491" s="77">
        <f>+C491-D491</f>
        <v>271496780</v>
      </c>
      <c r="F491" s="71">
        <f>E491/C491</f>
        <v>8.1056579860745562E-2</v>
      </c>
      <c r="G491" s="78"/>
      <c r="H491" s="72"/>
      <c r="I491" s="72"/>
      <c r="J491" s="66"/>
      <c r="K491" s="67"/>
      <c r="L491" s="68">
        <f t="shared" si="71"/>
        <v>3077975656</v>
      </c>
      <c r="M491" s="68">
        <f t="shared" si="69"/>
        <v>271496780</v>
      </c>
      <c r="N491" s="69"/>
    </row>
    <row r="492" spans="1:14" ht="33" customHeight="1" x14ac:dyDescent="0.2">
      <c r="A492" s="161" t="s">
        <v>195</v>
      </c>
      <c r="B492" s="162"/>
      <c r="C492" s="162"/>
      <c r="D492" s="162"/>
      <c r="E492" s="162"/>
      <c r="F492" s="162"/>
      <c r="G492" s="162"/>
      <c r="H492" s="162"/>
      <c r="I492" s="162"/>
      <c r="J492" s="162"/>
      <c r="K492" s="162"/>
      <c r="L492" s="162"/>
      <c r="M492" s="162"/>
      <c r="N492" s="180"/>
    </row>
    <row r="493" spans="1:14" ht="14.45" customHeight="1" x14ac:dyDescent="0.2">
      <c r="A493" s="28" t="s">
        <v>68</v>
      </c>
      <c r="B493" s="165" t="s">
        <v>69</v>
      </c>
      <c r="C493" s="165"/>
      <c r="D493" s="165"/>
      <c r="E493" s="165"/>
      <c r="F493" s="165"/>
      <c r="G493" s="165"/>
      <c r="H493" s="165"/>
      <c r="I493" s="165"/>
      <c r="J493" s="181" t="s">
        <v>313</v>
      </c>
      <c r="K493" s="182" t="s">
        <v>12</v>
      </c>
      <c r="L493" s="182" t="s">
        <v>13</v>
      </c>
      <c r="M493" s="182" t="s">
        <v>14</v>
      </c>
      <c r="N493" s="183" t="s">
        <v>322</v>
      </c>
    </row>
    <row r="494" spans="1:14" x14ac:dyDescent="0.2">
      <c r="A494" s="28" t="s">
        <v>3</v>
      </c>
      <c r="B494" s="165" t="s">
        <v>196</v>
      </c>
      <c r="C494" s="165"/>
      <c r="D494" s="165"/>
      <c r="E494" s="165"/>
      <c r="F494" s="165"/>
      <c r="G494" s="165"/>
      <c r="H494" s="165"/>
      <c r="I494" s="165"/>
      <c r="J494" s="181"/>
      <c r="K494" s="182"/>
      <c r="L494" s="182"/>
      <c r="M494" s="182"/>
      <c r="N494" s="183"/>
    </row>
    <row r="495" spans="1:14" x14ac:dyDescent="0.2">
      <c r="A495" s="28" t="s">
        <v>5</v>
      </c>
      <c r="B495" s="165" t="s">
        <v>197</v>
      </c>
      <c r="C495" s="165"/>
      <c r="D495" s="170"/>
      <c r="E495" s="170"/>
      <c r="F495" s="170"/>
      <c r="G495" s="170"/>
      <c r="H495" s="170"/>
      <c r="I495" s="170"/>
      <c r="J495" s="181"/>
      <c r="K495" s="182"/>
      <c r="L495" s="182"/>
      <c r="M495" s="182"/>
      <c r="N495" s="183"/>
    </row>
    <row r="496" spans="1:14" x14ac:dyDescent="0.2">
      <c r="A496" s="28" t="s">
        <v>7</v>
      </c>
      <c r="B496" s="170" t="s">
        <v>151</v>
      </c>
      <c r="C496" s="170"/>
      <c r="D496" s="170"/>
      <c r="E496" s="170"/>
      <c r="F496" s="170"/>
      <c r="G496" s="170"/>
      <c r="H496" s="170"/>
      <c r="I496" s="170"/>
      <c r="J496" s="181"/>
      <c r="K496" s="182"/>
      <c r="L496" s="182"/>
      <c r="M496" s="182"/>
      <c r="N496" s="183"/>
    </row>
    <row r="497" spans="1:14" x14ac:dyDescent="0.2">
      <c r="A497" s="28" t="s">
        <v>9</v>
      </c>
      <c r="B497" s="170" t="s">
        <v>198</v>
      </c>
      <c r="C497" s="170"/>
      <c r="D497" s="170"/>
      <c r="E497" s="170"/>
      <c r="F497" s="170"/>
      <c r="G497" s="170"/>
      <c r="H497" s="170"/>
      <c r="I497" s="170"/>
      <c r="J497" s="181"/>
      <c r="K497" s="182"/>
      <c r="L497" s="182"/>
      <c r="M497" s="182"/>
      <c r="N497" s="183"/>
    </row>
    <row r="498" spans="1:14" ht="33.75" x14ac:dyDescent="0.2">
      <c r="A498" s="29" t="s">
        <v>10</v>
      </c>
      <c r="B498" s="29" t="s">
        <v>11</v>
      </c>
      <c r="C498" s="30" t="s">
        <v>12</v>
      </c>
      <c r="D498" s="31" t="s">
        <v>13</v>
      </c>
      <c r="E498" s="32" t="s">
        <v>14</v>
      </c>
      <c r="F498" s="29" t="s">
        <v>15</v>
      </c>
      <c r="G498" s="33" t="s">
        <v>16</v>
      </c>
      <c r="H498" s="29" t="s">
        <v>17</v>
      </c>
      <c r="I498" s="29" t="s">
        <v>18</v>
      </c>
      <c r="J498" s="181"/>
      <c r="K498" s="182"/>
      <c r="L498" s="182"/>
      <c r="M498" s="182"/>
      <c r="N498" s="183"/>
    </row>
    <row r="499" spans="1:14" ht="83.25" customHeight="1" x14ac:dyDescent="0.2">
      <c r="A499" s="41" t="s">
        <v>200</v>
      </c>
      <c r="B499" s="3">
        <f>13+2+2+1</f>
        <v>18</v>
      </c>
      <c r="C499" s="4">
        <f>111546648+49599900+13847553+67860000+60824832+105000000+28315008+21823956+21823956+21823956+21823956+26916736+21823956+(1884551+18352215+14879970)+(12754260+12754260+12754260)</f>
        <v>646409973</v>
      </c>
      <c r="D499" s="4">
        <f>111546648+49599900+13847553+67860000+60824832+105000000+28315008+21823956+21823956+21823956+21823956+26916736+21823956+(1884551+18352215+14879970)+(12754260+12754260+12754260)</f>
        <v>646409973</v>
      </c>
      <c r="E499" s="5">
        <f>C499-D499</f>
        <v>0</v>
      </c>
      <c r="F499" s="44">
        <f>IFERROR(E499/C499,0)</f>
        <v>0</v>
      </c>
      <c r="G499" s="98" t="s">
        <v>430</v>
      </c>
      <c r="H499" s="3"/>
      <c r="I499" s="91" t="s">
        <v>438</v>
      </c>
      <c r="J499" s="53">
        <v>212020200800</v>
      </c>
      <c r="K499" s="50">
        <f>C499</f>
        <v>646409973</v>
      </c>
      <c r="L499" s="50">
        <f>+D499</f>
        <v>646409973</v>
      </c>
      <c r="M499" s="50">
        <f t="shared" si="69"/>
        <v>0</v>
      </c>
      <c r="N499" s="54"/>
    </row>
    <row r="500" spans="1:14" ht="27.6" customHeight="1" x14ac:dyDescent="0.2">
      <c r="A500" s="163" t="s">
        <v>358</v>
      </c>
      <c r="B500" s="163"/>
      <c r="C500" s="70">
        <f>SUM(C493:C499)</f>
        <v>646409973</v>
      </c>
      <c r="D500" s="70">
        <f>SUM(D493:D499)</f>
        <v>646409973</v>
      </c>
      <c r="E500" s="70">
        <f>SUM(E493:E499)</f>
        <v>0</v>
      </c>
      <c r="F500" s="71">
        <f>E500/C500</f>
        <v>0</v>
      </c>
      <c r="G500" s="78"/>
      <c r="H500" s="72"/>
      <c r="I500" s="72"/>
      <c r="J500" s="66"/>
      <c r="K500" s="67"/>
      <c r="L500" s="68">
        <f>+D500</f>
        <v>646409973</v>
      </c>
      <c r="M500" s="68">
        <f t="shared" si="69"/>
        <v>0</v>
      </c>
      <c r="N500" s="69"/>
    </row>
    <row r="501" spans="1:14" ht="27.6" customHeight="1" x14ac:dyDescent="0.2">
      <c r="A501" s="164" t="s">
        <v>199</v>
      </c>
      <c r="B501" s="164"/>
      <c r="C501" s="80">
        <f>C10+C19+C52+C68+C136+C181+C300+C314+C325+C364+C373+C382+C491+C500+C436+C421</f>
        <v>10875846112</v>
      </c>
      <c r="D501" s="80">
        <f>D10+D19+D52+D68+D136+D181+D300+D314+D325+D364+D373+D382+D491+D500+D436+D421</f>
        <v>10382945665</v>
      </c>
      <c r="E501" s="80">
        <f>E10+E19+E52+E68+E136+E181+E300+E314+E325+E364+E373+E382+E491+E500+E436+E421</f>
        <v>492900447</v>
      </c>
      <c r="F501" s="81">
        <f>E501/C501</f>
        <v>4.5320652933490128E-2</v>
      </c>
      <c r="G501" s="26"/>
      <c r="H501" s="23"/>
      <c r="I501" s="23"/>
      <c r="J501" s="48"/>
      <c r="K501" s="40"/>
      <c r="L501" s="62">
        <f>+D501</f>
        <v>10382945665</v>
      </c>
      <c r="M501" s="62">
        <f t="shared" si="69"/>
        <v>492900447</v>
      </c>
      <c r="N501" s="61"/>
    </row>
    <row r="508" spans="1:14" x14ac:dyDescent="0.2">
      <c r="D508" s="24"/>
    </row>
  </sheetData>
  <mergeCells count="476">
    <mergeCell ref="J1:N1"/>
    <mergeCell ref="A1:I1"/>
    <mergeCell ref="J493:J498"/>
    <mergeCell ref="K493:K498"/>
    <mergeCell ref="L493:L498"/>
    <mergeCell ref="M493:M498"/>
    <mergeCell ref="N493:N498"/>
    <mergeCell ref="J472:J477"/>
    <mergeCell ref="K472:K477"/>
    <mergeCell ref="L472:L477"/>
    <mergeCell ref="M472:M477"/>
    <mergeCell ref="N472:N477"/>
    <mergeCell ref="J480:J485"/>
    <mergeCell ref="K480:K485"/>
    <mergeCell ref="L480:L485"/>
    <mergeCell ref="M480:M485"/>
    <mergeCell ref="N480:N485"/>
    <mergeCell ref="A492:N492"/>
    <mergeCell ref="B494:I494"/>
    <mergeCell ref="B495:I495"/>
    <mergeCell ref="B496:I496"/>
    <mergeCell ref="B497:I497"/>
    <mergeCell ref="J445:J450"/>
    <mergeCell ref="K445:K450"/>
    <mergeCell ref="L445:L450"/>
    <mergeCell ref="M445:M450"/>
    <mergeCell ref="N445:N450"/>
    <mergeCell ref="J456:J461"/>
    <mergeCell ref="K456:K461"/>
    <mergeCell ref="L456:L461"/>
    <mergeCell ref="M456:M461"/>
    <mergeCell ref="N456:N461"/>
    <mergeCell ref="J422:J427"/>
    <mergeCell ref="K422:K427"/>
    <mergeCell ref="L422:L427"/>
    <mergeCell ref="M422:M427"/>
    <mergeCell ref="N422:N427"/>
    <mergeCell ref="J437:J442"/>
    <mergeCell ref="K437:K442"/>
    <mergeCell ref="L437:L442"/>
    <mergeCell ref="M437:M442"/>
    <mergeCell ref="N437:N442"/>
    <mergeCell ref="J206:J211"/>
    <mergeCell ref="K206:K211"/>
    <mergeCell ref="L206:L211"/>
    <mergeCell ref="M206:M211"/>
    <mergeCell ref="N206:N211"/>
    <mergeCell ref="M269:M274"/>
    <mergeCell ref="N269:N274"/>
    <mergeCell ref="J283:J288"/>
    <mergeCell ref="K283:K288"/>
    <mergeCell ref="L283:L288"/>
    <mergeCell ref="M283:M288"/>
    <mergeCell ref="N283:N288"/>
    <mergeCell ref="B155:I155"/>
    <mergeCell ref="B156:I156"/>
    <mergeCell ref="B157:I157"/>
    <mergeCell ref="B158:I158"/>
    <mergeCell ref="B159:I159"/>
    <mergeCell ref="B162:I162"/>
    <mergeCell ref="J155:J160"/>
    <mergeCell ref="K155:K160"/>
    <mergeCell ref="L155:L160"/>
    <mergeCell ref="J194:J199"/>
    <mergeCell ref="K194:K199"/>
    <mergeCell ref="L194:L199"/>
    <mergeCell ref="M194:M199"/>
    <mergeCell ref="N194:N199"/>
    <mergeCell ref="A182:N182"/>
    <mergeCell ref="B163:I163"/>
    <mergeCell ref="B164:I164"/>
    <mergeCell ref="B165:I165"/>
    <mergeCell ref="B166:I166"/>
    <mergeCell ref="B177:I177"/>
    <mergeCell ref="A181:B181"/>
    <mergeCell ref="B183:I183"/>
    <mergeCell ref="B184:I184"/>
    <mergeCell ref="B173:I173"/>
    <mergeCell ref="B174:I174"/>
    <mergeCell ref="B175:I175"/>
    <mergeCell ref="J105:J110"/>
    <mergeCell ref="K105:K110"/>
    <mergeCell ref="L105:L110"/>
    <mergeCell ref="M105:M110"/>
    <mergeCell ref="N105:N110"/>
    <mergeCell ref="J114:J119"/>
    <mergeCell ref="K114:K119"/>
    <mergeCell ref="L114:L119"/>
    <mergeCell ref="M114:M119"/>
    <mergeCell ref="N114:N119"/>
    <mergeCell ref="J90:J95"/>
    <mergeCell ref="K90:K95"/>
    <mergeCell ref="L90:L95"/>
    <mergeCell ref="M90:M95"/>
    <mergeCell ref="N90:N95"/>
    <mergeCell ref="J98:J103"/>
    <mergeCell ref="K98:K103"/>
    <mergeCell ref="L98:L103"/>
    <mergeCell ref="M98:M103"/>
    <mergeCell ref="N98:N103"/>
    <mergeCell ref="J77:J82"/>
    <mergeCell ref="K77:K82"/>
    <mergeCell ref="L77:L82"/>
    <mergeCell ref="M77:M82"/>
    <mergeCell ref="N77:N82"/>
    <mergeCell ref="J70:J75"/>
    <mergeCell ref="K70:K75"/>
    <mergeCell ref="L70:L75"/>
    <mergeCell ref="M70:M75"/>
    <mergeCell ref="N70:N75"/>
    <mergeCell ref="J36:J41"/>
    <mergeCell ref="K36:K41"/>
    <mergeCell ref="L36:L41"/>
    <mergeCell ref="M36:M41"/>
    <mergeCell ref="N36:N41"/>
    <mergeCell ref="J21:J26"/>
    <mergeCell ref="K21:K26"/>
    <mergeCell ref="L21:L26"/>
    <mergeCell ref="M21:M26"/>
    <mergeCell ref="N21:N26"/>
    <mergeCell ref="J29:J34"/>
    <mergeCell ref="K29:K34"/>
    <mergeCell ref="K3:K8"/>
    <mergeCell ref="L3:L8"/>
    <mergeCell ref="M3:M8"/>
    <mergeCell ref="N3:N8"/>
    <mergeCell ref="J12:J17"/>
    <mergeCell ref="K12:K17"/>
    <mergeCell ref="L12:L17"/>
    <mergeCell ref="M12:M17"/>
    <mergeCell ref="N12:N17"/>
    <mergeCell ref="J3:J8"/>
    <mergeCell ref="B71:I71"/>
    <mergeCell ref="B72:I72"/>
    <mergeCell ref="B73:I73"/>
    <mergeCell ref="B61:I61"/>
    <mergeCell ref="B62:I62"/>
    <mergeCell ref="B63:I63"/>
    <mergeCell ref="B196:I196"/>
    <mergeCell ref="B271:I271"/>
    <mergeCell ref="B272:I272"/>
    <mergeCell ref="A212:N212"/>
    <mergeCell ref="B197:I197"/>
    <mergeCell ref="B198:I198"/>
    <mergeCell ref="A205:B205"/>
    <mergeCell ref="B206:I206"/>
    <mergeCell ref="B207:I207"/>
    <mergeCell ref="B90:I90"/>
    <mergeCell ref="B91:I91"/>
    <mergeCell ref="B92:I92"/>
    <mergeCell ref="B93:I93"/>
    <mergeCell ref="B94:I94"/>
    <mergeCell ref="B98:I98"/>
    <mergeCell ref="B74:I74"/>
    <mergeCell ref="B77:I77"/>
    <mergeCell ref="B78:I78"/>
    <mergeCell ref="B54:I54"/>
    <mergeCell ref="B55:I55"/>
    <mergeCell ref="B56:I56"/>
    <mergeCell ref="B57:I57"/>
    <mergeCell ref="B58:I58"/>
    <mergeCell ref="A68:B68"/>
    <mergeCell ref="B70:I70"/>
    <mergeCell ref="B64:I64"/>
    <mergeCell ref="B65:I65"/>
    <mergeCell ref="A69:N69"/>
    <mergeCell ref="J61:J66"/>
    <mergeCell ref="K61:K66"/>
    <mergeCell ref="L61:L66"/>
    <mergeCell ref="M61:M66"/>
    <mergeCell ref="N61:N66"/>
    <mergeCell ref="J54:J59"/>
    <mergeCell ref="K54:K59"/>
    <mergeCell ref="L54:L59"/>
    <mergeCell ref="M54:M59"/>
    <mergeCell ref="N54:N59"/>
    <mergeCell ref="A2:N2"/>
    <mergeCell ref="B25:I25"/>
    <mergeCell ref="B29:I29"/>
    <mergeCell ref="B30:I30"/>
    <mergeCell ref="B31:I31"/>
    <mergeCell ref="B32:I32"/>
    <mergeCell ref="B33:I33"/>
    <mergeCell ref="A19:B19"/>
    <mergeCell ref="B21:I21"/>
    <mergeCell ref="B22:I22"/>
    <mergeCell ref="B23:I23"/>
    <mergeCell ref="B24:I24"/>
    <mergeCell ref="A20:N20"/>
    <mergeCell ref="B3:I3"/>
    <mergeCell ref="B4:I4"/>
    <mergeCell ref="B5:I5"/>
    <mergeCell ref="B6:I6"/>
    <mergeCell ref="B7:I7"/>
    <mergeCell ref="A11:N11"/>
    <mergeCell ref="L29:L34"/>
    <mergeCell ref="M29:M34"/>
    <mergeCell ref="N29:N34"/>
    <mergeCell ref="A10:B10"/>
    <mergeCell ref="B12:I12"/>
    <mergeCell ref="B37:I37"/>
    <mergeCell ref="B38:I38"/>
    <mergeCell ref="B39:I39"/>
    <mergeCell ref="B40:I40"/>
    <mergeCell ref="A52:B52"/>
    <mergeCell ref="B36:I36"/>
    <mergeCell ref="B13:I13"/>
    <mergeCell ref="B14:I14"/>
    <mergeCell ref="B15:I15"/>
    <mergeCell ref="B16:I16"/>
    <mergeCell ref="B79:I79"/>
    <mergeCell ref="B80:I80"/>
    <mergeCell ref="B81:I81"/>
    <mergeCell ref="B107:I107"/>
    <mergeCell ref="B108:I108"/>
    <mergeCell ref="B109:I109"/>
    <mergeCell ref="B114:I114"/>
    <mergeCell ref="B115:I115"/>
    <mergeCell ref="B116:I116"/>
    <mergeCell ref="B99:I99"/>
    <mergeCell ref="B100:I100"/>
    <mergeCell ref="B101:I101"/>
    <mergeCell ref="B102:I102"/>
    <mergeCell ref="B105:I105"/>
    <mergeCell ref="B106:I106"/>
    <mergeCell ref="B121:I121"/>
    <mergeCell ref="B122:I122"/>
    <mergeCell ref="B123:I123"/>
    <mergeCell ref="B124:I124"/>
    <mergeCell ref="B125:I125"/>
    <mergeCell ref="B117:I117"/>
    <mergeCell ref="B118:I118"/>
    <mergeCell ref="B138:I138"/>
    <mergeCell ref="A137:N137"/>
    <mergeCell ref="J121:J126"/>
    <mergeCell ref="K121:K126"/>
    <mergeCell ref="L121:L126"/>
    <mergeCell ref="M121:M126"/>
    <mergeCell ref="N121:N126"/>
    <mergeCell ref="J128:J133"/>
    <mergeCell ref="K128:K133"/>
    <mergeCell ref="L128:L133"/>
    <mergeCell ref="M128:M133"/>
    <mergeCell ref="N128:N133"/>
    <mergeCell ref="J138:J143"/>
    <mergeCell ref="K138:K143"/>
    <mergeCell ref="L138:L143"/>
    <mergeCell ref="M138:M143"/>
    <mergeCell ref="N138:N143"/>
    <mergeCell ref="B139:I139"/>
    <mergeCell ref="B140:I140"/>
    <mergeCell ref="B141:I141"/>
    <mergeCell ref="B142:I142"/>
    <mergeCell ref="B128:I128"/>
    <mergeCell ref="B129:I129"/>
    <mergeCell ref="B130:I130"/>
    <mergeCell ref="B131:I131"/>
    <mergeCell ref="B132:I132"/>
    <mergeCell ref="A136:B136"/>
    <mergeCell ref="M155:M160"/>
    <mergeCell ref="N155:N160"/>
    <mergeCell ref="J162:J167"/>
    <mergeCell ref="K162:K167"/>
    <mergeCell ref="L162:L167"/>
    <mergeCell ref="M162:M167"/>
    <mergeCell ref="N162:N167"/>
    <mergeCell ref="A232:N232"/>
    <mergeCell ref="A224:N224"/>
    <mergeCell ref="A218:N218"/>
    <mergeCell ref="B185:I185"/>
    <mergeCell ref="B186:I186"/>
    <mergeCell ref="B187:I187"/>
    <mergeCell ref="J173:J178"/>
    <mergeCell ref="K173:K178"/>
    <mergeCell ref="L173:L178"/>
    <mergeCell ref="M173:M178"/>
    <mergeCell ref="N173:N178"/>
    <mergeCell ref="J183:J188"/>
    <mergeCell ref="K183:K188"/>
    <mergeCell ref="L183:L188"/>
    <mergeCell ref="M183:M188"/>
    <mergeCell ref="N183:N188"/>
    <mergeCell ref="B176:I176"/>
    <mergeCell ref="A282:B282"/>
    <mergeCell ref="B283:I283"/>
    <mergeCell ref="A277:N277"/>
    <mergeCell ref="A193:B193"/>
    <mergeCell ref="B194:I194"/>
    <mergeCell ref="B195:I195"/>
    <mergeCell ref="B208:I208"/>
    <mergeCell ref="B209:I209"/>
    <mergeCell ref="B210:I210"/>
    <mergeCell ref="A252:B252"/>
    <mergeCell ref="B253:I253"/>
    <mergeCell ref="B254:I254"/>
    <mergeCell ref="C225:C231"/>
    <mergeCell ref="C233:C250"/>
    <mergeCell ref="D233:D250"/>
    <mergeCell ref="E233:E250"/>
    <mergeCell ref="F233:F250"/>
    <mergeCell ref="K253:K258"/>
    <mergeCell ref="L253:L258"/>
    <mergeCell ref="M253:M258"/>
    <mergeCell ref="N253:N258"/>
    <mergeCell ref="J269:J274"/>
    <mergeCell ref="K269:K274"/>
    <mergeCell ref="L269:L274"/>
    <mergeCell ref="A301:N301"/>
    <mergeCell ref="B302:I302"/>
    <mergeCell ref="B294:I294"/>
    <mergeCell ref="B295:I295"/>
    <mergeCell ref="B296:I296"/>
    <mergeCell ref="A299:B299"/>
    <mergeCell ref="A300:B300"/>
    <mergeCell ref="B292:I292"/>
    <mergeCell ref="B293:I293"/>
    <mergeCell ref="J292:J297"/>
    <mergeCell ref="K292:K297"/>
    <mergeCell ref="L292:L297"/>
    <mergeCell ref="M292:M297"/>
    <mergeCell ref="N292:N297"/>
    <mergeCell ref="B287:I287"/>
    <mergeCell ref="A291:B291"/>
    <mergeCell ref="D225:D231"/>
    <mergeCell ref="E225:E231"/>
    <mergeCell ref="F225:F231"/>
    <mergeCell ref="G225:G231"/>
    <mergeCell ref="H225:H231"/>
    <mergeCell ref="I225:I231"/>
    <mergeCell ref="G233:G250"/>
    <mergeCell ref="B273:I273"/>
    <mergeCell ref="B284:I284"/>
    <mergeCell ref="B255:I255"/>
    <mergeCell ref="B256:I256"/>
    <mergeCell ref="B257:I257"/>
    <mergeCell ref="A268:B268"/>
    <mergeCell ref="B269:I269"/>
    <mergeCell ref="B270:I270"/>
    <mergeCell ref="B285:I285"/>
    <mergeCell ref="B286:I286"/>
    <mergeCell ref="A275:N275"/>
    <mergeCell ref="A264:N264"/>
    <mergeCell ref="A261:N261"/>
    <mergeCell ref="A259:N259"/>
    <mergeCell ref="J253:J258"/>
    <mergeCell ref="B317:I317"/>
    <mergeCell ref="B318:I318"/>
    <mergeCell ref="B319:I319"/>
    <mergeCell ref="B320:I320"/>
    <mergeCell ref="B304:I304"/>
    <mergeCell ref="B305:I305"/>
    <mergeCell ref="B306:I306"/>
    <mergeCell ref="A314:B314"/>
    <mergeCell ref="B316:I316"/>
    <mergeCell ref="A315:N315"/>
    <mergeCell ref="J316:J321"/>
    <mergeCell ref="K316:K321"/>
    <mergeCell ref="L316:L321"/>
    <mergeCell ref="M316:M321"/>
    <mergeCell ref="N316:N321"/>
    <mergeCell ref="J302:J307"/>
    <mergeCell ref="K302:K307"/>
    <mergeCell ref="L302:L307"/>
    <mergeCell ref="M302:M307"/>
    <mergeCell ref="N302:N307"/>
    <mergeCell ref="B303:I303"/>
    <mergeCell ref="B385:I385"/>
    <mergeCell ref="B386:I386"/>
    <mergeCell ref="B387:I387"/>
    <mergeCell ref="B388:I388"/>
    <mergeCell ref="A325:B325"/>
    <mergeCell ref="B357:I357"/>
    <mergeCell ref="B327:I327"/>
    <mergeCell ref="B328:I328"/>
    <mergeCell ref="B329:I329"/>
    <mergeCell ref="B330:I330"/>
    <mergeCell ref="B331:I331"/>
    <mergeCell ref="A326:N326"/>
    <mergeCell ref="A339:N339"/>
    <mergeCell ref="A349:N349"/>
    <mergeCell ref="A353:N353"/>
    <mergeCell ref="A333:N333"/>
    <mergeCell ref="J327:J332"/>
    <mergeCell ref="K327:K332"/>
    <mergeCell ref="L327:L332"/>
    <mergeCell ref="M327:M332"/>
    <mergeCell ref="N327:N332"/>
    <mergeCell ref="B366:I366"/>
    <mergeCell ref="B358:I358"/>
    <mergeCell ref="B359:I359"/>
    <mergeCell ref="B360:I360"/>
    <mergeCell ref="B361:I361"/>
    <mergeCell ref="A364:B364"/>
    <mergeCell ref="A373:B373"/>
    <mergeCell ref="A365:N365"/>
    <mergeCell ref="A374:N374"/>
    <mergeCell ref="J366:J371"/>
    <mergeCell ref="K366:K371"/>
    <mergeCell ref="L366:L371"/>
    <mergeCell ref="M366:M371"/>
    <mergeCell ref="N366:N371"/>
    <mergeCell ref="J357:J362"/>
    <mergeCell ref="K357:K362"/>
    <mergeCell ref="L357:L362"/>
    <mergeCell ref="M357:M362"/>
    <mergeCell ref="N357:N362"/>
    <mergeCell ref="A390:I390"/>
    <mergeCell ref="A396:B396"/>
    <mergeCell ref="B375:I375"/>
    <mergeCell ref="B367:I367"/>
    <mergeCell ref="B368:I368"/>
    <mergeCell ref="B369:I369"/>
    <mergeCell ref="B370:I370"/>
    <mergeCell ref="A382:B382"/>
    <mergeCell ref="B384:I384"/>
    <mergeCell ref="B376:I376"/>
    <mergeCell ref="B377:I377"/>
    <mergeCell ref="B378:I378"/>
    <mergeCell ref="B379:I379"/>
    <mergeCell ref="A383:N383"/>
    <mergeCell ref="J375:J380"/>
    <mergeCell ref="K375:K380"/>
    <mergeCell ref="L375:L380"/>
    <mergeCell ref="M375:M380"/>
    <mergeCell ref="N375:N380"/>
    <mergeCell ref="J384:J389"/>
    <mergeCell ref="K384:K389"/>
    <mergeCell ref="L384:L389"/>
    <mergeCell ref="M384:M389"/>
    <mergeCell ref="N384:N389"/>
    <mergeCell ref="B423:I423"/>
    <mergeCell ref="B424:I424"/>
    <mergeCell ref="B425:I425"/>
    <mergeCell ref="B426:I426"/>
    <mergeCell ref="A436:B436"/>
    <mergeCell ref="B437:I437"/>
    <mergeCell ref="A397:I397"/>
    <mergeCell ref="A421:B421"/>
    <mergeCell ref="B422:I422"/>
    <mergeCell ref="B473:I473"/>
    <mergeCell ref="B446:I446"/>
    <mergeCell ref="B447:I447"/>
    <mergeCell ref="B448:I448"/>
    <mergeCell ref="B449:I449"/>
    <mergeCell ref="A455:B455"/>
    <mergeCell ref="B456:I456"/>
    <mergeCell ref="B438:I438"/>
    <mergeCell ref="B439:I439"/>
    <mergeCell ref="B440:I440"/>
    <mergeCell ref="B441:I441"/>
    <mergeCell ref="A444:B444"/>
    <mergeCell ref="B445:I445"/>
    <mergeCell ref="A53:N53"/>
    <mergeCell ref="A500:B500"/>
    <mergeCell ref="A501:B501"/>
    <mergeCell ref="B493:I493"/>
    <mergeCell ref="J225:J231"/>
    <mergeCell ref="K225:K231"/>
    <mergeCell ref="J233:J250"/>
    <mergeCell ref="K233:K250"/>
    <mergeCell ref="B482:I482"/>
    <mergeCell ref="B483:I483"/>
    <mergeCell ref="B484:I484"/>
    <mergeCell ref="A490:B490"/>
    <mergeCell ref="A491:B491"/>
    <mergeCell ref="B474:I474"/>
    <mergeCell ref="B475:I475"/>
    <mergeCell ref="B476:I476"/>
    <mergeCell ref="A479:B479"/>
    <mergeCell ref="B480:I480"/>
    <mergeCell ref="B481:I481"/>
    <mergeCell ref="B457:I457"/>
    <mergeCell ref="B458:I458"/>
    <mergeCell ref="B459:I459"/>
    <mergeCell ref="B460:I460"/>
    <mergeCell ref="B472:I472"/>
  </mergeCells>
  <conditionalFormatting sqref="E323:E324">
    <cfRule type="cellIs" dxfId="102" priority="22" operator="lessThan">
      <formula>0</formula>
    </cfRule>
  </conditionalFormatting>
  <conditionalFormatting sqref="E9">
    <cfRule type="cellIs" dxfId="101" priority="56" operator="lessThan">
      <formula>0</formula>
    </cfRule>
  </conditionalFormatting>
  <conditionalFormatting sqref="E18">
    <cfRule type="cellIs" dxfId="100" priority="55" operator="lessThan">
      <formula>0</formula>
    </cfRule>
  </conditionalFormatting>
  <conditionalFormatting sqref="E27:E28">
    <cfRule type="cellIs" dxfId="99" priority="54" operator="lessThan">
      <formula>0</formula>
    </cfRule>
  </conditionalFormatting>
  <conditionalFormatting sqref="E35">
    <cfRule type="cellIs" dxfId="98" priority="53" operator="lessThan">
      <formula>0</formula>
    </cfRule>
  </conditionalFormatting>
  <conditionalFormatting sqref="E42:E51">
    <cfRule type="cellIs" dxfId="97" priority="52" operator="lessThan">
      <formula>0</formula>
    </cfRule>
  </conditionalFormatting>
  <conditionalFormatting sqref="E60">
    <cfRule type="cellIs" dxfId="96" priority="51" operator="lessThan">
      <formula>0</formula>
    </cfRule>
  </conditionalFormatting>
  <conditionalFormatting sqref="E67">
    <cfRule type="cellIs" dxfId="95" priority="50" operator="lessThan">
      <formula>0</formula>
    </cfRule>
  </conditionalFormatting>
  <conditionalFormatting sqref="E76">
    <cfRule type="cellIs" dxfId="94" priority="49" operator="lessThan">
      <formula>0</formula>
    </cfRule>
  </conditionalFormatting>
  <conditionalFormatting sqref="E83:E89">
    <cfRule type="cellIs" dxfId="93" priority="48" operator="lessThan">
      <formula>0</formula>
    </cfRule>
  </conditionalFormatting>
  <conditionalFormatting sqref="E96:E97">
    <cfRule type="cellIs" dxfId="92" priority="47" operator="lessThan">
      <formula>0</formula>
    </cfRule>
  </conditionalFormatting>
  <conditionalFormatting sqref="E104">
    <cfRule type="cellIs" dxfId="91" priority="46" operator="lessThan">
      <formula>0</formula>
    </cfRule>
  </conditionalFormatting>
  <conditionalFormatting sqref="E111:E113">
    <cfRule type="cellIs" dxfId="90" priority="45" operator="lessThan">
      <formula>0</formula>
    </cfRule>
  </conditionalFormatting>
  <conditionalFormatting sqref="E120">
    <cfRule type="cellIs" dxfId="89" priority="44" operator="lessThan">
      <formula>0</formula>
    </cfRule>
  </conditionalFormatting>
  <conditionalFormatting sqref="E127">
    <cfRule type="cellIs" dxfId="88" priority="43" operator="lessThan">
      <formula>0</formula>
    </cfRule>
  </conditionalFormatting>
  <conditionalFormatting sqref="E134:E135">
    <cfRule type="cellIs" dxfId="87" priority="42" operator="lessThan">
      <formula>0</formula>
    </cfRule>
  </conditionalFormatting>
  <conditionalFormatting sqref="E144:E149 E152:E154">
    <cfRule type="cellIs" dxfId="86" priority="41" operator="lessThan">
      <formula>0</formula>
    </cfRule>
  </conditionalFormatting>
  <conditionalFormatting sqref="E161">
    <cfRule type="cellIs" dxfId="85" priority="40" operator="lessThan">
      <formula>0</formula>
    </cfRule>
  </conditionalFormatting>
  <conditionalFormatting sqref="E168:E172">
    <cfRule type="cellIs" dxfId="84" priority="39" operator="lessThan">
      <formula>0</formula>
    </cfRule>
  </conditionalFormatting>
  <conditionalFormatting sqref="E179:E180">
    <cfRule type="cellIs" dxfId="83" priority="38" operator="lessThan">
      <formula>0</formula>
    </cfRule>
  </conditionalFormatting>
  <conditionalFormatting sqref="E189:E192">
    <cfRule type="cellIs" dxfId="82" priority="37" operator="lessThan">
      <formula>0</formula>
    </cfRule>
  </conditionalFormatting>
  <conditionalFormatting sqref="E200:E201 E203:E204">
    <cfRule type="cellIs" dxfId="81" priority="36" operator="lessThan">
      <formula>0</formula>
    </cfRule>
  </conditionalFormatting>
  <conditionalFormatting sqref="E213:E217">
    <cfRule type="cellIs" dxfId="80" priority="35" operator="lessThan">
      <formula>0</formula>
    </cfRule>
  </conditionalFormatting>
  <conditionalFormatting sqref="E219:E223">
    <cfRule type="cellIs" dxfId="79" priority="34" operator="lessThan">
      <formula>0</formula>
    </cfRule>
  </conditionalFormatting>
  <conditionalFormatting sqref="E225">
    <cfRule type="cellIs" dxfId="78" priority="33" operator="lessThan">
      <formula>0</formula>
    </cfRule>
  </conditionalFormatting>
  <conditionalFormatting sqref="E233">
    <cfRule type="cellIs" dxfId="77" priority="32" operator="lessThan">
      <formula>0</formula>
    </cfRule>
  </conditionalFormatting>
  <conditionalFormatting sqref="E251">
    <cfRule type="cellIs" dxfId="76" priority="31" operator="lessThan">
      <formula>0</formula>
    </cfRule>
  </conditionalFormatting>
  <conditionalFormatting sqref="E260">
    <cfRule type="cellIs" dxfId="75" priority="30" operator="lessThan">
      <formula>0</formula>
    </cfRule>
  </conditionalFormatting>
  <conditionalFormatting sqref="E262:E263">
    <cfRule type="cellIs" dxfId="74" priority="29" operator="lessThan">
      <formula>0</formula>
    </cfRule>
  </conditionalFormatting>
  <conditionalFormatting sqref="E265:E267">
    <cfRule type="cellIs" dxfId="73" priority="28" operator="lessThan">
      <formula>0</formula>
    </cfRule>
  </conditionalFormatting>
  <conditionalFormatting sqref="E276">
    <cfRule type="cellIs" dxfId="72" priority="27" operator="lessThan">
      <formula>0</formula>
    </cfRule>
  </conditionalFormatting>
  <conditionalFormatting sqref="E278:E281">
    <cfRule type="cellIs" dxfId="71" priority="26" operator="lessThan">
      <formula>0</formula>
    </cfRule>
  </conditionalFormatting>
  <conditionalFormatting sqref="E289:E290">
    <cfRule type="cellIs" dxfId="70" priority="25" operator="lessThan">
      <formula>0</formula>
    </cfRule>
  </conditionalFormatting>
  <conditionalFormatting sqref="E308:E313">
    <cfRule type="cellIs" dxfId="69" priority="23" operator="lessThan">
      <formula>0</formula>
    </cfRule>
  </conditionalFormatting>
  <conditionalFormatting sqref="E340:E341 E347:E348">
    <cfRule type="cellIs" dxfId="68" priority="20" operator="lessThan">
      <formula>0</formula>
    </cfRule>
  </conditionalFormatting>
  <conditionalFormatting sqref="E350 E352">
    <cfRule type="cellIs" dxfId="67" priority="19" operator="lessThan">
      <formula>0</formula>
    </cfRule>
  </conditionalFormatting>
  <conditionalFormatting sqref="E356">
    <cfRule type="cellIs" dxfId="66" priority="18" operator="lessThan">
      <formula>0</formula>
    </cfRule>
  </conditionalFormatting>
  <conditionalFormatting sqref="E363">
    <cfRule type="cellIs" dxfId="65" priority="17" operator="lessThan">
      <formula>0</formula>
    </cfRule>
  </conditionalFormatting>
  <conditionalFormatting sqref="E372">
    <cfRule type="cellIs" dxfId="64" priority="16" operator="lessThan">
      <formula>0</formula>
    </cfRule>
  </conditionalFormatting>
  <conditionalFormatting sqref="E381">
    <cfRule type="cellIs" dxfId="63" priority="15" operator="lessThan">
      <formula>0</formula>
    </cfRule>
  </conditionalFormatting>
  <conditionalFormatting sqref="E391">
    <cfRule type="cellIs" dxfId="62" priority="14" operator="lessThan">
      <formula>0</formula>
    </cfRule>
  </conditionalFormatting>
  <conditionalFormatting sqref="E428:E435">
    <cfRule type="cellIs" dxfId="61" priority="12" operator="lessThan">
      <formula>0</formula>
    </cfRule>
  </conditionalFormatting>
  <conditionalFormatting sqref="E443">
    <cfRule type="cellIs" dxfId="60" priority="11" operator="lessThan">
      <formula>0</formula>
    </cfRule>
  </conditionalFormatting>
  <conditionalFormatting sqref="E451:E454">
    <cfRule type="cellIs" dxfId="59" priority="10" operator="lessThan">
      <formula>0</formula>
    </cfRule>
  </conditionalFormatting>
  <conditionalFormatting sqref="E462:E467 E469:E471">
    <cfRule type="cellIs" dxfId="58" priority="9" operator="lessThan">
      <formula>0</formula>
    </cfRule>
  </conditionalFormatting>
  <conditionalFormatting sqref="E478">
    <cfRule type="cellIs" dxfId="57" priority="8" operator="lessThan">
      <formula>0</formula>
    </cfRule>
  </conditionalFormatting>
  <conditionalFormatting sqref="E486 E488:E489">
    <cfRule type="cellIs" dxfId="56" priority="7" operator="lessThan">
      <formula>0</formula>
    </cfRule>
  </conditionalFormatting>
  <conditionalFormatting sqref="E499">
    <cfRule type="cellIs" dxfId="55" priority="6" operator="lessThan">
      <formula>0</formula>
    </cfRule>
  </conditionalFormatting>
  <conditionalFormatting sqref="E202">
    <cfRule type="cellIs" dxfId="54" priority="4" operator="lessThan">
      <formula>0</formula>
    </cfRule>
  </conditionalFormatting>
  <conditionalFormatting sqref="E322">
    <cfRule type="cellIs" dxfId="53" priority="3" operator="lessThan">
      <formula>0</formula>
    </cfRule>
  </conditionalFormatting>
  <conditionalFormatting sqref="E336">
    <cfRule type="cellIs" dxfId="52" priority="2" operator="lessThan">
      <formula>0</formula>
    </cfRule>
  </conditionalFormatting>
  <conditionalFormatting sqref="E419">
    <cfRule type="cellIs" dxfId="51" priority="1" operator="lessThan">
      <formula>0</formula>
    </cfRule>
  </conditionalFormatting>
  <pageMargins left="0.7" right="0.7" top="0.75" bottom="0.75" header="0.3" footer="0.3"/>
  <pageSetup orientation="portrait" r:id="rId1"/>
  <ignoredErrors>
    <ignoredError sqref="F45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5"/>
  <sheetViews>
    <sheetView zoomScale="80" zoomScaleNormal="80" workbookViewId="0">
      <selection activeCell="A260" sqref="A260"/>
    </sheetView>
  </sheetViews>
  <sheetFormatPr baseColWidth="10" defaultColWidth="11.42578125" defaultRowHeight="12.75" x14ac:dyDescent="0.2"/>
  <cols>
    <col min="1" max="1" width="59" style="102" customWidth="1"/>
    <col min="2" max="2" width="14" style="102" customWidth="1"/>
    <col min="3" max="3" width="22.7109375" style="102" customWidth="1"/>
    <col min="4" max="4" width="20" style="102" customWidth="1"/>
    <col min="5" max="5" width="19.5703125" style="102" customWidth="1"/>
    <col min="6" max="7" width="11.42578125" style="102"/>
    <col min="8" max="8" width="22.42578125" style="102" customWidth="1"/>
    <col min="9" max="16384" width="11.42578125" style="102"/>
  </cols>
  <sheetData>
    <row r="1" spans="1:5" ht="51.6" customHeight="1" x14ac:dyDescent="0.25">
      <c r="A1" s="240" t="s">
        <v>381</v>
      </c>
      <c r="B1" s="241"/>
      <c r="C1" s="241"/>
      <c r="D1" s="241"/>
      <c r="E1" s="241"/>
    </row>
    <row r="2" spans="1:5" ht="39.6" x14ac:dyDescent="0.25">
      <c r="A2" s="103" t="s">
        <v>10</v>
      </c>
      <c r="B2" s="103" t="s">
        <v>11</v>
      </c>
      <c r="C2" s="104" t="s">
        <v>12</v>
      </c>
      <c r="D2" s="105" t="s">
        <v>13</v>
      </c>
      <c r="E2" s="106" t="s">
        <v>14</v>
      </c>
    </row>
    <row r="3" spans="1:5" s="107" customFormat="1" ht="31.5" customHeight="1" x14ac:dyDescent="0.3">
      <c r="A3" s="242" t="s">
        <v>357</v>
      </c>
      <c r="B3" s="242"/>
      <c r="C3" s="242"/>
      <c r="D3" s="242"/>
      <c r="E3" s="242"/>
    </row>
    <row r="4" spans="1:5" x14ac:dyDescent="0.2">
      <c r="A4" s="108" t="s">
        <v>200</v>
      </c>
      <c r="B4" s="109">
        <f>3</f>
        <v>3</v>
      </c>
      <c r="C4" s="110">
        <f>21823956+21823956+21823956</f>
        <v>65471868</v>
      </c>
      <c r="D4" s="110">
        <f>21823956+21823956</f>
        <v>43647912</v>
      </c>
      <c r="E4" s="111">
        <f>C4-D4</f>
        <v>21823956</v>
      </c>
    </row>
    <row r="5" spans="1:5" ht="27" customHeight="1" x14ac:dyDescent="0.25">
      <c r="A5" s="243" t="s">
        <v>19</v>
      </c>
      <c r="B5" s="243"/>
      <c r="C5" s="138">
        <f>SUM(C4:C4)</f>
        <v>65471868</v>
      </c>
      <c r="D5" s="134">
        <f>SUM(D4:D4)</f>
        <v>43647912</v>
      </c>
      <c r="E5" s="134">
        <f>SUM(E4:E4)</f>
        <v>21823956</v>
      </c>
    </row>
    <row r="6" spans="1:5" ht="32.25" customHeight="1" x14ac:dyDescent="0.2">
      <c r="A6" s="245" t="s">
        <v>356</v>
      </c>
      <c r="B6" s="245"/>
      <c r="C6" s="245"/>
      <c r="D6" s="245"/>
      <c r="E6" s="245"/>
    </row>
    <row r="7" spans="1:5" x14ac:dyDescent="0.2">
      <c r="A7" s="108" t="s">
        <v>200</v>
      </c>
      <c r="B7" s="109">
        <f>9+4+5</f>
        <v>18</v>
      </c>
      <c r="C7" s="110">
        <f>13929290+16303240+24091380+24091380+24091380+29713280+24091380+29713280+29713280+(8603385+10069710+18352215+18352215+71617951)</f>
        <v>342733366</v>
      </c>
      <c r="D7" s="110">
        <f>13683479+16015634+23666238+23666238+24091380+28664576+23666238+29713280+29788928+(8603385+10069710+18352215+18352215+14879970+14879970+14879970+14879970+14879970)</f>
        <v>342733366</v>
      </c>
      <c r="E7" s="111">
        <f>C7-D7</f>
        <v>0</v>
      </c>
    </row>
    <row r="8" spans="1:5" ht="27" customHeight="1" x14ac:dyDescent="0.2">
      <c r="A8" s="243" t="s">
        <v>23</v>
      </c>
      <c r="B8" s="243"/>
      <c r="C8" s="138">
        <f>SUM(C7:C7)</f>
        <v>342733366</v>
      </c>
      <c r="D8" s="134">
        <f>SUM(D7:D7)</f>
        <v>342733366</v>
      </c>
      <c r="E8" s="134">
        <f>SUM(E7:E7)</f>
        <v>0</v>
      </c>
    </row>
    <row r="9" spans="1:5" ht="27.75" customHeight="1" x14ac:dyDescent="0.25">
      <c r="A9" s="244" t="s">
        <v>24</v>
      </c>
      <c r="B9" s="244"/>
      <c r="C9" s="244"/>
      <c r="D9" s="244"/>
      <c r="E9" s="244"/>
    </row>
    <row r="10" spans="1:5" x14ac:dyDescent="0.2">
      <c r="A10" s="108" t="s">
        <v>317</v>
      </c>
      <c r="B10" s="109">
        <f>7+2</f>
        <v>9</v>
      </c>
      <c r="C10" s="110">
        <f>14768908+14768908+14768908+14768908+(29871633+19914300)</f>
        <v>108861565</v>
      </c>
      <c r="D10" s="110">
        <f>14768908+14768908+14768908+14768908+(9957211+9957211+9957211+9957150+9957150)</f>
        <v>108861565</v>
      </c>
      <c r="E10" s="111">
        <f>C10-D10</f>
        <v>0</v>
      </c>
    </row>
    <row r="11" spans="1:5" x14ac:dyDescent="0.2">
      <c r="A11" s="108" t="s">
        <v>200</v>
      </c>
      <c r="B11" s="109">
        <f>18+1+2+1+5</f>
        <v>27</v>
      </c>
      <c r="C11" s="110">
        <f>24091380+69420000+31590000+22957668+22957668+31590000+31590000+12618298+12618298+14768908+21823956+21823956+30030000+12618298+12618298+21823956+21823956+(69824274)</f>
        <v>486588914</v>
      </c>
      <c r="D11" s="110">
        <f>23241096+68250000+31590000+22957668+22957668+31590000+31590000+12618298+21823956+14768908+30030000+(26130000+26130000+14879970+26130000+8631180+15730470+23400000+12754260+12754260+8631180)</f>
        <v>486588914</v>
      </c>
      <c r="E11" s="111">
        <f>C11-D11</f>
        <v>0</v>
      </c>
    </row>
    <row r="12" spans="1:5" ht="13.15" x14ac:dyDescent="0.25">
      <c r="A12" s="108" t="s">
        <v>28</v>
      </c>
      <c r="B12" s="109">
        <v>1</v>
      </c>
      <c r="C12" s="110">
        <v>30000000</v>
      </c>
      <c r="D12" s="110">
        <v>30000000</v>
      </c>
      <c r="E12" s="111">
        <f>C12-D12</f>
        <v>0</v>
      </c>
    </row>
    <row r="13" spans="1:5" ht="51" x14ac:dyDescent="0.2">
      <c r="A13" s="108" t="s">
        <v>201</v>
      </c>
      <c r="B13" s="109">
        <v>5</v>
      </c>
      <c r="C13" s="110">
        <v>5000000</v>
      </c>
      <c r="D13" s="110">
        <f>C13</f>
        <v>5000000</v>
      </c>
      <c r="E13" s="111">
        <f t="shared" ref="E13:E22" si="0">C13-D13</f>
        <v>0</v>
      </c>
    </row>
    <row r="14" spans="1:5" ht="76.5" x14ac:dyDescent="0.2">
      <c r="A14" s="108" t="s">
        <v>202</v>
      </c>
      <c r="B14" s="109">
        <v>25</v>
      </c>
      <c r="C14" s="110">
        <v>2000000</v>
      </c>
      <c r="D14" s="110">
        <f t="shared" ref="D14:D22" si="1">C14</f>
        <v>2000000</v>
      </c>
      <c r="E14" s="111">
        <f>C14-D14</f>
        <v>0</v>
      </c>
    </row>
    <row r="15" spans="1:5" ht="51" x14ac:dyDescent="0.2">
      <c r="A15" s="108" t="s">
        <v>203</v>
      </c>
      <c r="B15" s="109">
        <v>6</v>
      </c>
      <c r="C15" s="110">
        <v>2000000</v>
      </c>
      <c r="D15" s="110">
        <f t="shared" si="1"/>
        <v>2000000</v>
      </c>
      <c r="E15" s="111">
        <f>C15-D15</f>
        <v>0</v>
      </c>
    </row>
    <row r="16" spans="1:5" ht="38.25" x14ac:dyDescent="0.2">
      <c r="A16" s="108" t="s">
        <v>204</v>
      </c>
      <c r="B16" s="109">
        <v>200</v>
      </c>
      <c r="C16" s="110">
        <v>3000000</v>
      </c>
      <c r="D16" s="110">
        <f t="shared" si="1"/>
        <v>3000000</v>
      </c>
      <c r="E16" s="111">
        <f>C16-D16</f>
        <v>0</v>
      </c>
    </row>
    <row r="17" spans="1:5" ht="38.25" x14ac:dyDescent="0.2">
      <c r="A17" s="108" t="s">
        <v>205</v>
      </c>
      <c r="B17" s="109" t="s">
        <v>206</v>
      </c>
      <c r="C17" s="110">
        <v>3000000</v>
      </c>
      <c r="D17" s="110">
        <f t="shared" si="1"/>
        <v>3000000</v>
      </c>
      <c r="E17" s="111">
        <f>C17-D17</f>
        <v>0</v>
      </c>
    </row>
    <row r="18" spans="1:5" ht="38.25" x14ac:dyDescent="0.2">
      <c r="A18" s="108" t="s">
        <v>207</v>
      </c>
      <c r="B18" s="109" t="s">
        <v>206</v>
      </c>
      <c r="C18" s="110">
        <v>4000000</v>
      </c>
      <c r="D18" s="110">
        <f t="shared" si="1"/>
        <v>4000000</v>
      </c>
      <c r="E18" s="111">
        <f t="shared" si="0"/>
        <v>0</v>
      </c>
    </row>
    <row r="19" spans="1:5" ht="25.5" x14ac:dyDescent="0.2">
      <c r="A19" s="108" t="s">
        <v>208</v>
      </c>
      <c r="B19" s="109">
        <v>1</v>
      </c>
      <c r="C19" s="110">
        <v>3000000</v>
      </c>
      <c r="D19" s="110">
        <f t="shared" si="1"/>
        <v>3000000</v>
      </c>
      <c r="E19" s="111">
        <f t="shared" si="0"/>
        <v>0</v>
      </c>
    </row>
    <row r="20" spans="1:5" x14ac:dyDescent="0.2">
      <c r="A20" s="108" t="s">
        <v>209</v>
      </c>
      <c r="B20" s="109">
        <v>9</v>
      </c>
      <c r="C20" s="110">
        <v>1000000</v>
      </c>
      <c r="D20" s="110">
        <f t="shared" si="1"/>
        <v>1000000</v>
      </c>
      <c r="E20" s="111">
        <f t="shared" si="0"/>
        <v>0</v>
      </c>
    </row>
    <row r="21" spans="1:5" ht="25.5" x14ac:dyDescent="0.2">
      <c r="A21" s="108" t="s">
        <v>210</v>
      </c>
      <c r="B21" s="109">
        <v>2</v>
      </c>
      <c r="C21" s="110">
        <v>1000000</v>
      </c>
      <c r="D21" s="110">
        <f t="shared" si="1"/>
        <v>1000000</v>
      </c>
      <c r="E21" s="111">
        <f t="shared" si="0"/>
        <v>0</v>
      </c>
    </row>
    <row r="22" spans="1:5" ht="38.25" x14ac:dyDescent="0.2">
      <c r="A22" s="108" t="s">
        <v>211</v>
      </c>
      <c r="B22" s="109">
        <v>3</v>
      </c>
      <c r="C22" s="110">
        <v>6000000</v>
      </c>
      <c r="D22" s="110">
        <f t="shared" si="1"/>
        <v>6000000</v>
      </c>
      <c r="E22" s="111">
        <f t="shared" si="0"/>
        <v>0</v>
      </c>
    </row>
    <row r="23" spans="1:5" s="135" customFormat="1" ht="27" customHeight="1" x14ac:dyDescent="0.2">
      <c r="A23" s="243" t="s">
        <v>31</v>
      </c>
      <c r="B23" s="243"/>
      <c r="C23" s="138">
        <f>SUM(C10:C22)</f>
        <v>655450479</v>
      </c>
      <c r="D23" s="134">
        <f>SUM(D10:D22)</f>
        <v>655450479</v>
      </c>
      <c r="E23" s="134">
        <f>SUM(E10:E22)</f>
        <v>0</v>
      </c>
    </row>
    <row r="24" spans="1:5" ht="28.5" customHeight="1" x14ac:dyDescent="0.2">
      <c r="A24" s="246" t="s">
        <v>32</v>
      </c>
      <c r="B24" s="246"/>
      <c r="C24" s="246"/>
      <c r="D24" s="246"/>
      <c r="E24" s="246"/>
    </row>
    <row r="25" spans="1:5" ht="14.25" customHeight="1" x14ac:dyDescent="0.2">
      <c r="A25" s="108" t="s">
        <v>314</v>
      </c>
      <c r="B25" s="109">
        <v>1</v>
      </c>
      <c r="C25" s="110">
        <v>8000000</v>
      </c>
      <c r="D25" s="110">
        <v>8000000</v>
      </c>
      <c r="E25" s="111">
        <f>C25-D25</f>
        <v>0</v>
      </c>
    </row>
    <row r="26" spans="1:5" x14ac:dyDescent="0.2">
      <c r="A26" s="108" t="s">
        <v>200</v>
      </c>
      <c r="B26" s="109">
        <f>4+1+1+1</f>
        <v>7</v>
      </c>
      <c r="C26" s="110">
        <f>22957668+12618298+21823956+12618298+(7374330+12754260+7374330)</f>
        <v>97521140</v>
      </c>
      <c r="D26" s="110">
        <f>22957668+12618298+12618298+21823956+(7374330+12754260+7374330)</f>
        <v>97521140</v>
      </c>
      <c r="E26" s="111">
        <f>C26-D26</f>
        <v>0</v>
      </c>
    </row>
    <row r="27" spans="1:5" s="135" customFormat="1" ht="27" customHeight="1" x14ac:dyDescent="0.2">
      <c r="A27" s="243" t="s">
        <v>41</v>
      </c>
      <c r="B27" s="243"/>
      <c r="C27" s="138">
        <f>SUM(C25:C26)</f>
        <v>105521140</v>
      </c>
      <c r="D27" s="134">
        <f>SUM(D25:D26)</f>
        <v>105521140</v>
      </c>
      <c r="E27" s="134">
        <f>SUM(E25:E26)</f>
        <v>0</v>
      </c>
    </row>
    <row r="28" spans="1:5" ht="28.5" customHeight="1" x14ac:dyDescent="0.2">
      <c r="A28" s="246" t="s">
        <v>42</v>
      </c>
      <c r="B28" s="246"/>
      <c r="C28" s="246"/>
      <c r="D28" s="246"/>
      <c r="E28" s="246"/>
    </row>
    <row r="29" spans="1:5" x14ac:dyDescent="0.2">
      <c r="A29" s="108" t="s">
        <v>200</v>
      </c>
      <c r="B29" s="109">
        <f>17+6+3+1+2</f>
        <v>29</v>
      </c>
      <c r="C29" s="110">
        <f>22957668+31590000+12618298+21823956+21823956+21823956+21823956+21823956+26916736+21823956+21823956+21823956+21823956+21823956+21823956+21823956+14768908</f>
        <v>370739082</v>
      </c>
      <c r="D29" s="110">
        <f>22957668+31590000+21823956+26916736+12618298+14768908+(7374330+15730470+23400000+12754260+15730470+8631180+12754260+12754260+12754260+12754260+12754260+12754260)</f>
        <v>290821836</v>
      </c>
      <c r="E29" s="111">
        <f>C29-D29</f>
        <v>79917246</v>
      </c>
    </row>
    <row r="30" spans="1:5" ht="26.25" customHeight="1" x14ac:dyDescent="0.2">
      <c r="A30" s="108" t="s">
        <v>48</v>
      </c>
      <c r="B30" s="109" t="s">
        <v>206</v>
      </c>
      <c r="C30" s="110">
        <v>30000000</v>
      </c>
      <c r="D30" s="110">
        <f>C30</f>
        <v>30000000</v>
      </c>
      <c r="E30" s="111">
        <f t="shared" ref="E30:E36" si="2">C30-D30</f>
        <v>0</v>
      </c>
    </row>
    <row r="31" spans="1:5" x14ac:dyDescent="0.2">
      <c r="A31" s="108" t="s">
        <v>212</v>
      </c>
      <c r="B31" s="109">
        <v>5</v>
      </c>
      <c r="C31" s="110">
        <v>75000000</v>
      </c>
      <c r="D31" s="110">
        <v>0</v>
      </c>
      <c r="E31" s="111">
        <f t="shared" si="2"/>
        <v>75000000</v>
      </c>
    </row>
    <row r="32" spans="1:5" ht="15.75" customHeight="1" x14ac:dyDescent="0.2">
      <c r="A32" s="108" t="s">
        <v>49</v>
      </c>
      <c r="B32" s="109">
        <v>2</v>
      </c>
      <c r="C32" s="110">
        <v>20000000</v>
      </c>
      <c r="D32" s="110">
        <f>C32</f>
        <v>20000000</v>
      </c>
      <c r="E32" s="111">
        <f t="shared" si="2"/>
        <v>0</v>
      </c>
    </row>
    <row r="33" spans="1:5" x14ac:dyDescent="0.2">
      <c r="A33" s="108" t="s">
        <v>213</v>
      </c>
      <c r="B33" s="109">
        <v>1</v>
      </c>
      <c r="C33" s="110">
        <v>5000000</v>
      </c>
      <c r="D33" s="110">
        <f>C33</f>
        <v>5000000</v>
      </c>
      <c r="E33" s="111">
        <f t="shared" si="2"/>
        <v>0</v>
      </c>
    </row>
    <row r="34" spans="1:5" x14ac:dyDescent="0.2">
      <c r="A34" s="108" t="s">
        <v>214</v>
      </c>
      <c r="B34" s="109">
        <v>3</v>
      </c>
      <c r="C34" s="110">
        <v>30000000</v>
      </c>
      <c r="D34" s="110">
        <f>C34</f>
        <v>30000000</v>
      </c>
      <c r="E34" s="111">
        <f t="shared" si="2"/>
        <v>0</v>
      </c>
    </row>
    <row r="35" spans="1:5" x14ac:dyDescent="0.2">
      <c r="A35" s="108" t="s">
        <v>215</v>
      </c>
      <c r="B35" s="109">
        <v>12</v>
      </c>
      <c r="C35" s="110">
        <v>66000000</v>
      </c>
      <c r="D35" s="110">
        <f>C35</f>
        <v>66000000</v>
      </c>
      <c r="E35" s="111">
        <f t="shared" si="2"/>
        <v>0</v>
      </c>
    </row>
    <row r="36" spans="1:5" x14ac:dyDescent="0.2">
      <c r="A36" s="108" t="s">
        <v>50</v>
      </c>
      <c r="B36" s="109">
        <v>1</v>
      </c>
      <c r="C36" s="110">
        <v>15000000</v>
      </c>
      <c r="D36" s="110">
        <v>0</v>
      </c>
      <c r="E36" s="111">
        <f t="shared" si="2"/>
        <v>15000000</v>
      </c>
    </row>
    <row r="37" spans="1:5" ht="25.5" x14ac:dyDescent="0.2">
      <c r="A37" s="108" t="s">
        <v>52</v>
      </c>
      <c r="B37" s="109">
        <v>12</v>
      </c>
      <c r="C37" s="110">
        <v>30000000</v>
      </c>
      <c r="D37" s="110">
        <f t="shared" ref="D37:D46" si="3">C37</f>
        <v>30000000</v>
      </c>
      <c r="E37" s="111">
        <f t="shared" ref="E37:E46" si="4">C37-D37</f>
        <v>0</v>
      </c>
    </row>
    <row r="38" spans="1:5" ht="23.45" customHeight="1" x14ac:dyDescent="0.2">
      <c r="A38" s="108" t="s">
        <v>216</v>
      </c>
      <c r="B38" s="109">
        <v>6</v>
      </c>
      <c r="C38" s="110">
        <v>5000000</v>
      </c>
      <c r="D38" s="110">
        <f t="shared" si="3"/>
        <v>5000000</v>
      </c>
      <c r="E38" s="111">
        <f t="shared" si="4"/>
        <v>0</v>
      </c>
    </row>
    <row r="39" spans="1:5" ht="38.25" x14ac:dyDescent="0.2">
      <c r="A39" s="108" t="s">
        <v>54</v>
      </c>
      <c r="B39" s="109">
        <v>6</v>
      </c>
      <c r="C39" s="110">
        <v>20000000</v>
      </c>
      <c r="D39" s="110">
        <f t="shared" si="3"/>
        <v>20000000</v>
      </c>
      <c r="E39" s="111">
        <f t="shared" si="4"/>
        <v>0</v>
      </c>
    </row>
    <row r="40" spans="1:5" x14ac:dyDescent="0.2">
      <c r="A40" s="108" t="s">
        <v>217</v>
      </c>
      <c r="B40" s="109">
        <v>20</v>
      </c>
      <c r="C40" s="110">
        <v>5000000</v>
      </c>
      <c r="D40" s="110">
        <f t="shared" si="3"/>
        <v>5000000</v>
      </c>
      <c r="E40" s="111">
        <f t="shared" si="4"/>
        <v>0</v>
      </c>
    </row>
    <row r="41" spans="1:5" x14ac:dyDescent="0.2">
      <c r="A41" s="108" t="s">
        <v>57</v>
      </c>
      <c r="B41" s="109">
        <v>1</v>
      </c>
      <c r="C41" s="110">
        <v>15000000</v>
      </c>
      <c r="D41" s="110">
        <f t="shared" si="3"/>
        <v>15000000</v>
      </c>
      <c r="E41" s="111">
        <f t="shared" si="4"/>
        <v>0</v>
      </c>
    </row>
    <row r="42" spans="1:5" x14ac:dyDescent="0.2">
      <c r="A42" s="108" t="s">
        <v>58</v>
      </c>
      <c r="B42" s="109">
        <v>12</v>
      </c>
      <c r="C42" s="110">
        <v>50000000</v>
      </c>
      <c r="D42" s="110">
        <f t="shared" si="3"/>
        <v>50000000</v>
      </c>
      <c r="E42" s="111">
        <f t="shared" si="4"/>
        <v>0</v>
      </c>
    </row>
    <row r="43" spans="1:5" ht="25.5" x14ac:dyDescent="0.2">
      <c r="A43" s="108" t="s">
        <v>60</v>
      </c>
      <c r="B43" s="109" t="s">
        <v>206</v>
      </c>
      <c r="C43" s="110">
        <v>10000000</v>
      </c>
      <c r="D43" s="110">
        <f t="shared" si="3"/>
        <v>10000000</v>
      </c>
      <c r="E43" s="111">
        <f t="shared" si="4"/>
        <v>0</v>
      </c>
    </row>
    <row r="44" spans="1:5" ht="25.5" x14ac:dyDescent="0.2">
      <c r="A44" s="108" t="s">
        <v>218</v>
      </c>
      <c r="B44" s="109" t="s">
        <v>206</v>
      </c>
      <c r="C44" s="110">
        <v>600000</v>
      </c>
      <c r="D44" s="110">
        <f t="shared" si="3"/>
        <v>600000</v>
      </c>
      <c r="E44" s="111">
        <f t="shared" si="4"/>
        <v>0</v>
      </c>
    </row>
    <row r="45" spans="1:5" ht="25.5" x14ac:dyDescent="0.2">
      <c r="A45" s="108" t="s">
        <v>219</v>
      </c>
      <c r="B45" s="109">
        <v>1000</v>
      </c>
      <c r="C45" s="110">
        <v>5000000</v>
      </c>
      <c r="D45" s="110">
        <f t="shared" si="3"/>
        <v>5000000</v>
      </c>
      <c r="E45" s="111">
        <f t="shared" si="4"/>
        <v>0</v>
      </c>
    </row>
    <row r="46" spans="1:5" x14ac:dyDescent="0.2">
      <c r="A46" s="108" t="s">
        <v>65</v>
      </c>
      <c r="B46" s="109">
        <v>6</v>
      </c>
      <c r="C46" s="110">
        <v>5000000</v>
      </c>
      <c r="D46" s="110">
        <f t="shared" si="3"/>
        <v>5000000</v>
      </c>
      <c r="E46" s="111">
        <f t="shared" si="4"/>
        <v>0</v>
      </c>
    </row>
    <row r="47" spans="1:5" s="135" customFormat="1" ht="27" customHeight="1" x14ac:dyDescent="0.2">
      <c r="A47" s="243" t="s">
        <v>66</v>
      </c>
      <c r="B47" s="243"/>
      <c r="C47" s="138">
        <f>SUM(C29:C46)</f>
        <v>757339082</v>
      </c>
      <c r="D47" s="134">
        <f>SUM(D29:D46)</f>
        <v>587421836</v>
      </c>
      <c r="E47" s="134">
        <f>SUM(E29:E46)</f>
        <v>169917246</v>
      </c>
    </row>
    <row r="48" spans="1:5" ht="30" customHeight="1" x14ac:dyDescent="0.2">
      <c r="A48" s="246" t="s">
        <v>67</v>
      </c>
      <c r="B48" s="246"/>
      <c r="C48" s="246"/>
      <c r="D48" s="246"/>
      <c r="E48" s="246"/>
    </row>
    <row r="49" spans="1:5" ht="63.75" x14ac:dyDescent="0.2">
      <c r="A49" s="108" t="s">
        <v>338</v>
      </c>
      <c r="B49" s="109">
        <v>300</v>
      </c>
      <c r="C49" s="110">
        <v>14684582</v>
      </c>
      <c r="D49" s="110">
        <v>14684582</v>
      </c>
      <c r="E49" s="111">
        <f t="shared" ref="E49:E58" si="5">C49-D49</f>
        <v>0</v>
      </c>
    </row>
    <row r="50" spans="1:5" ht="63.75" x14ac:dyDescent="0.2">
      <c r="A50" s="108" t="s">
        <v>339</v>
      </c>
      <c r="B50" s="109">
        <v>1</v>
      </c>
      <c r="C50" s="110">
        <v>60000000</v>
      </c>
      <c r="D50" s="110">
        <v>60000000</v>
      </c>
      <c r="E50" s="111">
        <f t="shared" si="5"/>
        <v>0</v>
      </c>
    </row>
    <row r="51" spans="1:5" ht="25.5" x14ac:dyDescent="0.2">
      <c r="A51" s="108" t="s">
        <v>340</v>
      </c>
      <c r="B51" s="109">
        <v>1</v>
      </c>
      <c r="C51" s="110">
        <v>5000000</v>
      </c>
      <c r="D51" s="110">
        <f>C51</f>
        <v>5000000</v>
      </c>
      <c r="E51" s="111">
        <f t="shared" si="5"/>
        <v>0</v>
      </c>
    </row>
    <row r="52" spans="1:5" ht="51" x14ac:dyDescent="0.2">
      <c r="A52" s="108" t="s">
        <v>341</v>
      </c>
      <c r="B52" s="109">
        <v>55</v>
      </c>
      <c r="C52" s="110">
        <v>5000000</v>
      </c>
      <c r="D52" s="110">
        <f>C52</f>
        <v>5000000</v>
      </c>
      <c r="E52" s="111">
        <f>C52-D52</f>
        <v>0</v>
      </c>
    </row>
    <row r="53" spans="1:5" ht="25.5" x14ac:dyDescent="0.2">
      <c r="A53" s="108" t="s">
        <v>342</v>
      </c>
      <c r="B53" s="109">
        <v>1</v>
      </c>
      <c r="C53" s="110">
        <v>994653</v>
      </c>
      <c r="D53" s="110">
        <v>994653</v>
      </c>
      <c r="E53" s="111">
        <f>C53-D53</f>
        <v>0</v>
      </c>
    </row>
    <row r="54" spans="1:5" ht="63.75" x14ac:dyDescent="0.2">
      <c r="A54" s="108" t="s">
        <v>343</v>
      </c>
      <c r="B54" s="109">
        <v>62</v>
      </c>
      <c r="C54" s="110">
        <v>5000000</v>
      </c>
      <c r="D54" s="110">
        <f>C54</f>
        <v>5000000</v>
      </c>
      <c r="E54" s="111">
        <f>C54-D54</f>
        <v>0</v>
      </c>
    </row>
    <row r="55" spans="1:5" ht="63.75" x14ac:dyDescent="0.2">
      <c r="A55" s="108" t="s">
        <v>344</v>
      </c>
      <c r="B55" s="109">
        <v>1600</v>
      </c>
      <c r="C55" s="110">
        <v>60864106</v>
      </c>
      <c r="D55" s="110">
        <v>38643135</v>
      </c>
      <c r="E55" s="111">
        <f t="shared" si="5"/>
        <v>22220971</v>
      </c>
    </row>
    <row r="56" spans="1:5" ht="63.75" x14ac:dyDescent="0.2">
      <c r="A56" s="108" t="s">
        <v>345</v>
      </c>
      <c r="B56" s="109">
        <v>1</v>
      </c>
      <c r="C56" s="110">
        <v>0</v>
      </c>
      <c r="D56" s="110">
        <v>0</v>
      </c>
      <c r="E56" s="111">
        <f t="shared" si="5"/>
        <v>0</v>
      </c>
    </row>
    <row r="57" spans="1:5" ht="32.450000000000003" customHeight="1" x14ac:dyDescent="0.2">
      <c r="A57" s="108" t="s">
        <v>346</v>
      </c>
      <c r="B57" s="109">
        <v>2</v>
      </c>
      <c r="C57" s="110">
        <v>10000000</v>
      </c>
      <c r="D57" s="110">
        <f>C57</f>
        <v>10000000</v>
      </c>
      <c r="E57" s="111">
        <f>C57-D57</f>
        <v>0</v>
      </c>
    </row>
    <row r="58" spans="1:5" ht="51" x14ac:dyDescent="0.2">
      <c r="A58" s="108" t="s">
        <v>347</v>
      </c>
      <c r="B58" s="109">
        <v>165</v>
      </c>
      <c r="C58" s="110">
        <v>0</v>
      </c>
      <c r="D58" s="110">
        <v>0</v>
      </c>
      <c r="E58" s="111">
        <f t="shared" si="5"/>
        <v>0</v>
      </c>
    </row>
    <row r="59" spans="1:5" ht="26.45" customHeight="1" x14ac:dyDescent="0.2">
      <c r="A59" s="108" t="s">
        <v>348</v>
      </c>
      <c r="B59" s="109">
        <v>1</v>
      </c>
      <c r="C59" s="110">
        <v>25000000</v>
      </c>
      <c r="D59" s="110">
        <f>C59</f>
        <v>25000000</v>
      </c>
      <c r="E59" s="111">
        <f t="shared" ref="E59:E67" si="6">C59-D59</f>
        <v>0</v>
      </c>
    </row>
    <row r="60" spans="1:5" ht="38.25" x14ac:dyDescent="0.2">
      <c r="A60" s="108" t="s">
        <v>349</v>
      </c>
      <c r="B60" s="109">
        <v>0</v>
      </c>
      <c r="C60" s="110">
        <v>0</v>
      </c>
      <c r="D60" s="110">
        <v>0</v>
      </c>
      <c r="E60" s="111">
        <f t="shared" si="6"/>
        <v>0</v>
      </c>
    </row>
    <row r="61" spans="1:5" ht="63.75" x14ac:dyDescent="0.2">
      <c r="A61" s="108" t="s">
        <v>350</v>
      </c>
      <c r="B61" s="109">
        <v>12</v>
      </c>
      <c r="C61" s="110">
        <v>50000000</v>
      </c>
      <c r="D61" s="110">
        <f t="shared" ref="D61:D66" si="7">C61</f>
        <v>50000000</v>
      </c>
      <c r="E61" s="111">
        <f t="shared" si="6"/>
        <v>0</v>
      </c>
    </row>
    <row r="62" spans="1:5" ht="51" x14ac:dyDescent="0.2">
      <c r="A62" s="108" t="s">
        <v>351</v>
      </c>
      <c r="B62" s="109">
        <v>50</v>
      </c>
      <c r="C62" s="110">
        <v>10000000</v>
      </c>
      <c r="D62" s="110">
        <f t="shared" si="7"/>
        <v>10000000</v>
      </c>
      <c r="E62" s="111">
        <f t="shared" si="6"/>
        <v>0</v>
      </c>
    </row>
    <row r="63" spans="1:5" ht="51" x14ac:dyDescent="0.2">
      <c r="A63" s="108" t="s">
        <v>352</v>
      </c>
      <c r="B63" s="109">
        <v>1600</v>
      </c>
      <c r="C63" s="110">
        <v>10000000</v>
      </c>
      <c r="D63" s="110">
        <f t="shared" si="7"/>
        <v>10000000</v>
      </c>
      <c r="E63" s="111">
        <f t="shared" si="6"/>
        <v>0</v>
      </c>
    </row>
    <row r="64" spans="1:5" ht="44.45" customHeight="1" x14ac:dyDescent="0.2">
      <c r="A64" s="108" t="s">
        <v>353</v>
      </c>
      <c r="B64" s="109">
        <v>9</v>
      </c>
      <c r="C64" s="110">
        <v>5000000</v>
      </c>
      <c r="D64" s="110">
        <f t="shared" si="7"/>
        <v>5000000</v>
      </c>
      <c r="E64" s="111">
        <f t="shared" si="6"/>
        <v>0</v>
      </c>
    </row>
    <row r="65" spans="1:5" ht="38.25" x14ac:dyDescent="0.2">
      <c r="A65" s="108" t="s">
        <v>354</v>
      </c>
      <c r="B65" s="109">
        <v>1</v>
      </c>
      <c r="C65" s="110">
        <v>50000000</v>
      </c>
      <c r="D65" s="110">
        <f t="shared" si="7"/>
        <v>50000000</v>
      </c>
      <c r="E65" s="111">
        <f t="shared" si="6"/>
        <v>0</v>
      </c>
    </row>
    <row r="66" spans="1:5" ht="25.5" x14ac:dyDescent="0.2">
      <c r="A66" s="108" t="s">
        <v>220</v>
      </c>
      <c r="B66" s="109">
        <v>5</v>
      </c>
      <c r="C66" s="110">
        <v>5000000</v>
      </c>
      <c r="D66" s="110">
        <f t="shared" si="7"/>
        <v>5000000</v>
      </c>
      <c r="E66" s="111">
        <f t="shared" si="6"/>
        <v>0</v>
      </c>
    </row>
    <row r="67" spans="1:5" x14ac:dyDescent="0.2">
      <c r="A67" s="108" t="s">
        <v>200</v>
      </c>
      <c r="B67" s="109">
        <f>15+3+2+1+1</f>
        <v>22</v>
      </c>
      <c r="C67" s="110">
        <f>62222930+22957668+28315008+28315008+12618298+12618298+12618298+12618298+14768908+16719164+21823956+21823956+21823956+21823956+21823956+26916736+(12569831+12754260+12754260+7374330+8631180)</f>
        <v>413892255</v>
      </c>
      <c r="D67" s="110">
        <f>62048320+22957668+22957668+12618298+12618298+12618298+12618298+14768908+16719164+21823956+21823956+21823956+26916736+21823956+(18352215+14879970+14879970+7374330+12754260+12754260+12754260+7374330+8631180)</f>
        <v>413892255</v>
      </c>
      <c r="E67" s="111">
        <f t="shared" si="6"/>
        <v>0</v>
      </c>
    </row>
    <row r="68" spans="1:5" s="135" customFormat="1" ht="27" customHeight="1" x14ac:dyDescent="0.2">
      <c r="A68" s="243" t="s">
        <v>77</v>
      </c>
      <c r="B68" s="243"/>
      <c r="C68" s="138">
        <f>SUM(C49:C67)</f>
        <v>730435596</v>
      </c>
      <c r="D68" s="134">
        <f>SUM(D49:D67)</f>
        <v>708214625</v>
      </c>
      <c r="E68" s="134">
        <f>SUM(E49:E67)</f>
        <v>22220971</v>
      </c>
    </row>
    <row r="69" spans="1:5" ht="31.5" customHeight="1" x14ac:dyDescent="0.2">
      <c r="A69" s="246" t="s">
        <v>78</v>
      </c>
      <c r="B69" s="246"/>
      <c r="C69" s="246"/>
      <c r="D69" s="246"/>
      <c r="E69" s="246"/>
    </row>
    <row r="70" spans="1:5" ht="18" customHeight="1" x14ac:dyDescent="0.2">
      <c r="A70" s="247" t="s">
        <v>82</v>
      </c>
      <c r="B70" s="247"/>
      <c r="C70" s="247"/>
      <c r="D70" s="247"/>
      <c r="E70" s="247"/>
    </row>
    <row r="71" spans="1:5" x14ac:dyDescent="0.2">
      <c r="A71" s="108" t="s">
        <v>83</v>
      </c>
      <c r="B71" s="109">
        <v>4</v>
      </c>
      <c r="C71" s="110">
        <v>10000000</v>
      </c>
      <c r="D71" s="110">
        <f>C71</f>
        <v>10000000</v>
      </c>
      <c r="E71" s="111">
        <f>C71-D71</f>
        <v>0</v>
      </c>
    </row>
    <row r="72" spans="1:5" ht="25.5" x14ac:dyDescent="0.2">
      <c r="A72" s="108" t="s">
        <v>299</v>
      </c>
      <c r="B72" s="109">
        <v>2</v>
      </c>
      <c r="C72" s="110">
        <v>5000000</v>
      </c>
      <c r="D72" s="110">
        <f>C72</f>
        <v>5000000</v>
      </c>
      <c r="E72" s="111">
        <f>C72-D72</f>
        <v>0</v>
      </c>
    </row>
    <row r="73" spans="1:5" ht="14.25" customHeight="1" x14ac:dyDescent="0.2">
      <c r="A73" s="108" t="s">
        <v>300</v>
      </c>
      <c r="B73" s="109">
        <v>1</v>
      </c>
      <c r="C73" s="110">
        <v>15000000</v>
      </c>
      <c r="D73" s="110">
        <f>C73</f>
        <v>15000000</v>
      </c>
      <c r="E73" s="111">
        <f>C73-D73</f>
        <v>0</v>
      </c>
    </row>
    <row r="74" spans="1:5" x14ac:dyDescent="0.2">
      <c r="A74" s="108" t="s">
        <v>200</v>
      </c>
      <c r="B74" s="109">
        <f>7+4+(3)</f>
        <v>14</v>
      </c>
      <c r="C74" s="110">
        <f>31590000+16719164+21823956+21823956+21823956+21823956+21823956+(22400676)</f>
        <v>179829620</v>
      </c>
      <c r="D74" s="110">
        <f>31590000+16719164+21823956+(23400000+12754260+12754260+12754260+12754260+12754260+12754260+9770940)</f>
        <v>179829620</v>
      </c>
      <c r="E74" s="111">
        <f>C74-D74</f>
        <v>0</v>
      </c>
    </row>
    <row r="75" spans="1:5" s="135" customFormat="1" ht="27" customHeight="1" x14ac:dyDescent="0.2">
      <c r="A75" s="243" t="s">
        <v>84</v>
      </c>
      <c r="B75" s="243"/>
      <c r="C75" s="134">
        <f>SUM(C71:C74)</f>
        <v>209829620</v>
      </c>
      <c r="D75" s="134">
        <f>SUM(D71:D74)</f>
        <v>209829620</v>
      </c>
      <c r="E75" s="134">
        <f>SUM(E71:E74)</f>
        <v>0</v>
      </c>
    </row>
    <row r="76" spans="1:5" ht="21" customHeight="1" x14ac:dyDescent="0.2">
      <c r="A76" s="247" t="s">
        <v>86</v>
      </c>
      <c r="B76" s="247"/>
      <c r="C76" s="247"/>
      <c r="D76" s="247"/>
      <c r="E76" s="247"/>
    </row>
    <row r="77" spans="1:5" x14ac:dyDescent="0.2">
      <c r="A77" s="108" t="s">
        <v>221</v>
      </c>
      <c r="B77" s="109">
        <v>9</v>
      </c>
      <c r="C77" s="110">
        <v>10000000</v>
      </c>
      <c r="D77" s="110">
        <f>C77</f>
        <v>10000000</v>
      </c>
      <c r="E77" s="111">
        <f>C77-D77</f>
        <v>0</v>
      </c>
    </row>
    <row r="78" spans="1:5" ht="25.5" x14ac:dyDescent="0.2">
      <c r="A78" s="108" t="s">
        <v>222</v>
      </c>
      <c r="B78" s="109">
        <v>3</v>
      </c>
      <c r="C78" s="110">
        <v>4000000</v>
      </c>
      <c r="D78" s="110">
        <v>4000000</v>
      </c>
      <c r="E78" s="111">
        <f>C78-D78</f>
        <v>0</v>
      </c>
    </row>
    <row r="79" spans="1:5" x14ac:dyDescent="0.2">
      <c r="A79" s="108" t="s">
        <v>223</v>
      </c>
      <c r="B79" s="109">
        <v>5</v>
      </c>
      <c r="C79" s="110">
        <v>2000000</v>
      </c>
      <c r="D79" s="110"/>
      <c r="E79" s="111">
        <f>C79-D79</f>
        <v>2000000</v>
      </c>
    </row>
    <row r="80" spans="1:5" ht="25.5" x14ac:dyDescent="0.2">
      <c r="A80" s="108" t="s">
        <v>87</v>
      </c>
      <c r="B80" s="109">
        <v>3</v>
      </c>
      <c r="C80" s="110">
        <v>10000000</v>
      </c>
      <c r="D80" s="110">
        <v>10000000</v>
      </c>
      <c r="E80" s="111">
        <f>C80-D80</f>
        <v>0</v>
      </c>
    </row>
    <row r="81" spans="1:5" x14ac:dyDescent="0.2">
      <c r="A81" s="108" t="s">
        <v>200</v>
      </c>
      <c r="B81" s="109">
        <f>6+1+3+1</f>
        <v>11</v>
      </c>
      <c r="C81" s="110">
        <f>31590000+14768908+21823956+21823956+21823956+21823956+(23400000+34139700+12754260)</f>
        <v>203948692</v>
      </c>
      <c r="D81" s="110">
        <f>31590000+14768908+21823956+21823956+21823956+21823956+(23400000+12754260+12754260+8631180+12754260)</f>
        <v>203948692</v>
      </c>
      <c r="E81" s="111">
        <f>C81-D81</f>
        <v>0</v>
      </c>
    </row>
    <row r="82" spans="1:5" s="135" customFormat="1" ht="27" customHeight="1" x14ac:dyDescent="0.2">
      <c r="A82" s="243" t="s">
        <v>88</v>
      </c>
      <c r="B82" s="243"/>
      <c r="C82" s="134">
        <f>SUM(C77:C81)</f>
        <v>229948692</v>
      </c>
      <c r="D82" s="134">
        <f>SUM(D77:D81)</f>
        <v>227948692</v>
      </c>
      <c r="E82" s="134">
        <f>SUM(E77:E81)</f>
        <v>2000000</v>
      </c>
    </row>
    <row r="83" spans="1:5" ht="19.899999999999999" customHeight="1" x14ac:dyDescent="0.2">
      <c r="A83" s="247" t="s">
        <v>90</v>
      </c>
      <c r="B83" s="247"/>
      <c r="C83" s="247"/>
      <c r="D83" s="247"/>
      <c r="E83" s="247"/>
    </row>
    <row r="84" spans="1:5" x14ac:dyDescent="0.2">
      <c r="A84" s="108" t="s">
        <v>224</v>
      </c>
      <c r="B84" s="109">
        <v>1</v>
      </c>
      <c r="C84" s="110">
        <v>715720</v>
      </c>
      <c r="D84" s="110">
        <v>0</v>
      </c>
      <c r="E84" s="111">
        <f>C84-D84</f>
        <v>715720</v>
      </c>
    </row>
    <row r="85" spans="1:5" x14ac:dyDescent="0.2">
      <c r="A85" s="108" t="s">
        <v>225</v>
      </c>
      <c r="B85" s="109">
        <v>3</v>
      </c>
      <c r="C85" s="110">
        <v>2180937</v>
      </c>
      <c r="D85" s="110">
        <v>0</v>
      </c>
      <c r="E85" s="111">
        <f t="shared" ref="E85:E101" si="8">C85-D85</f>
        <v>2180937</v>
      </c>
    </row>
    <row r="86" spans="1:5" x14ac:dyDescent="0.2">
      <c r="A86" s="108" t="s">
        <v>226</v>
      </c>
      <c r="B86" s="109">
        <v>1</v>
      </c>
      <c r="C86" s="110">
        <v>12236500</v>
      </c>
      <c r="D86" s="110">
        <v>0</v>
      </c>
      <c r="E86" s="111">
        <f t="shared" si="8"/>
        <v>12236500</v>
      </c>
    </row>
    <row r="87" spans="1:5" x14ac:dyDescent="0.2">
      <c r="A87" s="108" t="s">
        <v>227</v>
      </c>
      <c r="B87" s="109">
        <v>1</v>
      </c>
      <c r="C87" s="110">
        <v>8211400</v>
      </c>
      <c r="D87" s="110">
        <v>0</v>
      </c>
      <c r="E87" s="111">
        <f t="shared" si="8"/>
        <v>8211400</v>
      </c>
    </row>
    <row r="88" spans="1:5" x14ac:dyDescent="0.2">
      <c r="A88" s="108" t="s">
        <v>228</v>
      </c>
      <c r="B88" s="109">
        <v>1</v>
      </c>
      <c r="C88" s="110">
        <v>8272502</v>
      </c>
      <c r="D88" s="110">
        <v>0</v>
      </c>
      <c r="E88" s="111">
        <f t="shared" si="8"/>
        <v>8272502</v>
      </c>
    </row>
    <row r="89" spans="1:5" x14ac:dyDescent="0.2">
      <c r="A89" s="108" t="s">
        <v>224</v>
      </c>
      <c r="B89" s="109">
        <v>1</v>
      </c>
      <c r="C89" s="110">
        <v>711800</v>
      </c>
      <c r="D89" s="110">
        <v>0</v>
      </c>
      <c r="E89" s="111">
        <f t="shared" si="8"/>
        <v>711800</v>
      </c>
    </row>
    <row r="90" spans="1:5" x14ac:dyDescent="0.2">
      <c r="A90" s="108" t="s">
        <v>225</v>
      </c>
      <c r="B90" s="109">
        <v>3</v>
      </c>
      <c r="C90" s="110">
        <v>711800</v>
      </c>
      <c r="D90" s="110">
        <v>0</v>
      </c>
      <c r="E90" s="111">
        <f t="shared" si="8"/>
        <v>711800</v>
      </c>
    </row>
    <row r="91" spans="1:5" x14ac:dyDescent="0.2">
      <c r="A91" s="108" t="s">
        <v>226</v>
      </c>
      <c r="B91" s="109">
        <v>1</v>
      </c>
      <c r="C91" s="110">
        <v>3309000</v>
      </c>
      <c r="D91" s="110">
        <v>0</v>
      </c>
      <c r="E91" s="111">
        <f t="shared" si="8"/>
        <v>3309000</v>
      </c>
    </row>
    <row r="92" spans="1:5" x14ac:dyDescent="0.2">
      <c r="A92" s="108" t="s">
        <v>227</v>
      </c>
      <c r="B92" s="109">
        <v>1</v>
      </c>
      <c r="C92" s="110">
        <v>5906200</v>
      </c>
      <c r="D92" s="110">
        <v>0</v>
      </c>
      <c r="E92" s="111">
        <f t="shared" si="8"/>
        <v>5906200</v>
      </c>
    </row>
    <row r="93" spans="1:5" x14ac:dyDescent="0.2">
      <c r="A93" s="108" t="s">
        <v>228</v>
      </c>
      <c r="B93" s="109">
        <v>1</v>
      </c>
      <c r="C93" s="110">
        <v>3516080</v>
      </c>
      <c r="D93" s="110">
        <v>0</v>
      </c>
      <c r="E93" s="111">
        <f t="shared" si="8"/>
        <v>3516080</v>
      </c>
    </row>
    <row r="94" spans="1:5" ht="25.5" x14ac:dyDescent="0.2">
      <c r="A94" s="108" t="s">
        <v>230</v>
      </c>
      <c r="B94" s="109" t="s">
        <v>206</v>
      </c>
      <c r="C94" s="248">
        <v>21980000</v>
      </c>
      <c r="D94" s="248">
        <f>C94</f>
        <v>21980000</v>
      </c>
      <c r="E94" s="249">
        <f t="shared" si="8"/>
        <v>0</v>
      </c>
    </row>
    <row r="95" spans="1:5" ht="38.25" x14ac:dyDescent="0.2">
      <c r="A95" s="108" t="s">
        <v>231</v>
      </c>
      <c r="B95" s="109">
        <v>45</v>
      </c>
      <c r="C95" s="248"/>
      <c r="D95" s="248"/>
      <c r="E95" s="249"/>
    </row>
    <row r="96" spans="1:5" ht="25.5" x14ac:dyDescent="0.2">
      <c r="A96" s="108" t="s">
        <v>232</v>
      </c>
      <c r="B96" s="109">
        <v>45</v>
      </c>
      <c r="C96" s="248"/>
      <c r="D96" s="248"/>
      <c r="E96" s="249"/>
    </row>
    <row r="97" spans="1:5" x14ac:dyDescent="0.2">
      <c r="A97" s="108" t="s">
        <v>233</v>
      </c>
      <c r="B97" s="109">
        <v>3</v>
      </c>
      <c r="C97" s="248"/>
      <c r="D97" s="248"/>
      <c r="E97" s="249"/>
    </row>
    <row r="98" spans="1:5" ht="25.5" x14ac:dyDescent="0.2">
      <c r="A98" s="108" t="s">
        <v>234</v>
      </c>
      <c r="B98" s="109">
        <v>4</v>
      </c>
      <c r="C98" s="248"/>
      <c r="D98" s="248"/>
      <c r="E98" s="249"/>
    </row>
    <row r="99" spans="1:5" x14ac:dyDescent="0.2">
      <c r="A99" s="108" t="s">
        <v>235</v>
      </c>
      <c r="B99" s="109">
        <v>9</v>
      </c>
      <c r="C99" s="248"/>
      <c r="D99" s="248"/>
      <c r="E99" s="249"/>
    </row>
    <row r="100" spans="1:5" x14ac:dyDescent="0.2">
      <c r="A100" s="108" t="s">
        <v>236</v>
      </c>
      <c r="B100" s="109"/>
      <c r="C100" s="248"/>
      <c r="D100" s="248"/>
      <c r="E100" s="249"/>
    </row>
    <row r="101" spans="1:5" ht="25.15" customHeight="1" x14ac:dyDescent="0.2">
      <c r="A101" s="108" t="s">
        <v>237</v>
      </c>
      <c r="B101" s="109" t="s">
        <v>206</v>
      </c>
      <c r="C101" s="248">
        <v>35000000</v>
      </c>
      <c r="D101" s="248">
        <f>C101</f>
        <v>35000000</v>
      </c>
      <c r="E101" s="249">
        <f t="shared" si="8"/>
        <v>0</v>
      </c>
    </row>
    <row r="102" spans="1:5" x14ac:dyDescent="0.2">
      <c r="A102" s="108" t="s">
        <v>238</v>
      </c>
      <c r="B102" s="109">
        <v>3</v>
      </c>
      <c r="C102" s="248"/>
      <c r="D102" s="248"/>
      <c r="E102" s="249"/>
    </row>
    <row r="103" spans="1:5" x14ac:dyDescent="0.2">
      <c r="A103" s="108" t="s">
        <v>239</v>
      </c>
      <c r="B103" s="109">
        <v>10</v>
      </c>
      <c r="C103" s="248"/>
      <c r="D103" s="248"/>
      <c r="E103" s="249"/>
    </row>
    <row r="104" spans="1:5" ht="33" customHeight="1" x14ac:dyDescent="0.2">
      <c r="A104" s="108" t="s">
        <v>240</v>
      </c>
      <c r="B104" s="109">
        <v>9</v>
      </c>
      <c r="C104" s="248"/>
      <c r="D104" s="248"/>
      <c r="E104" s="249"/>
    </row>
    <row r="105" spans="1:5" x14ac:dyDescent="0.2">
      <c r="A105" s="108" t="s">
        <v>241</v>
      </c>
      <c r="B105" s="109">
        <v>10</v>
      </c>
      <c r="C105" s="248"/>
      <c r="D105" s="248"/>
      <c r="E105" s="249"/>
    </row>
    <row r="106" spans="1:5" ht="25.5" x14ac:dyDescent="0.2">
      <c r="A106" s="108" t="s">
        <v>242</v>
      </c>
      <c r="B106" s="109">
        <v>46</v>
      </c>
      <c r="C106" s="248"/>
      <c r="D106" s="248"/>
      <c r="E106" s="249"/>
    </row>
    <row r="107" spans="1:5" ht="25.15" customHeight="1" x14ac:dyDescent="0.2">
      <c r="A107" s="108" t="s">
        <v>243</v>
      </c>
      <c r="B107" s="109">
        <v>20</v>
      </c>
      <c r="C107" s="248"/>
      <c r="D107" s="248"/>
      <c r="E107" s="249"/>
    </row>
    <row r="108" spans="1:5" ht="25.5" x14ac:dyDescent="0.2">
      <c r="A108" s="108" t="s">
        <v>244</v>
      </c>
      <c r="B108" s="109">
        <v>1</v>
      </c>
      <c r="C108" s="248"/>
      <c r="D108" s="248"/>
      <c r="E108" s="249"/>
    </row>
    <row r="109" spans="1:5" ht="25.5" x14ac:dyDescent="0.2">
      <c r="A109" s="108" t="s">
        <v>245</v>
      </c>
      <c r="B109" s="109">
        <v>6</v>
      </c>
      <c r="C109" s="248"/>
      <c r="D109" s="248"/>
      <c r="E109" s="249"/>
    </row>
    <row r="110" spans="1:5" ht="38.25" x14ac:dyDescent="0.2">
      <c r="A110" s="108" t="s">
        <v>246</v>
      </c>
      <c r="B110" s="109" t="s">
        <v>206</v>
      </c>
      <c r="C110" s="248"/>
      <c r="D110" s="248"/>
      <c r="E110" s="249"/>
    </row>
    <row r="111" spans="1:5" ht="25.5" x14ac:dyDescent="0.2">
      <c r="A111" s="108" t="s">
        <v>247</v>
      </c>
      <c r="B111" s="109" t="s">
        <v>206</v>
      </c>
      <c r="C111" s="248"/>
      <c r="D111" s="248"/>
      <c r="E111" s="249"/>
    </row>
    <row r="112" spans="1:5" ht="25.5" x14ac:dyDescent="0.2">
      <c r="A112" s="108" t="s">
        <v>248</v>
      </c>
      <c r="B112" s="109">
        <v>10</v>
      </c>
      <c r="C112" s="248"/>
      <c r="D112" s="248"/>
      <c r="E112" s="249"/>
    </row>
    <row r="113" spans="1:5" ht="38.25" x14ac:dyDescent="0.2">
      <c r="A113" s="108" t="s">
        <v>249</v>
      </c>
      <c r="B113" s="109">
        <v>11</v>
      </c>
      <c r="C113" s="248"/>
      <c r="D113" s="248"/>
      <c r="E113" s="249"/>
    </row>
    <row r="114" spans="1:5" x14ac:dyDescent="0.2">
      <c r="A114" s="108" t="s">
        <v>250</v>
      </c>
      <c r="B114" s="109">
        <v>10</v>
      </c>
      <c r="C114" s="248"/>
      <c r="D114" s="248"/>
      <c r="E114" s="249"/>
    </row>
    <row r="115" spans="1:5" ht="25.5" x14ac:dyDescent="0.2">
      <c r="A115" s="108" t="s">
        <v>251</v>
      </c>
      <c r="B115" s="109">
        <v>10</v>
      </c>
      <c r="C115" s="248"/>
      <c r="D115" s="248"/>
      <c r="E115" s="249"/>
    </row>
    <row r="116" spans="1:5" ht="25.5" x14ac:dyDescent="0.2">
      <c r="A116" s="108" t="s">
        <v>252</v>
      </c>
      <c r="B116" s="109" t="s">
        <v>206</v>
      </c>
      <c r="C116" s="248"/>
      <c r="D116" s="248"/>
      <c r="E116" s="249"/>
    </row>
    <row r="117" spans="1:5" ht="25.5" x14ac:dyDescent="0.2">
      <c r="A117" s="108" t="s">
        <v>253</v>
      </c>
      <c r="B117" s="109">
        <v>1</v>
      </c>
      <c r="C117" s="248"/>
      <c r="D117" s="248"/>
      <c r="E117" s="249"/>
    </row>
    <row r="118" spans="1:5" ht="26.45" customHeight="1" x14ac:dyDescent="0.2">
      <c r="A118" s="108" t="s">
        <v>254</v>
      </c>
      <c r="B118" s="109" t="s">
        <v>206</v>
      </c>
      <c r="C118" s="248"/>
      <c r="D118" s="248"/>
      <c r="E118" s="249"/>
    </row>
    <row r="119" spans="1:5" x14ac:dyDescent="0.2">
      <c r="A119" s="108" t="s">
        <v>200</v>
      </c>
      <c r="B119" s="109">
        <f>6+1+2+1+1+1</f>
        <v>12</v>
      </c>
      <c r="C119" s="110">
        <f>68400000+28315008+31590000+21823956+26916736+16719164+(1576044+22525200+12754260+12754260+20085000)</f>
        <v>263459628</v>
      </c>
      <c r="D119" s="110">
        <f>68400000+28315008+31590000+26916736+16719164+(23400000+12754260+9770940+12754260+12754260+20085000)</f>
        <v>263459628</v>
      </c>
      <c r="E119" s="111">
        <f>C119-D119</f>
        <v>0</v>
      </c>
    </row>
    <row r="120" spans="1:5" s="135" customFormat="1" ht="27" customHeight="1" x14ac:dyDescent="0.2">
      <c r="A120" s="243" t="s">
        <v>93</v>
      </c>
      <c r="B120" s="243"/>
      <c r="C120" s="134">
        <f>SUM(C84:C119)</f>
        <v>366211567</v>
      </c>
      <c r="D120" s="134">
        <f>SUM(D84:D119)</f>
        <v>320439628</v>
      </c>
      <c r="E120" s="134">
        <f>SUM(E84:E119)</f>
        <v>45771939</v>
      </c>
    </row>
    <row r="121" spans="1:5" ht="21" customHeight="1" x14ac:dyDescent="0.2">
      <c r="A121" s="247" t="s">
        <v>95</v>
      </c>
      <c r="B121" s="247"/>
      <c r="C121" s="247"/>
      <c r="D121" s="247"/>
      <c r="E121" s="247"/>
    </row>
    <row r="122" spans="1:5" ht="51" x14ac:dyDescent="0.2">
      <c r="A122" s="108" t="s">
        <v>256</v>
      </c>
      <c r="B122" s="109">
        <v>1</v>
      </c>
      <c r="C122" s="110">
        <v>15000000</v>
      </c>
      <c r="D122" s="110">
        <v>0</v>
      </c>
      <c r="E122" s="111">
        <f t="shared" ref="E122:E127" si="9">C122-D122</f>
        <v>15000000</v>
      </c>
    </row>
    <row r="123" spans="1:5" ht="25.5" x14ac:dyDescent="0.2">
      <c r="A123" s="112" t="s">
        <v>258</v>
      </c>
      <c r="B123" s="109" t="s">
        <v>206</v>
      </c>
      <c r="C123" s="113">
        <v>5000000</v>
      </c>
      <c r="D123" s="110">
        <f>C123</f>
        <v>5000000</v>
      </c>
      <c r="E123" s="111">
        <f t="shared" si="9"/>
        <v>0</v>
      </c>
    </row>
    <row r="124" spans="1:5" ht="25.5" x14ac:dyDescent="0.2">
      <c r="A124" s="114" t="s">
        <v>259</v>
      </c>
      <c r="B124" s="109">
        <v>3</v>
      </c>
      <c r="C124" s="113">
        <v>15000000</v>
      </c>
      <c r="D124" s="110">
        <f>C124</f>
        <v>15000000</v>
      </c>
      <c r="E124" s="111">
        <f t="shared" si="9"/>
        <v>0</v>
      </c>
    </row>
    <row r="125" spans="1:5" ht="12.6" customHeight="1" x14ac:dyDescent="0.2">
      <c r="A125" s="115" t="s">
        <v>261</v>
      </c>
      <c r="B125" s="116">
        <v>1</v>
      </c>
      <c r="C125" s="117">
        <v>10000000</v>
      </c>
      <c r="D125" s="110">
        <f>C125</f>
        <v>10000000</v>
      </c>
      <c r="E125" s="111">
        <f t="shared" si="9"/>
        <v>0</v>
      </c>
    </row>
    <row r="126" spans="1:5" ht="25.5" x14ac:dyDescent="0.2">
      <c r="A126" s="118" t="s">
        <v>262</v>
      </c>
      <c r="B126" s="109">
        <v>1</v>
      </c>
      <c r="C126" s="110">
        <v>5000000</v>
      </c>
      <c r="D126" s="110">
        <v>0</v>
      </c>
      <c r="E126" s="111">
        <f t="shared" si="9"/>
        <v>5000000</v>
      </c>
    </row>
    <row r="127" spans="1:5" x14ac:dyDescent="0.2">
      <c r="A127" s="108" t="s">
        <v>200</v>
      </c>
      <c r="B127" s="109">
        <f>6+1+3</f>
        <v>10</v>
      </c>
      <c r="C127" s="110">
        <f>31590000+22957668+21823956+21823956+21823956+26916736</f>
        <v>146936272</v>
      </c>
      <c r="D127" s="110">
        <f>31590000+22957668+26916736+(23400000+15730470+12754260+12754260)</f>
        <v>146103394</v>
      </c>
      <c r="E127" s="111">
        <f t="shared" si="9"/>
        <v>832878</v>
      </c>
    </row>
    <row r="128" spans="1:5" s="135" customFormat="1" ht="27" customHeight="1" x14ac:dyDescent="0.2">
      <c r="A128" s="243" t="s">
        <v>96</v>
      </c>
      <c r="B128" s="243"/>
      <c r="C128" s="134">
        <f>SUM(C122:C127)</f>
        <v>196936272</v>
      </c>
      <c r="D128" s="134">
        <f>SUM(D122:D127)</f>
        <v>176103394</v>
      </c>
      <c r="E128" s="134">
        <f>SUM(E122:E127)</f>
        <v>20832878</v>
      </c>
    </row>
    <row r="129" spans="1:5" ht="20.45" customHeight="1" x14ac:dyDescent="0.2">
      <c r="A129" s="247" t="s">
        <v>98</v>
      </c>
      <c r="B129" s="247"/>
      <c r="C129" s="247"/>
      <c r="D129" s="247"/>
      <c r="E129" s="247"/>
    </row>
    <row r="130" spans="1:5" ht="25.5" x14ac:dyDescent="0.2">
      <c r="A130" s="108" t="s">
        <v>264</v>
      </c>
      <c r="B130" s="109">
        <v>2</v>
      </c>
      <c r="C130" s="110">
        <v>5000000</v>
      </c>
      <c r="D130" s="110">
        <f>C130</f>
        <v>5000000</v>
      </c>
      <c r="E130" s="111">
        <f>C130-D130</f>
        <v>0</v>
      </c>
    </row>
    <row r="131" spans="1:5" ht="38.25" x14ac:dyDescent="0.2">
      <c r="A131" s="108" t="s">
        <v>266</v>
      </c>
      <c r="B131" s="109">
        <v>2</v>
      </c>
      <c r="C131" s="110">
        <v>5000000</v>
      </c>
      <c r="D131" s="110">
        <f>C131</f>
        <v>5000000</v>
      </c>
      <c r="E131" s="111">
        <f>C131-D131</f>
        <v>0</v>
      </c>
    </row>
    <row r="132" spans="1:5" ht="25.5" x14ac:dyDescent="0.2">
      <c r="A132" s="108" t="s">
        <v>267</v>
      </c>
      <c r="B132" s="109">
        <v>1</v>
      </c>
      <c r="C132" s="110">
        <v>5000000</v>
      </c>
      <c r="D132" s="110">
        <f>C132</f>
        <v>5000000</v>
      </c>
      <c r="E132" s="111">
        <f>C132-D132</f>
        <v>0</v>
      </c>
    </row>
    <row r="133" spans="1:5" ht="51" x14ac:dyDescent="0.2">
      <c r="A133" s="108" t="s">
        <v>268</v>
      </c>
      <c r="B133" s="109">
        <v>1</v>
      </c>
      <c r="C133" s="110">
        <v>25000000</v>
      </c>
      <c r="D133" s="110">
        <f>C133</f>
        <v>25000000</v>
      </c>
      <c r="E133" s="111">
        <f>C133-D133</f>
        <v>0</v>
      </c>
    </row>
    <row r="134" spans="1:5" x14ac:dyDescent="0.2">
      <c r="A134" s="108" t="s">
        <v>200</v>
      </c>
      <c r="B134" s="109">
        <f>4+2+2+1+1</f>
        <v>10</v>
      </c>
      <c r="C134" s="110">
        <f>28315008+21823956+21823956+26916736+26916736+(31478058+12754260+12754260+12754260)</f>
        <v>195537230</v>
      </c>
      <c r="D134" s="110">
        <f>28315008+26916736+26916736+(12754260+23400000+26217450+12754260+12754260+12754260+12754260)</f>
        <v>195537230</v>
      </c>
      <c r="E134" s="111">
        <f>C134-D134</f>
        <v>0</v>
      </c>
    </row>
    <row r="135" spans="1:5" s="135" customFormat="1" ht="27" customHeight="1" x14ac:dyDescent="0.2">
      <c r="A135" s="243" t="s">
        <v>390</v>
      </c>
      <c r="B135" s="243"/>
      <c r="C135" s="134">
        <f>SUM(C130:C134)</f>
        <v>235537230</v>
      </c>
      <c r="D135" s="134">
        <f>SUM(D130:D134)</f>
        <v>235537230</v>
      </c>
      <c r="E135" s="134">
        <f>SUM(E130:E134)</f>
        <v>0</v>
      </c>
    </row>
    <row r="136" spans="1:5" ht="19.149999999999999" customHeight="1" x14ac:dyDescent="0.2">
      <c r="A136" s="247" t="s">
        <v>100</v>
      </c>
      <c r="B136" s="247"/>
      <c r="C136" s="247"/>
      <c r="D136" s="247"/>
      <c r="E136" s="247"/>
    </row>
    <row r="137" spans="1:5" ht="25.5" x14ac:dyDescent="0.2">
      <c r="A137" s="108" t="s">
        <v>101</v>
      </c>
      <c r="B137" s="109" t="s">
        <v>206</v>
      </c>
      <c r="C137" s="110">
        <v>5000000</v>
      </c>
      <c r="D137" s="110">
        <f>C137</f>
        <v>5000000</v>
      </c>
      <c r="E137" s="111">
        <f>C137-D137</f>
        <v>0</v>
      </c>
    </row>
    <row r="138" spans="1:5" x14ac:dyDescent="0.2">
      <c r="A138" s="108" t="s">
        <v>200</v>
      </c>
      <c r="B138" s="109">
        <f>2+1+1</f>
        <v>4</v>
      </c>
      <c r="C138" s="110">
        <f>31590000+21823956+(23400000+12754260)</f>
        <v>89568216</v>
      </c>
      <c r="D138" s="110">
        <f>31590000+21823956+(23400000+12754260)</f>
        <v>89568216</v>
      </c>
      <c r="E138" s="111">
        <f>C138-D138</f>
        <v>0</v>
      </c>
    </row>
    <row r="139" spans="1:5" s="135" customFormat="1" ht="27" customHeight="1" x14ac:dyDescent="0.2">
      <c r="A139" s="243" t="s">
        <v>102</v>
      </c>
      <c r="B139" s="243"/>
      <c r="C139" s="134">
        <f>SUM(C137:C138)</f>
        <v>94568216</v>
      </c>
      <c r="D139" s="134">
        <f>SUM(D137:D138)</f>
        <v>94568216</v>
      </c>
      <c r="E139" s="134">
        <f>SUM(E137:E138)</f>
        <v>0</v>
      </c>
    </row>
    <row r="140" spans="1:5" ht="21.6" customHeight="1" x14ac:dyDescent="0.2">
      <c r="A140" s="247" t="s">
        <v>103</v>
      </c>
      <c r="B140" s="247"/>
      <c r="C140" s="247"/>
      <c r="D140" s="247"/>
      <c r="E140" s="247"/>
    </row>
    <row r="141" spans="1:5" ht="63.75" x14ac:dyDescent="0.2">
      <c r="A141" s="108" t="s">
        <v>304</v>
      </c>
      <c r="B141" s="109">
        <v>1</v>
      </c>
      <c r="C141" s="110">
        <v>100000000</v>
      </c>
      <c r="D141" s="110">
        <v>0</v>
      </c>
      <c r="E141" s="111">
        <f>C141-D141</f>
        <v>100000000</v>
      </c>
    </row>
    <row r="142" spans="1:5" s="135" customFormat="1" ht="27" customHeight="1" x14ac:dyDescent="0.2">
      <c r="A142" s="243" t="s">
        <v>105</v>
      </c>
      <c r="B142" s="243"/>
      <c r="C142" s="134">
        <f>SUM(C141:C141)</f>
        <v>100000000</v>
      </c>
      <c r="D142" s="134">
        <f>SUM(D141:D141)</f>
        <v>0</v>
      </c>
      <c r="E142" s="134">
        <f>SUM(E141:E141)</f>
        <v>100000000</v>
      </c>
    </row>
    <row r="143" spans="1:5" s="135" customFormat="1" ht="27" customHeight="1" x14ac:dyDescent="0.2">
      <c r="A143" s="243" t="s">
        <v>106</v>
      </c>
      <c r="B143" s="243"/>
      <c r="C143" s="138">
        <f>C142+C139+C135+C128+C120+C82+C75</f>
        <v>1433031597</v>
      </c>
      <c r="D143" s="134">
        <f>D142+D139+D135+D128+D120+D82+D75</f>
        <v>1264426780</v>
      </c>
      <c r="E143" s="134">
        <f>E142+E139+E135+E128+E120+E82+E75</f>
        <v>168604817</v>
      </c>
    </row>
    <row r="144" spans="1:5" ht="37.5" customHeight="1" x14ac:dyDescent="0.2">
      <c r="A144" s="246" t="s">
        <v>107</v>
      </c>
      <c r="B144" s="246"/>
      <c r="C144" s="246"/>
      <c r="D144" s="246"/>
      <c r="E144" s="246"/>
    </row>
    <row r="145" spans="1:5" x14ac:dyDescent="0.2">
      <c r="A145" s="108" t="s">
        <v>269</v>
      </c>
      <c r="B145" s="109">
        <v>1</v>
      </c>
      <c r="C145" s="110">
        <v>6000000</v>
      </c>
      <c r="D145" s="110">
        <v>0</v>
      </c>
      <c r="E145" s="111">
        <f t="shared" ref="E145:E150" si="10">C145-D145</f>
        <v>6000000</v>
      </c>
    </row>
    <row r="146" spans="1:5" ht="22.9" customHeight="1" x14ac:dyDescent="0.2">
      <c r="A146" s="108" t="s">
        <v>270</v>
      </c>
      <c r="B146" s="109">
        <v>1</v>
      </c>
      <c r="C146" s="110">
        <v>6000000</v>
      </c>
      <c r="D146" s="110">
        <f>C146</f>
        <v>6000000</v>
      </c>
      <c r="E146" s="111">
        <f t="shared" si="10"/>
        <v>0</v>
      </c>
    </row>
    <row r="147" spans="1:5" x14ac:dyDescent="0.2">
      <c r="A147" s="108" t="s">
        <v>112</v>
      </c>
      <c r="B147" s="109">
        <v>1</v>
      </c>
      <c r="C147" s="110">
        <v>10000000</v>
      </c>
      <c r="D147" s="110">
        <v>0</v>
      </c>
      <c r="E147" s="111">
        <f t="shared" si="10"/>
        <v>10000000</v>
      </c>
    </row>
    <row r="148" spans="1:5" ht="25.5" x14ac:dyDescent="0.2">
      <c r="A148" s="108" t="s">
        <v>271</v>
      </c>
      <c r="B148" s="109">
        <v>1</v>
      </c>
      <c r="C148" s="110">
        <v>12000000</v>
      </c>
      <c r="D148" s="110">
        <v>0</v>
      </c>
      <c r="E148" s="111">
        <f t="shared" si="10"/>
        <v>12000000</v>
      </c>
    </row>
    <row r="149" spans="1:5" x14ac:dyDescent="0.2">
      <c r="A149" s="108" t="s">
        <v>113</v>
      </c>
      <c r="B149" s="109">
        <v>1</v>
      </c>
      <c r="C149" s="110">
        <v>10000000</v>
      </c>
      <c r="D149" s="110">
        <f>C149</f>
        <v>10000000</v>
      </c>
      <c r="E149" s="111">
        <f t="shared" si="10"/>
        <v>0</v>
      </c>
    </row>
    <row r="150" spans="1:5" x14ac:dyDescent="0.2">
      <c r="A150" s="108" t="s">
        <v>200</v>
      </c>
      <c r="B150" s="109">
        <f>3+1</f>
        <v>4</v>
      </c>
      <c r="C150" s="110">
        <f>28315008+26916736+21823956+(12754260)</f>
        <v>89809960</v>
      </c>
      <c r="D150" s="110">
        <f>28315008+26916736+21823956+(12754260)</f>
        <v>89809960</v>
      </c>
      <c r="E150" s="111">
        <f t="shared" si="10"/>
        <v>0</v>
      </c>
    </row>
    <row r="151" spans="1:5" s="135" customFormat="1" ht="27" customHeight="1" x14ac:dyDescent="0.2">
      <c r="A151" s="243" t="s">
        <v>114</v>
      </c>
      <c r="B151" s="243"/>
      <c r="C151" s="138">
        <f>SUM(C145:C150)</f>
        <v>133809960</v>
      </c>
      <c r="D151" s="134">
        <f>SUM(D145:D150)</f>
        <v>105809960</v>
      </c>
      <c r="E151" s="134">
        <f>SUM(E145:E150)</f>
        <v>28000000</v>
      </c>
    </row>
    <row r="152" spans="1:5" ht="33" customHeight="1" x14ac:dyDescent="0.2">
      <c r="A152" s="246" t="s">
        <v>115</v>
      </c>
      <c r="B152" s="246"/>
      <c r="C152" s="246"/>
      <c r="D152" s="246"/>
      <c r="E152" s="246"/>
    </row>
    <row r="153" spans="1:5" ht="25.5" x14ac:dyDescent="0.2">
      <c r="A153" s="108" t="s">
        <v>120</v>
      </c>
      <c r="B153" s="109">
        <v>1</v>
      </c>
      <c r="C153" s="110">
        <f>6000000+6045108</f>
        <v>12045108</v>
      </c>
      <c r="D153" s="110">
        <v>6000000</v>
      </c>
      <c r="E153" s="111">
        <f>C153-D153</f>
        <v>6045108</v>
      </c>
    </row>
    <row r="154" spans="1:5" ht="25.5" x14ac:dyDescent="0.2">
      <c r="A154" s="108" t="s">
        <v>272</v>
      </c>
      <c r="B154" s="109">
        <v>1</v>
      </c>
      <c r="C154" s="110">
        <v>8954892</v>
      </c>
      <c r="D154" s="110">
        <v>8954892</v>
      </c>
      <c r="E154" s="111">
        <f>C154-D154</f>
        <v>0</v>
      </c>
    </row>
    <row r="155" spans="1:5" x14ac:dyDescent="0.2">
      <c r="A155" s="108" t="s">
        <v>200</v>
      </c>
      <c r="B155" s="109">
        <f>3+1+1</f>
        <v>5</v>
      </c>
      <c r="C155" s="110">
        <v>118853120</v>
      </c>
      <c r="D155" s="110">
        <f>10836745+29538496+26916736+(20973960+12754260)</f>
        <v>101020197</v>
      </c>
      <c r="E155" s="111">
        <f>C155-D155</f>
        <v>17832923</v>
      </c>
    </row>
    <row r="156" spans="1:5" s="135" customFormat="1" ht="27" customHeight="1" x14ac:dyDescent="0.2">
      <c r="A156" s="243" t="s">
        <v>121</v>
      </c>
      <c r="B156" s="243"/>
      <c r="C156" s="138">
        <f>SUM(C153:C155)</f>
        <v>139853120</v>
      </c>
      <c r="D156" s="134">
        <f>SUM(D153:D155)</f>
        <v>115975089</v>
      </c>
      <c r="E156" s="134">
        <f>SUM(E153:E155)</f>
        <v>23878031</v>
      </c>
    </row>
    <row r="157" spans="1:5" ht="33" customHeight="1" x14ac:dyDescent="0.2">
      <c r="A157" s="246" t="s">
        <v>122</v>
      </c>
      <c r="B157" s="246"/>
      <c r="C157" s="246"/>
      <c r="D157" s="246"/>
      <c r="E157" s="246"/>
    </row>
    <row r="158" spans="1:5" x14ac:dyDescent="0.2">
      <c r="A158" s="119" t="s">
        <v>128</v>
      </c>
      <c r="B158" s="120">
        <v>300</v>
      </c>
      <c r="C158" s="121">
        <v>28560000</v>
      </c>
      <c r="D158" s="110">
        <v>0</v>
      </c>
      <c r="E158" s="111">
        <f>C158-D158</f>
        <v>28560000</v>
      </c>
    </row>
    <row r="159" spans="1:5" ht="25.5" x14ac:dyDescent="0.2">
      <c r="A159" s="119" t="s">
        <v>129</v>
      </c>
      <c r="B159" s="120">
        <v>1</v>
      </c>
      <c r="C159" s="121">
        <v>18499541</v>
      </c>
      <c r="D159" s="110">
        <v>0</v>
      </c>
      <c r="E159" s="111">
        <f>C159-D159</f>
        <v>18499541</v>
      </c>
    </row>
    <row r="160" spans="1:5" ht="38.25" x14ac:dyDescent="0.2">
      <c r="A160" s="122" t="s">
        <v>361</v>
      </c>
      <c r="B160" s="120">
        <v>1</v>
      </c>
      <c r="C160" s="121">
        <v>0</v>
      </c>
      <c r="D160" s="110">
        <v>0</v>
      </c>
      <c r="E160" s="111">
        <f>C160-D160</f>
        <v>0</v>
      </c>
    </row>
    <row r="161" spans="1:21" ht="38.25" x14ac:dyDescent="0.2">
      <c r="A161" s="119" t="s">
        <v>130</v>
      </c>
      <c r="B161" s="120">
        <v>1</v>
      </c>
      <c r="C161" s="121">
        <v>39761271</v>
      </c>
      <c r="D161" s="110">
        <v>0</v>
      </c>
      <c r="E161" s="111">
        <f>C161-D161</f>
        <v>39761271</v>
      </c>
    </row>
    <row r="162" spans="1:21" x14ac:dyDescent="0.2">
      <c r="A162" s="119" t="s">
        <v>131</v>
      </c>
      <c r="B162" s="120">
        <v>1</v>
      </c>
      <c r="C162" s="121">
        <v>8684725</v>
      </c>
      <c r="D162" s="110">
        <v>0</v>
      </c>
      <c r="E162" s="111">
        <f>C162-D162</f>
        <v>8684725</v>
      </c>
    </row>
    <row r="163" spans="1:21" ht="25.5" x14ac:dyDescent="0.2">
      <c r="A163" s="122" t="s">
        <v>273</v>
      </c>
      <c r="B163" s="120">
        <v>1</v>
      </c>
      <c r="C163" s="121">
        <v>0</v>
      </c>
      <c r="D163" s="110">
        <v>0</v>
      </c>
      <c r="E163" s="111">
        <f t="shared" ref="E163:E171" si="11">C163-D163</f>
        <v>0</v>
      </c>
    </row>
    <row r="164" spans="1:21" ht="25.5" x14ac:dyDescent="0.2">
      <c r="A164" s="122" t="s">
        <v>274</v>
      </c>
      <c r="B164" s="120">
        <v>4</v>
      </c>
      <c r="C164" s="121">
        <v>0</v>
      </c>
      <c r="D164" s="110">
        <v>0</v>
      </c>
      <c r="E164" s="111">
        <f t="shared" si="11"/>
        <v>0</v>
      </c>
    </row>
    <row r="165" spans="1:21" ht="51" x14ac:dyDescent="0.2">
      <c r="A165" s="119" t="s">
        <v>275</v>
      </c>
      <c r="B165" s="120">
        <v>1</v>
      </c>
      <c r="C165" s="121">
        <v>4879000</v>
      </c>
      <c r="D165" s="110">
        <v>0</v>
      </c>
      <c r="E165" s="111">
        <f t="shared" si="11"/>
        <v>4879000</v>
      </c>
    </row>
    <row r="166" spans="1:21" x14ac:dyDescent="0.2">
      <c r="A166" s="119" t="s">
        <v>276</v>
      </c>
      <c r="B166" s="120">
        <v>1</v>
      </c>
      <c r="C166" s="121">
        <v>2380000</v>
      </c>
      <c r="D166" s="110">
        <v>0</v>
      </c>
      <c r="E166" s="111">
        <f t="shared" si="11"/>
        <v>2380000</v>
      </c>
    </row>
    <row r="167" spans="1:21" ht="25.5" x14ac:dyDescent="0.2">
      <c r="A167" s="119" t="s">
        <v>277</v>
      </c>
      <c r="B167" s="120"/>
      <c r="C167" s="121">
        <v>8100000</v>
      </c>
      <c r="D167" s="110">
        <v>0</v>
      </c>
      <c r="E167" s="111">
        <f t="shared" si="11"/>
        <v>8100000</v>
      </c>
    </row>
    <row r="168" spans="1:21" ht="38.25" x14ac:dyDescent="0.2">
      <c r="A168" s="119" t="s">
        <v>278</v>
      </c>
      <c r="B168" s="120">
        <v>1</v>
      </c>
      <c r="C168" s="121">
        <v>8330000</v>
      </c>
      <c r="D168" s="110">
        <v>0</v>
      </c>
      <c r="E168" s="111">
        <f t="shared" si="11"/>
        <v>8330000</v>
      </c>
    </row>
    <row r="169" spans="1:21" ht="51" x14ac:dyDescent="0.2">
      <c r="A169" s="119" t="s">
        <v>133</v>
      </c>
      <c r="B169" s="120">
        <v>1</v>
      </c>
      <c r="C169" s="121">
        <v>5363737</v>
      </c>
      <c r="D169" s="110">
        <v>0</v>
      </c>
      <c r="E169" s="111">
        <f t="shared" si="11"/>
        <v>5363737</v>
      </c>
    </row>
    <row r="170" spans="1:21" ht="38.25" x14ac:dyDescent="0.2">
      <c r="A170" s="122" t="s">
        <v>279</v>
      </c>
      <c r="B170" s="120">
        <v>1</v>
      </c>
      <c r="C170" s="121">
        <v>0</v>
      </c>
      <c r="D170" s="110">
        <v>0</v>
      </c>
      <c r="E170" s="111">
        <f t="shared" si="11"/>
        <v>0</v>
      </c>
    </row>
    <row r="171" spans="1:21" s="123" customFormat="1" ht="38.25" x14ac:dyDescent="0.2">
      <c r="A171" s="122" t="s">
        <v>362</v>
      </c>
      <c r="B171" s="120">
        <v>450</v>
      </c>
      <c r="C171" s="110">
        <v>294043095</v>
      </c>
      <c r="D171" s="110">
        <v>294043095</v>
      </c>
      <c r="E171" s="111">
        <f t="shared" si="11"/>
        <v>0</v>
      </c>
    </row>
    <row r="172" spans="1:21" s="123" customFormat="1" x14ac:dyDescent="0.2">
      <c r="A172" s="124" t="s">
        <v>318</v>
      </c>
      <c r="B172" s="109">
        <v>6</v>
      </c>
      <c r="C172" s="125">
        <v>15370992</v>
      </c>
      <c r="D172" s="110">
        <v>15370992</v>
      </c>
      <c r="E172" s="111">
        <f t="shared" ref="E172:E178" si="12">C172-D172</f>
        <v>0</v>
      </c>
      <c r="F172" s="126"/>
      <c r="G172" s="126"/>
      <c r="H172" s="126"/>
      <c r="I172" s="126"/>
      <c r="J172" s="126"/>
      <c r="K172" s="126"/>
      <c r="L172" s="126"/>
      <c r="M172" s="126"/>
      <c r="N172" s="126"/>
      <c r="O172" s="126"/>
      <c r="P172" s="126"/>
      <c r="Q172" s="126"/>
      <c r="R172" s="126"/>
      <c r="S172" s="126"/>
      <c r="T172" s="126"/>
      <c r="U172" s="126"/>
    </row>
    <row r="173" spans="1:21" ht="25.5" x14ac:dyDescent="0.2">
      <c r="A173" s="124" t="s">
        <v>365</v>
      </c>
      <c r="B173" s="120">
        <v>15</v>
      </c>
      <c r="C173" s="121">
        <v>140000000</v>
      </c>
      <c r="D173" s="110">
        <v>0</v>
      </c>
      <c r="E173" s="111">
        <f t="shared" si="12"/>
        <v>140000000</v>
      </c>
    </row>
    <row r="174" spans="1:21" ht="165.75" x14ac:dyDescent="0.2">
      <c r="A174" s="122" t="s">
        <v>280</v>
      </c>
      <c r="B174" s="120"/>
      <c r="C174" s="121">
        <v>0</v>
      </c>
      <c r="D174" s="110">
        <v>0</v>
      </c>
      <c r="E174" s="111">
        <f t="shared" si="12"/>
        <v>0</v>
      </c>
    </row>
    <row r="175" spans="1:21" ht="25.5" x14ac:dyDescent="0.2">
      <c r="A175" s="124" t="s">
        <v>281</v>
      </c>
      <c r="B175" s="120">
        <v>12</v>
      </c>
      <c r="C175" s="110">
        <v>10236336</v>
      </c>
      <c r="D175" s="110">
        <v>10236336</v>
      </c>
      <c r="E175" s="111">
        <f t="shared" si="12"/>
        <v>0</v>
      </c>
    </row>
    <row r="176" spans="1:21" ht="16.899999999999999" customHeight="1" x14ac:dyDescent="0.2">
      <c r="A176" s="127" t="s">
        <v>282</v>
      </c>
      <c r="B176" s="120">
        <v>1</v>
      </c>
      <c r="C176" s="121">
        <v>2915500</v>
      </c>
      <c r="D176" s="110">
        <v>2915500</v>
      </c>
      <c r="E176" s="111">
        <f t="shared" si="12"/>
        <v>0</v>
      </c>
    </row>
    <row r="177" spans="1:5" ht="25.5" x14ac:dyDescent="0.2">
      <c r="A177" s="124" t="s">
        <v>283</v>
      </c>
      <c r="B177" s="109">
        <v>700000</v>
      </c>
      <c r="C177" s="128">
        <f>250850000+50000000</f>
        <v>300850000</v>
      </c>
      <c r="D177" s="110">
        <v>250850000</v>
      </c>
      <c r="E177" s="111">
        <f t="shared" si="12"/>
        <v>50000000</v>
      </c>
    </row>
    <row r="178" spans="1:5" x14ac:dyDescent="0.2">
      <c r="A178" s="108" t="s">
        <v>200</v>
      </c>
      <c r="B178" s="109">
        <f>6+1+3</f>
        <v>10</v>
      </c>
      <c r="C178" s="110">
        <f>24941664+30761984+16111536+18239088+22957668+26916736+(23534477)</f>
        <v>163463153</v>
      </c>
      <c r="D178" s="110">
        <f>23949666+29713280+16111536+18239088+22957668+(18352215+12754260+12754260+8631180)</f>
        <v>163463153</v>
      </c>
      <c r="E178" s="111">
        <f t="shared" si="12"/>
        <v>0</v>
      </c>
    </row>
    <row r="179" spans="1:5" s="135" customFormat="1" ht="27" customHeight="1" x14ac:dyDescent="0.2">
      <c r="A179" s="243" t="s">
        <v>136</v>
      </c>
      <c r="B179" s="243"/>
      <c r="C179" s="138">
        <f>SUM(C158:C178)</f>
        <v>1051437350</v>
      </c>
      <c r="D179" s="134">
        <f>SUM(D158:D178)</f>
        <v>736879076</v>
      </c>
      <c r="E179" s="134">
        <f>SUM(E158:E178)</f>
        <v>314558274</v>
      </c>
    </row>
    <row r="180" spans="1:5" ht="31.5" customHeight="1" x14ac:dyDescent="0.2">
      <c r="A180" s="246" t="s">
        <v>137</v>
      </c>
      <c r="B180" s="246"/>
      <c r="C180" s="246"/>
      <c r="D180" s="246"/>
      <c r="E180" s="246"/>
    </row>
    <row r="181" spans="1:5" x14ac:dyDescent="0.2">
      <c r="A181" s="108" t="s">
        <v>200</v>
      </c>
      <c r="B181" s="109"/>
      <c r="C181" s="110">
        <v>0</v>
      </c>
      <c r="D181" s="110">
        <v>0</v>
      </c>
      <c r="E181" s="111">
        <f>C181-D181</f>
        <v>0</v>
      </c>
    </row>
    <row r="182" spans="1:5" s="135" customFormat="1" ht="27" customHeight="1" x14ac:dyDescent="0.2">
      <c r="A182" s="243" t="s">
        <v>142</v>
      </c>
      <c r="B182" s="243"/>
      <c r="C182" s="134">
        <f>SUM(C181:C181)</f>
        <v>0</v>
      </c>
      <c r="D182" s="134">
        <f>SUM(D181:D181)</f>
        <v>0</v>
      </c>
      <c r="E182" s="134">
        <f>SUM(E181:E181)</f>
        <v>0</v>
      </c>
    </row>
    <row r="183" spans="1:5" ht="32.25" customHeight="1" x14ac:dyDescent="0.2">
      <c r="A183" s="246" t="s">
        <v>143</v>
      </c>
      <c r="B183" s="246"/>
      <c r="C183" s="246"/>
      <c r="D183" s="246"/>
      <c r="E183" s="246"/>
    </row>
    <row r="184" spans="1:5" x14ac:dyDescent="0.2">
      <c r="A184" s="108" t="s">
        <v>200</v>
      </c>
      <c r="B184" s="109">
        <f>1+1</f>
        <v>2</v>
      </c>
      <c r="C184" s="110">
        <f>12618298+(7374330)</f>
        <v>19992628</v>
      </c>
      <c r="D184" s="110">
        <f>12618298+(7374330)</f>
        <v>19992628</v>
      </c>
      <c r="E184" s="111">
        <f>C184-D184</f>
        <v>0</v>
      </c>
    </row>
    <row r="185" spans="1:5" s="135" customFormat="1" ht="27" customHeight="1" x14ac:dyDescent="0.2">
      <c r="A185" s="243" t="s">
        <v>147</v>
      </c>
      <c r="B185" s="243"/>
      <c r="C185" s="138">
        <f>SUM(C184:C184)</f>
        <v>19992628</v>
      </c>
      <c r="D185" s="134">
        <f>SUM(D184:D184)</f>
        <v>19992628</v>
      </c>
      <c r="E185" s="134">
        <f>SUM(E184:E184)</f>
        <v>0</v>
      </c>
    </row>
    <row r="186" spans="1:5" ht="35.25" customHeight="1" x14ac:dyDescent="0.2">
      <c r="A186" s="246" t="s">
        <v>148</v>
      </c>
      <c r="B186" s="246"/>
      <c r="C186" s="246"/>
      <c r="D186" s="246"/>
      <c r="E186" s="246"/>
    </row>
    <row r="187" spans="1:5" ht="21" customHeight="1" x14ac:dyDescent="0.2">
      <c r="A187" s="247" t="s">
        <v>379</v>
      </c>
      <c r="B187" s="247"/>
      <c r="C187" s="247"/>
      <c r="D187" s="247"/>
      <c r="E187" s="247"/>
    </row>
    <row r="188" spans="1:5" x14ac:dyDescent="0.2">
      <c r="A188" s="108" t="s">
        <v>153</v>
      </c>
      <c r="B188" s="109">
        <v>1</v>
      </c>
      <c r="C188" s="110">
        <v>15000000</v>
      </c>
      <c r="D188" s="110">
        <f>C188</f>
        <v>15000000</v>
      </c>
      <c r="E188" s="111">
        <f t="shared" ref="E188:E192" si="13">C188-D188</f>
        <v>0</v>
      </c>
    </row>
    <row r="189" spans="1:5" ht="25.5" x14ac:dyDescent="0.2">
      <c r="A189" s="108" t="s">
        <v>154</v>
      </c>
      <c r="B189" s="109" t="s">
        <v>206</v>
      </c>
      <c r="C189" s="110">
        <v>35000000</v>
      </c>
      <c r="D189" s="110">
        <v>5870150</v>
      </c>
      <c r="E189" s="111">
        <f t="shared" si="13"/>
        <v>29129850</v>
      </c>
    </row>
    <row r="190" spans="1:5" x14ac:dyDescent="0.2">
      <c r="A190" s="108" t="s">
        <v>155</v>
      </c>
      <c r="B190" s="109">
        <v>1</v>
      </c>
      <c r="C190" s="110">
        <v>40000000</v>
      </c>
      <c r="D190" s="110">
        <v>40000000</v>
      </c>
      <c r="E190" s="111">
        <f t="shared" si="13"/>
        <v>0</v>
      </c>
    </row>
    <row r="191" spans="1:5" ht="25.5" x14ac:dyDescent="0.2">
      <c r="A191" s="108" t="s">
        <v>156</v>
      </c>
      <c r="B191" s="109">
        <v>1</v>
      </c>
      <c r="C191" s="110">
        <v>10000000</v>
      </c>
      <c r="D191" s="110">
        <v>10000000</v>
      </c>
      <c r="E191" s="111">
        <f t="shared" si="13"/>
        <v>0</v>
      </c>
    </row>
    <row r="192" spans="1:5" ht="38.25" x14ac:dyDescent="0.2">
      <c r="A192" s="108" t="s">
        <v>157</v>
      </c>
      <c r="B192" s="109">
        <v>1</v>
      </c>
      <c r="C192" s="110">
        <v>7000000</v>
      </c>
      <c r="D192" s="110">
        <v>0</v>
      </c>
      <c r="E192" s="111">
        <f t="shared" si="13"/>
        <v>7000000</v>
      </c>
    </row>
    <row r="193" spans="1:5" ht="25.5" x14ac:dyDescent="0.2">
      <c r="A193" s="108" t="s">
        <v>160</v>
      </c>
      <c r="B193" s="109" t="s">
        <v>206</v>
      </c>
      <c r="C193" s="110">
        <v>10000000</v>
      </c>
      <c r="D193" s="110">
        <v>0</v>
      </c>
      <c r="E193" s="111">
        <f>C193-D193</f>
        <v>10000000</v>
      </c>
    </row>
    <row r="194" spans="1:5" ht="25.5" x14ac:dyDescent="0.2">
      <c r="A194" s="108" t="s">
        <v>284</v>
      </c>
      <c r="B194" s="109">
        <v>100</v>
      </c>
      <c r="C194" s="110">
        <v>83000000</v>
      </c>
      <c r="D194" s="110">
        <v>34987016</v>
      </c>
      <c r="E194" s="111">
        <f>C194-D194</f>
        <v>48012984</v>
      </c>
    </row>
    <row r="195" spans="1:5" ht="25.5" x14ac:dyDescent="0.2">
      <c r="A195" s="108" t="s">
        <v>161</v>
      </c>
      <c r="B195" s="109" t="s">
        <v>206</v>
      </c>
      <c r="C195" s="110">
        <v>730235000</v>
      </c>
      <c r="D195" s="110">
        <v>730235000</v>
      </c>
      <c r="E195" s="111">
        <f>C195-D195</f>
        <v>0</v>
      </c>
    </row>
    <row r="196" spans="1:5" ht="38.25" x14ac:dyDescent="0.2">
      <c r="A196" s="108" t="s">
        <v>285</v>
      </c>
      <c r="B196" s="109">
        <v>1</v>
      </c>
      <c r="C196" s="110">
        <f>5000000+4000000</f>
        <v>9000000</v>
      </c>
      <c r="D196" s="110">
        <v>5000000</v>
      </c>
      <c r="E196" s="111">
        <f>C196-D196</f>
        <v>4000000</v>
      </c>
    </row>
    <row r="197" spans="1:5" x14ac:dyDescent="0.2">
      <c r="A197" s="108" t="s">
        <v>162</v>
      </c>
      <c r="B197" s="109">
        <v>1</v>
      </c>
      <c r="C197" s="110">
        <v>5000000</v>
      </c>
      <c r="D197" s="110">
        <v>0</v>
      </c>
      <c r="E197" s="111">
        <f>C197-D197</f>
        <v>5000000</v>
      </c>
    </row>
    <row r="198" spans="1:5" x14ac:dyDescent="0.2">
      <c r="A198" s="108" t="s">
        <v>163</v>
      </c>
      <c r="B198" s="109">
        <v>2</v>
      </c>
      <c r="C198" s="110">
        <v>9537222</v>
      </c>
      <c r="D198" s="110">
        <v>9537222</v>
      </c>
      <c r="E198" s="111">
        <f t="shared" ref="E198:E215" si="14">C198-D198</f>
        <v>0</v>
      </c>
    </row>
    <row r="199" spans="1:5" x14ac:dyDescent="0.2">
      <c r="A199" s="108" t="s">
        <v>286</v>
      </c>
      <c r="B199" s="109">
        <v>1</v>
      </c>
      <c r="C199" s="110">
        <v>110000000</v>
      </c>
      <c r="D199" s="110">
        <f>C199</f>
        <v>110000000</v>
      </c>
      <c r="E199" s="111">
        <f t="shared" si="14"/>
        <v>0</v>
      </c>
    </row>
    <row r="200" spans="1:5" x14ac:dyDescent="0.2">
      <c r="A200" s="108" t="s">
        <v>164</v>
      </c>
      <c r="B200" s="109">
        <v>1</v>
      </c>
      <c r="C200" s="110">
        <v>25000000</v>
      </c>
      <c r="D200" s="110">
        <v>25000000</v>
      </c>
      <c r="E200" s="111">
        <f t="shared" si="14"/>
        <v>0</v>
      </c>
    </row>
    <row r="201" spans="1:5" ht="25.5" x14ac:dyDescent="0.2">
      <c r="A201" s="108" t="s">
        <v>165</v>
      </c>
      <c r="B201" s="109">
        <v>1</v>
      </c>
      <c r="C201" s="110">
        <v>27776484</v>
      </c>
      <c r="D201" s="110">
        <v>27776484</v>
      </c>
      <c r="E201" s="111">
        <f t="shared" si="14"/>
        <v>0</v>
      </c>
    </row>
    <row r="202" spans="1:5" x14ac:dyDescent="0.2">
      <c r="A202" s="108" t="s">
        <v>166</v>
      </c>
      <c r="B202" s="109">
        <v>1</v>
      </c>
      <c r="C202" s="110">
        <v>45000000</v>
      </c>
      <c r="D202" s="110">
        <f>C202</f>
        <v>45000000</v>
      </c>
      <c r="E202" s="111">
        <f t="shared" si="14"/>
        <v>0</v>
      </c>
    </row>
    <row r="203" spans="1:5" x14ac:dyDescent="0.2">
      <c r="A203" s="108" t="s">
        <v>167</v>
      </c>
      <c r="B203" s="109">
        <v>1</v>
      </c>
      <c r="C203" s="110">
        <v>30502305</v>
      </c>
      <c r="D203" s="110">
        <v>30502305</v>
      </c>
      <c r="E203" s="111">
        <f t="shared" si="14"/>
        <v>0</v>
      </c>
    </row>
    <row r="204" spans="1:5" ht="24.6" customHeight="1" x14ac:dyDescent="0.2">
      <c r="A204" s="108" t="s">
        <v>168</v>
      </c>
      <c r="B204" s="109">
        <v>1</v>
      </c>
      <c r="C204" s="110">
        <v>0</v>
      </c>
      <c r="D204" s="110">
        <v>0</v>
      </c>
      <c r="E204" s="111">
        <f t="shared" si="14"/>
        <v>0</v>
      </c>
    </row>
    <row r="205" spans="1:5" x14ac:dyDescent="0.2">
      <c r="A205" s="108" t="s">
        <v>169</v>
      </c>
      <c r="B205" s="109">
        <v>1</v>
      </c>
      <c r="C205" s="110">
        <v>53769437</v>
      </c>
      <c r="D205" s="110">
        <v>53769437</v>
      </c>
      <c r="E205" s="111">
        <f t="shared" si="14"/>
        <v>0</v>
      </c>
    </row>
    <row r="206" spans="1:5" ht="25.5" x14ac:dyDescent="0.2">
      <c r="A206" s="108" t="s">
        <v>170</v>
      </c>
      <c r="B206" s="109" t="s">
        <v>206</v>
      </c>
      <c r="C206" s="110">
        <v>50000000</v>
      </c>
      <c r="D206" s="110">
        <v>25309837</v>
      </c>
      <c r="E206" s="111">
        <f t="shared" si="14"/>
        <v>24690163</v>
      </c>
    </row>
    <row r="207" spans="1:5" x14ac:dyDescent="0.2">
      <c r="A207" s="108" t="s">
        <v>171</v>
      </c>
      <c r="B207" s="109">
        <v>1</v>
      </c>
      <c r="C207" s="110">
        <v>26400000</v>
      </c>
      <c r="D207" s="110">
        <v>0</v>
      </c>
      <c r="E207" s="111">
        <f t="shared" si="14"/>
        <v>26400000</v>
      </c>
    </row>
    <row r="208" spans="1:5" ht="25.9" customHeight="1" x14ac:dyDescent="0.2">
      <c r="A208" s="108" t="s">
        <v>172</v>
      </c>
      <c r="B208" s="109">
        <v>1</v>
      </c>
      <c r="C208" s="110">
        <v>75000000</v>
      </c>
      <c r="D208" s="110">
        <v>75000000</v>
      </c>
      <c r="E208" s="111">
        <f t="shared" si="14"/>
        <v>0</v>
      </c>
    </row>
    <row r="209" spans="1:5" x14ac:dyDescent="0.2">
      <c r="A209" s="108" t="s">
        <v>173</v>
      </c>
      <c r="B209" s="109">
        <v>1</v>
      </c>
      <c r="C209" s="110">
        <v>4000000</v>
      </c>
      <c r="D209" s="110">
        <v>0</v>
      </c>
      <c r="E209" s="111">
        <f t="shared" si="14"/>
        <v>4000000</v>
      </c>
    </row>
    <row r="210" spans="1:5" x14ac:dyDescent="0.2">
      <c r="A210" s="108" t="s">
        <v>287</v>
      </c>
      <c r="B210" s="109">
        <v>1</v>
      </c>
      <c r="C210" s="110">
        <v>0</v>
      </c>
      <c r="D210" s="110">
        <v>0</v>
      </c>
      <c r="E210" s="111">
        <f t="shared" si="14"/>
        <v>0</v>
      </c>
    </row>
    <row r="211" spans="1:5" ht="25.5" x14ac:dyDescent="0.2">
      <c r="A211" s="108" t="s">
        <v>174</v>
      </c>
      <c r="B211" s="109">
        <v>1</v>
      </c>
      <c r="C211" s="110">
        <v>5000000</v>
      </c>
      <c r="D211" s="110">
        <v>0</v>
      </c>
      <c r="E211" s="111">
        <f t="shared" si="14"/>
        <v>5000000</v>
      </c>
    </row>
    <row r="212" spans="1:5" ht="25.5" x14ac:dyDescent="0.2">
      <c r="A212" s="108" t="s">
        <v>175</v>
      </c>
      <c r="B212" s="109" t="s">
        <v>206</v>
      </c>
      <c r="C212" s="110">
        <v>0</v>
      </c>
      <c r="D212" s="110">
        <v>0</v>
      </c>
      <c r="E212" s="111">
        <f t="shared" si="14"/>
        <v>0</v>
      </c>
    </row>
    <row r="213" spans="1:5" ht="25.5" x14ac:dyDescent="0.2">
      <c r="A213" s="108" t="s">
        <v>305</v>
      </c>
      <c r="B213" s="109" t="s">
        <v>206</v>
      </c>
      <c r="C213" s="110">
        <v>6548753</v>
      </c>
      <c r="D213" s="110">
        <f>+C213</f>
        <v>6548753</v>
      </c>
      <c r="E213" s="111">
        <f t="shared" si="14"/>
        <v>0</v>
      </c>
    </row>
    <row r="214" spans="1:5" x14ac:dyDescent="0.2">
      <c r="A214" s="108" t="s">
        <v>200</v>
      </c>
      <c r="B214" s="109">
        <f>4+1+1+1</f>
        <v>7</v>
      </c>
      <c r="C214" s="110">
        <f>22957668+12618298+21823856+26916736</f>
        <v>84316558</v>
      </c>
      <c r="D214" s="110">
        <f>22957668+(12754260+12754260+7374330)</f>
        <v>55840518</v>
      </c>
      <c r="E214" s="111">
        <f t="shared" si="14"/>
        <v>28476040</v>
      </c>
    </row>
    <row r="215" spans="1:5" ht="25.5" x14ac:dyDescent="0.2">
      <c r="A215" s="108" t="s">
        <v>320</v>
      </c>
      <c r="B215" s="109">
        <v>1</v>
      </c>
      <c r="C215" s="110">
        <v>5000000</v>
      </c>
      <c r="D215" s="110">
        <v>0</v>
      </c>
      <c r="E215" s="111">
        <f t="shared" si="14"/>
        <v>5000000</v>
      </c>
    </row>
    <row r="216" spans="1:5" s="135" customFormat="1" ht="27" customHeight="1" x14ac:dyDescent="0.2">
      <c r="A216" s="243" t="s">
        <v>176</v>
      </c>
      <c r="B216" s="243"/>
      <c r="C216" s="134">
        <f>SUM(C188:C215)</f>
        <v>1502085759</v>
      </c>
      <c r="D216" s="134">
        <f>SUM(D188:D215)</f>
        <v>1305376722</v>
      </c>
      <c r="E216" s="134">
        <f>+C216-D216</f>
        <v>196709037</v>
      </c>
    </row>
    <row r="217" spans="1:5" ht="22.15" customHeight="1" x14ac:dyDescent="0.2">
      <c r="A217" s="247" t="s">
        <v>380</v>
      </c>
      <c r="B217" s="247"/>
      <c r="C217" s="247"/>
      <c r="D217" s="247"/>
      <c r="E217" s="247"/>
    </row>
    <row r="218" spans="1:5" ht="13.9" customHeight="1" x14ac:dyDescent="0.2">
      <c r="A218" s="108" t="s">
        <v>288</v>
      </c>
      <c r="B218" s="109">
        <v>4</v>
      </c>
      <c r="C218" s="110">
        <v>5000000</v>
      </c>
      <c r="D218" s="110">
        <v>0</v>
      </c>
      <c r="E218" s="111">
        <f t="shared" ref="E218:E225" si="15">C218-D218</f>
        <v>5000000</v>
      </c>
    </row>
    <row r="219" spans="1:5" x14ac:dyDescent="0.2">
      <c r="A219" s="122" t="s">
        <v>289</v>
      </c>
      <c r="B219" s="120">
        <v>3</v>
      </c>
      <c r="C219" s="110">
        <v>5000000</v>
      </c>
      <c r="D219" s="110">
        <v>0</v>
      </c>
      <c r="E219" s="129">
        <f>C219-D219</f>
        <v>5000000</v>
      </c>
    </row>
    <row r="220" spans="1:5" x14ac:dyDescent="0.2">
      <c r="A220" s="122" t="s">
        <v>290</v>
      </c>
      <c r="B220" s="120">
        <v>2</v>
      </c>
      <c r="C220" s="110">
        <v>5000000</v>
      </c>
      <c r="D220" s="110">
        <v>0</v>
      </c>
      <c r="E220" s="129">
        <f>C220-D220</f>
        <v>5000000</v>
      </c>
    </row>
    <row r="221" spans="1:5" ht="13.9" customHeight="1" x14ac:dyDescent="0.2">
      <c r="A221" s="108" t="s">
        <v>291</v>
      </c>
      <c r="B221" s="109">
        <v>1</v>
      </c>
      <c r="C221" s="110">
        <v>5000000</v>
      </c>
      <c r="D221" s="110">
        <f>C221</f>
        <v>5000000</v>
      </c>
      <c r="E221" s="111">
        <f>C221-D221</f>
        <v>0</v>
      </c>
    </row>
    <row r="222" spans="1:5" x14ac:dyDescent="0.2">
      <c r="A222" s="108" t="s">
        <v>292</v>
      </c>
      <c r="B222" s="109">
        <v>1</v>
      </c>
      <c r="C222" s="110">
        <v>20000000</v>
      </c>
      <c r="D222" s="110">
        <v>0</v>
      </c>
      <c r="E222" s="111">
        <f t="shared" si="15"/>
        <v>20000000</v>
      </c>
    </row>
    <row r="223" spans="1:5" x14ac:dyDescent="0.2">
      <c r="A223" s="122" t="s">
        <v>293</v>
      </c>
      <c r="B223" s="120">
        <v>1</v>
      </c>
      <c r="C223" s="110">
        <v>20000000</v>
      </c>
      <c r="D223" s="110">
        <v>0</v>
      </c>
      <c r="E223" s="129">
        <f t="shared" si="15"/>
        <v>20000000</v>
      </c>
    </row>
    <row r="224" spans="1:5" x14ac:dyDescent="0.2">
      <c r="A224" s="108" t="s">
        <v>200</v>
      </c>
      <c r="B224" s="109">
        <v>2</v>
      </c>
      <c r="C224" s="110">
        <f>49599900+12618298</f>
        <v>62218198</v>
      </c>
      <c r="D224" s="110">
        <f>49458186+12618298</f>
        <v>62076484</v>
      </c>
      <c r="E224" s="111">
        <f t="shared" si="15"/>
        <v>141714</v>
      </c>
    </row>
    <row r="225" spans="1:5" x14ac:dyDescent="0.2">
      <c r="A225" s="108" t="s">
        <v>306</v>
      </c>
      <c r="B225" s="109">
        <v>1</v>
      </c>
      <c r="C225" s="110">
        <v>3449000</v>
      </c>
      <c r="D225" s="110">
        <v>3449000</v>
      </c>
      <c r="E225" s="111">
        <f t="shared" si="15"/>
        <v>0</v>
      </c>
    </row>
    <row r="226" spans="1:5" s="135" customFormat="1" ht="27" customHeight="1" x14ac:dyDescent="0.2">
      <c r="A226" s="243" t="s">
        <v>321</v>
      </c>
      <c r="B226" s="243"/>
      <c r="C226" s="134">
        <f>SUM(C218:C225)</f>
        <v>125667198</v>
      </c>
      <c r="D226" s="134">
        <f>SUM(D218:D225)</f>
        <v>70525484</v>
      </c>
      <c r="E226" s="134">
        <f>SUM(E218:E225)</f>
        <v>55141714</v>
      </c>
    </row>
    <row r="227" spans="1:5" ht="24.6" customHeight="1" x14ac:dyDescent="0.2">
      <c r="A227" s="247" t="s">
        <v>180</v>
      </c>
      <c r="B227" s="247"/>
      <c r="C227" s="247"/>
      <c r="D227" s="247"/>
      <c r="E227" s="247"/>
    </row>
    <row r="228" spans="1:5" x14ac:dyDescent="0.2">
      <c r="A228" s="108" t="s">
        <v>200</v>
      </c>
      <c r="B228" s="109">
        <f>5+1+1</f>
        <v>7</v>
      </c>
      <c r="C228" s="110">
        <f>50450184+50450184+16878752+62223104+(7024123)</f>
        <v>187026347</v>
      </c>
      <c r="D228" s="110">
        <f>50308470+50308470+961000+13808064+14768908+48240255+(8631180)</f>
        <v>187026347</v>
      </c>
      <c r="E228" s="111">
        <f>C228-D228</f>
        <v>0</v>
      </c>
    </row>
    <row r="229" spans="1:5" s="135" customFormat="1" ht="27" customHeight="1" x14ac:dyDescent="0.2">
      <c r="A229" s="243" t="s">
        <v>181</v>
      </c>
      <c r="B229" s="243"/>
      <c r="C229" s="134">
        <f>SUM(C228:C228)</f>
        <v>187026347</v>
      </c>
      <c r="D229" s="134">
        <f>SUM(D228:D228)</f>
        <v>187026347</v>
      </c>
      <c r="E229" s="134">
        <f>SUM(E228:E228)</f>
        <v>0</v>
      </c>
    </row>
    <row r="230" spans="1:5" ht="24.6" customHeight="1" x14ac:dyDescent="0.2">
      <c r="A230" s="247" t="s">
        <v>184</v>
      </c>
      <c r="B230" s="247"/>
      <c r="C230" s="247"/>
      <c r="D230" s="247"/>
      <c r="E230" s="247"/>
    </row>
    <row r="231" spans="1:5" ht="51" x14ac:dyDescent="0.2">
      <c r="A231" s="108" t="s">
        <v>185</v>
      </c>
      <c r="B231" s="109">
        <v>1</v>
      </c>
      <c r="C231" s="130">
        <f>36425900+465000</f>
        <v>36890900</v>
      </c>
      <c r="D231" s="130">
        <f>36425900+465000</f>
        <v>36890900</v>
      </c>
      <c r="E231" s="111">
        <f>C231-D231</f>
        <v>0</v>
      </c>
    </row>
    <row r="232" spans="1:5" x14ac:dyDescent="0.2">
      <c r="A232" s="108" t="s">
        <v>303</v>
      </c>
      <c r="B232" s="109">
        <v>1</v>
      </c>
      <c r="C232" s="110">
        <f>18000000+756459</f>
        <v>18756459</v>
      </c>
      <c r="D232" s="110">
        <f>17565542+1190917</f>
        <v>18756459</v>
      </c>
      <c r="E232" s="111">
        <f>C232-D232</f>
        <v>0</v>
      </c>
    </row>
    <row r="233" spans="1:5" ht="38.25" x14ac:dyDescent="0.2">
      <c r="A233" s="108" t="s">
        <v>392</v>
      </c>
      <c r="B233" s="109">
        <v>1</v>
      </c>
      <c r="C233" s="110">
        <v>13000000</v>
      </c>
      <c r="D233" s="110">
        <v>10472000</v>
      </c>
      <c r="E233" s="111">
        <f>C233-D233</f>
        <v>2528000</v>
      </c>
    </row>
    <row r="234" spans="1:5" x14ac:dyDescent="0.2">
      <c r="A234" s="108" t="s">
        <v>200</v>
      </c>
      <c r="B234" s="109">
        <f>6+2+1</f>
        <v>9</v>
      </c>
      <c r="C234" s="110">
        <f>15536124+17587692+12618298+16719164+16719164</f>
        <v>79180442</v>
      </c>
      <c r="D234" s="110">
        <f>15536124+17587692+(7347330+8603385+16719164+7374330)</f>
        <v>73168025</v>
      </c>
      <c r="E234" s="111">
        <f>C234-D234</f>
        <v>6012417</v>
      </c>
    </row>
    <row r="235" spans="1:5" s="135" customFormat="1" ht="25.9" customHeight="1" x14ac:dyDescent="0.2">
      <c r="A235" s="243" t="s">
        <v>186</v>
      </c>
      <c r="B235" s="243"/>
      <c r="C235" s="134">
        <f>SUM(C231:C234)</f>
        <v>147827801</v>
      </c>
      <c r="D235" s="134">
        <f>SUM(D231:D234)</f>
        <v>139287384</v>
      </c>
      <c r="E235" s="134">
        <f>SUM(E231:E234)</f>
        <v>8540417</v>
      </c>
    </row>
    <row r="236" spans="1:5" ht="20.45" customHeight="1" x14ac:dyDescent="0.2">
      <c r="A236" s="247" t="s">
        <v>355</v>
      </c>
      <c r="B236" s="247"/>
      <c r="C236" s="247"/>
      <c r="D236" s="247"/>
      <c r="E236" s="247"/>
    </row>
    <row r="237" spans="1:5" x14ac:dyDescent="0.2">
      <c r="A237" s="108" t="s">
        <v>294</v>
      </c>
      <c r="B237" s="109">
        <v>1</v>
      </c>
      <c r="C237" s="131">
        <v>200000000</v>
      </c>
      <c r="D237" s="110">
        <v>139999998</v>
      </c>
      <c r="E237" s="111">
        <f t="shared" ref="E237:E244" si="16">C237-D237</f>
        <v>60000002</v>
      </c>
    </row>
    <row r="238" spans="1:5" x14ac:dyDescent="0.2">
      <c r="A238" s="108" t="s">
        <v>295</v>
      </c>
      <c r="B238" s="109">
        <v>1</v>
      </c>
      <c r="C238" s="110">
        <v>2999500</v>
      </c>
      <c r="D238" s="110">
        <v>2999500</v>
      </c>
      <c r="E238" s="111">
        <f t="shared" si="16"/>
        <v>0</v>
      </c>
    </row>
    <row r="239" spans="1:5" ht="25.9" customHeight="1" x14ac:dyDescent="0.2">
      <c r="A239" s="108" t="s">
        <v>302</v>
      </c>
      <c r="B239" s="109">
        <v>1</v>
      </c>
      <c r="C239" s="110">
        <f>60000000+4388868</f>
        <v>64388868</v>
      </c>
      <c r="D239" s="110">
        <f>60000000+4388868</f>
        <v>64388868</v>
      </c>
      <c r="E239" s="111">
        <f t="shared" si="16"/>
        <v>0</v>
      </c>
    </row>
    <row r="240" spans="1:5" x14ac:dyDescent="0.2">
      <c r="A240" s="108" t="s">
        <v>296</v>
      </c>
      <c r="B240" s="109">
        <v>1</v>
      </c>
      <c r="C240" s="110">
        <v>25000000</v>
      </c>
      <c r="D240" s="110">
        <v>15599252</v>
      </c>
      <c r="E240" s="111">
        <f t="shared" si="16"/>
        <v>9400748</v>
      </c>
    </row>
    <row r="241" spans="1:5" x14ac:dyDescent="0.2">
      <c r="A241" s="108" t="s">
        <v>297</v>
      </c>
      <c r="B241" s="109">
        <v>1</v>
      </c>
      <c r="C241" s="110">
        <v>155000000</v>
      </c>
      <c r="D241" s="110">
        <v>136140075</v>
      </c>
      <c r="E241" s="111">
        <f t="shared" si="16"/>
        <v>18859925</v>
      </c>
    </row>
    <row r="242" spans="1:5" ht="25.5" x14ac:dyDescent="0.2">
      <c r="A242" s="132" t="s">
        <v>307</v>
      </c>
      <c r="B242" s="109">
        <v>1</v>
      </c>
      <c r="C242" s="110">
        <v>80000000</v>
      </c>
      <c r="D242" s="110">
        <f>C242</f>
        <v>80000000</v>
      </c>
      <c r="E242" s="111">
        <f t="shared" si="16"/>
        <v>0</v>
      </c>
    </row>
    <row r="243" spans="1:5" x14ac:dyDescent="0.2">
      <c r="A243" s="132" t="s">
        <v>308</v>
      </c>
      <c r="B243" s="109">
        <v>1</v>
      </c>
      <c r="C243" s="110">
        <v>115000000</v>
      </c>
      <c r="D243" s="110">
        <f>99525102+1011012+942613</f>
        <v>101478727</v>
      </c>
      <c r="E243" s="111">
        <f t="shared" si="16"/>
        <v>13521273</v>
      </c>
    </row>
    <row r="244" spans="1:5" x14ac:dyDescent="0.2">
      <c r="A244" s="108" t="s">
        <v>200</v>
      </c>
      <c r="B244" s="109">
        <f>9+1</f>
        <v>10</v>
      </c>
      <c r="C244" s="110">
        <f>69420000+62223104+106800000+23807952+29363712+12618298+12618298+21823956+26916736</f>
        <v>365592056</v>
      </c>
      <c r="D244" s="110">
        <f>68055000+62048320+105000000+23807952+29363712+14768908+(12754260+12754260)</f>
        <v>328552412</v>
      </c>
      <c r="E244" s="111">
        <f t="shared" si="16"/>
        <v>37039644</v>
      </c>
    </row>
    <row r="245" spans="1:5" x14ac:dyDescent="0.2">
      <c r="A245" s="108" t="s">
        <v>301</v>
      </c>
      <c r="B245" s="109">
        <f>16+1</f>
        <v>17</v>
      </c>
      <c r="C245" s="110">
        <f>16690256+35956000+15362622+15362622+15362622+15362622+14768908+14768908+14768908+14768908+14768908+1800358+(9957211+8534700)</f>
        <v>208233553</v>
      </c>
      <c r="D245" s="110">
        <f>16595465+35148000+15362622+15362622+15362622+15362622+14768908+(17660524+17660524+9957211+16500522+9957211+8534700)</f>
        <v>208233553</v>
      </c>
      <c r="E245" s="111">
        <f>C245-D245</f>
        <v>0</v>
      </c>
    </row>
    <row r="246" spans="1:5" x14ac:dyDescent="0.2">
      <c r="A246" s="108" t="s">
        <v>298</v>
      </c>
      <c r="B246" s="109">
        <v>1</v>
      </c>
      <c r="C246" s="110">
        <v>5000000</v>
      </c>
      <c r="D246" s="110">
        <f>C246</f>
        <v>5000000</v>
      </c>
      <c r="E246" s="111">
        <f>C246-D246</f>
        <v>0</v>
      </c>
    </row>
    <row r="247" spans="1:5" s="135" customFormat="1" ht="27" customHeight="1" x14ac:dyDescent="0.2">
      <c r="A247" s="243" t="s">
        <v>378</v>
      </c>
      <c r="B247" s="243"/>
      <c r="C247" s="134">
        <f>SUM(C237:C246)</f>
        <v>1221213977</v>
      </c>
      <c r="D247" s="134">
        <f>SUM(D237:D246)</f>
        <v>1082392385</v>
      </c>
      <c r="E247" s="134">
        <f>SUM(E237:E246)</f>
        <v>138821592</v>
      </c>
    </row>
    <row r="248" spans="1:5" ht="18" customHeight="1" x14ac:dyDescent="0.2">
      <c r="A248" s="247" t="s">
        <v>192</v>
      </c>
      <c r="B248" s="247"/>
      <c r="C248" s="247"/>
      <c r="D248" s="247"/>
      <c r="E248" s="247"/>
    </row>
    <row r="249" spans="1:5" x14ac:dyDescent="0.2">
      <c r="A249" s="108" t="s">
        <v>310</v>
      </c>
      <c r="B249" s="109">
        <v>1</v>
      </c>
      <c r="C249" s="110">
        <v>1500000</v>
      </c>
      <c r="D249" s="110">
        <v>1500000</v>
      </c>
      <c r="E249" s="111">
        <f>C249-D249</f>
        <v>0</v>
      </c>
    </row>
    <row r="250" spans="1:5" ht="25.5" x14ac:dyDescent="0.2">
      <c r="A250" s="108" t="s">
        <v>311</v>
      </c>
      <c r="B250" s="109">
        <v>1</v>
      </c>
      <c r="C250" s="110">
        <v>2000000</v>
      </c>
      <c r="D250" s="110">
        <v>2000000</v>
      </c>
      <c r="E250" s="111">
        <f>C250-D250</f>
        <v>0</v>
      </c>
    </row>
    <row r="251" spans="1:5" x14ac:dyDescent="0.2">
      <c r="A251" s="108" t="s">
        <v>312</v>
      </c>
      <c r="B251" s="109">
        <v>1</v>
      </c>
      <c r="C251" s="110">
        <v>1000000</v>
      </c>
      <c r="D251" s="110">
        <v>1000000</v>
      </c>
      <c r="E251" s="111">
        <f>C251-D251</f>
        <v>0</v>
      </c>
    </row>
    <row r="252" spans="1:5" x14ac:dyDescent="0.2">
      <c r="A252" s="108" t="s">
        <v>200</v>
      </c>
      <c r="B252" s="109">
        <f>4+1+1</f>
        <v>6</v>
      </c>
      <c r="C252" s="110">
        <f>50450184+62223104+28315008+5243497+(15730470+12754260)</f>
        <v>174716523</v>
      </c>
      <c r="D252" s="110">
        <f>62223104+50450184+28315008+5243497+(15730470+12754260)</f>
        <v>174716523</v>
      </c>
      <c r="E252" s="111">
        <f>C252-D252</f>
        <v>0</v>
      </c>
    </row>
    <row r="253" spans="1:5" s="135" customFormat="1" ht="27" customHeight="1" x14ac:dyDescent="0.2">
      <c r="A253" s="243" t="s">
        <v>193</v>
      </c>
      <c r="B253" s="243"/>
      <c r="C253" s="134">
        <f>SUM(C249:C252)</f>
        <v>179216523</v>
      </c>
      <c r="D253" s="134">
        <f>SUM(D249:D252)</f>
        <v>179216523</v>
      </c>
      <c r="E253" s="134">
        <f>SUM(E249:E252)</f>
        <v>0</v>
      </c>
    </row>
    <row r="254" spans="1:5" s="135" customFormat="1" ht="27" customHeight="1" x14ac:dyDescent="0.2">
      <c r="A254" s="243" t="s">
        <v>194</v>
      </c>
      <c r="B254" s="243"/>
      <c r="C254" s="138">
        <f>+C216+C226+C229+C235+C247+C253</f>
        <v>3363037605</v>
      </c>
      <c r="D254" s="134">
        <f>+D216+D226+D229+D235+D247+D253</f>
        <v>2963824845</v>
      </c>
      <c r="E254" s="136">
        <f>+C254-D254</f>
        <v>399212760</v>
      </c>
    </row>
    <row r="255" spans="1:5" ht="33" customHeight="1" x14ac:dyDescent="0.2">
      <c r="A255" s="246" t="s">
        <v>195</v>
      </c>
      <c r="B255" s="246"/>
      <c r="C255" s="246"/>
      <c r="D255" s="246"/>
      <c r="E255" s="246"/>
    </row>
    <row r="256" spans="1:5" x14ac:dyDescent="0.2">
      <c r="A256" s="108" t="s">
        <v>200</v>
      </c>
      <c r="B256" s="109">
        <f>13+2+2+1</f>
        <v>18</v>
      </c>
      <c r="C256" s="110">
        <f>111546648+49599900+13847553+67860000+60824832+105000000+28315008+21823956+21823956+21823956+21823956+26916736+21823956+(1884551+18352215+14879970)+(12754260+12754260+12754260)</f>
        <v>646409973</v>
      </c>
      <c r="D256" s="110">
        <f>111546648+49599900+13847553+67860000+60824832+105000000+28315008+21823956+21823956+21823956+21823956+26916736+21823956+(1884551+18352215+14879970)+(12754260+12754260+12754260)</f>
        <v>646409973</v>
      </c>
      <c r="E256" s="111">
        <f>C256-D256</f>
        <v>0</v>
      </c>
    </row>
    <row r="257" spans="1:8" s="135" customFormat="1" ht="27.6" customHeight="1" x14ac:dyDescent="0.2">
      <c r="A257" s="243" t="s">
        <v>358</v>
      </c>
      <c r="B257" s="243"/>
      <c r="C257" s="138">
        <f>SUM(C256:C256)</f>
        <v>646409973</v>
      </c>
      <c r="D257" s="134">
        <f>SUM(D256:D256)</f>
        <v>646409973</v>
      </c>
      <c r="E257" s="134">
        <f>SUM(E256:E256)</f>
        <v>0</v>
      </c>
    </row>
    <row r="258" spans="1:8" ht="27.6" customHeight="1" x14ac:dyDescent="0.2">
      <c r="A258" s="250" t="s">
        <v>199</v>
      </c>
      <c r="B258" s="250"/>
      <c r="C258" s="137">
        <f>+C5+C8+C23+C27+C47+C68+C143+C151+C156+C179+C185+C254+C257</f>
        <v>9444523764</v>
      </c>
      <c r="D258" s="137">
        <f>D5+D8+D23+D27+D47+D68+D143+D151+D156+D179+D182+D185+D254+D257+D226+D216</f>
        <v>9672209915</v>
      </c>
      <c r="E258" s="137">
        <f>E5+E8+E23+E27+E47+E68+E143+E151+E156+E179+E182+E185+E254+E257+E226+E216</f>
        <v>1400066806</v>
      </c>
    </row>
    <row r="259" spans="1:8" ht="32.25" customHeight="1" x14ac:dyDescent="0.2">
      <c r="H259" s="139"/>
    </row>
    <row r="265" spans="1:8" x14ac:dyDescent="0.2">
      <c r="D265" s="133"/>
    </row>
  </sheetData>
  <mergeCells count="62">
    <mergeCell ref="A257:B257"/>
    <mergeCell ref="A258:B258"/>
    <mergeCell ref="A248:E248"/>
    <mergeCell ref="A253:B253"/>
    <mergeCell ref="A254:B254"/>
    <mergeCell ref="A255:E255"/>
    <mergeCell ref="A247:B247"/>
    <mergeCell ref="A235:B235"/>
    <mergeCell ref="A229:B229"/>
    <mergeCell ref="A227:E227"/>
    <mergeCell ref="A230:E230"/>
    <mergeCell ref="A236:E236"/>
    <mergeCell ref="A226:B226"/>
    <mergeCell ref="A217:E217"/>
    <mergeCell ref="A216:B216"/>
    <mergeCell ref="A187:E187"/>
    <mergeCell ref="A185:B185"/>
    <mergeCell ref="A186:E186"/>
    <mergeCell ref="A182:B182"/>
    <mergeCell ref="A183:E183"/>
    <mergeCell ref="A179:B179"/>
    <mergeCell ref="A180:E180"/>
    <mergeCell ref="A156:B156"/>
    <mergeCell ref="A157:E157"/>
    <mergeCell ref="A151:B151"/>
    <mergeCell ref="A152:E152"/>
    <mergeCell ref="A143:B143"/>
    <mergeCell ref="A144:E144"/>
    <mergeCell ref="A142:B142"/>
    <mergeCell ref="A140:E140"/>
    <mergeCell ref="A139:B139"/>
    <mergeCell ref="A136:E136"/>
    <mergeCell ref="A135:B135"/>
    <mergeCell ref="A129:E129"/>
    <mergeCell ref="A128:B128"/>
    <mergeCell ref="A121:E121"/>
    <mergeCell ref="A120:B120"/>
    <mergeCell ref="C101:C118"/>
    <mergeCell ref="D101:D118"/>
    <mergeCell ref="E101:E118"/>
    <mergeCell ref="C94:C100"/>
    <mergeCell ref="D94:D100"/>
    <mergeCell ref="E94:E100"/>
    <mergeCell ref="A83:E83"/>
    <mergeCell ref="A82:B82"/>
    <mergeCell ref="A76:E76"/>
    <mergeCell ref="A75:B75"/>
    <mergeCell ref="A70:E70"/>
    <mergeCell ref="A69:E69"/>
    <mergeCell ref="A68:B68"/>
    <mergeCell ref="A48:E48"/>
    <mergeCell ref="A47:B47"/>
    <mergeCell ref="A28:E28"/>
    <mergeCell ref="A27:B27"/>
    <mergeCell ref="A24:E24"/>
    <mergeCell ref="A1:E1"/>
    <mergeCell ref="A3:E3"/>
    <mergeCell ref="A23:B23"/>
    <mergeCell ref="A9:E9"/>
    <mergeCell ref="A8:B8"/>
    <mergeCell ref="A5:B5"/>
    <mergeCell ref="A6:E6"/>
  </mergeCells>
  <conditionalFormatting sqref="E153:E155">
    <cfRule type="cellIs" dxfId="50" priority="17" operator="lessThan">
      <formula>0</formula>
    </cfRule>
  </conditionalFormatting>
  <conditionalFormatting sqref="E4">
    <cfRule type="cellIs" dxfId="49" priority="51" operator="lessThan">
      <formula>0</formula>
    </cfRule>
  </conditionalFormatting>
  <conditionalFormatting sqref="E7">
    <cfRule type="cellIs" dxfId="48" priority="50" operator="lessThan">
      <formula>0</formula>
    </cfRule>
  </conditionalFormatting>
  <conditionalFormatting sqref="E10:E11">
    <cfRule type="cellIs" dxfId="47" priority="49" operator="lessThan">
      <formula>0</formula>
    </cfRule>
  </conditionalFormatting>
  <conditionalFormatting sqref="E12">
    <cfRule type="cellIs" dxfId="46" priority="48" operator="lessThan">
      <formula>0</formula>
    </cfRule>
  </conditionalFormatting>
  <conditionalFormatting sqref="E13:E22">
    <cfRule type="cellIs" dxfId="45" priority="47" operator="lessThan">
      <formula>0</formula>
    </cfRule>
  </conditionalFormatting>
  <conditionalFormatting sqref="E25">
    <cfRule type="cellIs" dxfId="44" priority="46" operator="lessThan">
      <formula>0</formula>
    </cfRule>
  </conditionalFormatting>
  <conditionalFormatting sqref="E26">
    <cfRule type="cellIs" dxfId="43" priority="45" operator="lessThan">
      <formula>0</formula>
    </cfRule>
  </conditionalFormatting>
  <conditionalFormatting sqref="E29">
    <cfRule type="cellIs" dxfId="42" priority="44" operator="lessThan">
      <formula>0</formula>
    </cfRule>
  </conditionalFormatting>
  <conditionalFormatting sqref="E30:E36">
    <cfRule type="cellIs" dxfId="41" priority="43" operator="lessThan">
      <formula>0</formula>
    </cfRule>
  </conditionalFormatting>
  <conditionalFormatting sqref="E37:E38">
    <cfRule type="cellIs" dxfId="40" priority="42" operator="lessThan">
      <formula>0</formula>
    </cfRule>
  </conditionalFormatting>
  <conditionalFormatting sqref="E39">
    <cfRule type="cellIs" dxfId="39" priority="41" operator="lessThan">
      <formula>0</formula>
    </cfRule>
  </conditionalFormatting>
  <conditionalFormatting sqref="E40:E42">
    <cfRule type="cellIs" dxfId="38" priority="40" operator="lessThan">
      <formula>0</formula>
    </cfRule>
  </conditionalFormatting>
  <conditionalFormatting sqref="E43">
    <cfRule type="cellIs" dxfId="37" priority="39" operator="lessThan">
      <formula>0</formula>
    </cfRule>
  </conditionalFormatting>
  <conditionalFormatting sqref="E44">
    <cfRule type="cellIs" dxfId="36" priority="38" operator="lessThan">
      <formula>0</formula>
    </cfRule>
  </conditionalFormatting>
  <conditionalFormatting sqref="E45:E46">
    <cfRule type="cellIs" dxfId="35" priority="37" operator="lessThan">
      <formula>0</formula>
    </cfRule>
  </conditionalFormatting>
  <conditionalFormatting sqref="E49:E59">
    <cfRule type="cellIs" dxfId="34" priority="36" operator="lessThan">
      <formula>0</formula>
    </cfRule>
  </conditionalFormatting>
  <conditionalFormatting sqref="E60">
    <cfRule type="cellIs" dxfId="33" priority="35" operator="lessThan">
      <formula>0</formula>
    </cfRule>
  </conditionalFormatting>
  <conditionalFormatting sqref="E61:E65">
    <cfRule type="cellIs" dxfId="32" priority="34" operator="lessThan">
      <formula>0</formula>
    </cfRule>
  </conditionalFormatting>
  <conditionalFormatting sqref="E66:E67">
    <cfRule type="cellIs" dxfId="31" priority="33" operator="lessThan">
      <formula>0</formula>
    </cfRule>
  </conditionalFormatting>
  <conditionalFormatting sqref="E71:E74">
    <cfRule type="cellIs" dxfId="30" priority="32" operator="lessThan">
      <formula>0</formula>
    </cfRule>
  </conditionalFormatting>
  <conditionalFormatting sqref="E77:E81">
    <cfRule type="cellIs" dxfId="29" priority="31" operator="lessThan">
      <formula>0</formula>
    </cfRule>
  </conditionalFormatting>
  <conditionalFormatting sqref="E84:E88">
    <cfRule type="cellIs" dxfId="28" priority="30" operator="lessThan">
      <formula>0</formula>
    </cfRule>
  </conditionalFormatting>
  <conditionalFormatting sqref="E89:E93">
    <cfRule type="cellIs" dxfId="27" priority="29" operator="lessThan">
      <formula>0</formula>
    </cfRule>
  </conditionalFormatting>
  <conditionalFormatting sqref="E94">
    <cfRule type="cellIs" dxfId="26" priority="28" operator="lessThan">
      <formula>0</formula>
    </cfRule>
  </conditionalFormatting>
  <conditionalFormatting sqref="E101">
    <cfRule type="cellIs" dxfId="25" priority="27" operator="lessThan">
      <formula>0</formula>
    </cfRule>
  </conditionalFormatting>
  <conditionalFormatting sqref="E119">
    <cfRule type="cellIs" dxfId="24" priority="26" operator="lessThan">
      <formula>0</formula>
    </cfRule>
  </conditionalFormatting>
  <conditionalFormatting sqref="E122">
    <cfRule type="cellIs" dxfId="23" priority="25" operator="lessThan">
      <formula>0</formula>
    </cfRule>
  </conditionalFormatting>
  <conditionalFormatting sqref="E123:E124">
    <cfRule type="cellIs" dxfId="22" priority="24" operator="lessThan">
      <formula>0</formula>
    </cfRule>
  </conditionalFormatting>
  <conditionalFormatting sqref="E125:E127">
    <cfRule type="cellIs" dxfId="21" priority="23" operator="lessThan">
      <formula>0</formula>
    </cfRule>
  </conditionalFormatting>
  <conditionalFormatting sqref="E130">
    <cfRule type="cellIs" dxfId="20" priority="22" operator="lessThan">
      <formula>0</formula>
    </cfRule>
  </conditionalFormatting>
  <conditionalFormatting sqref="E131:E134">
    <cfRule type="cellIs" dxfId="19" priority="21" operator="lessThan">
      <formula>0</formula>
    </cfRule>
  </conditionalFormatting>
  <conditionalFormatting sqref="E137:E138">
    <cfRule type="cellIs" dxfId="18" priority="20" operator="lessThan">
      <formula>0</formula>
    </cfRule>
  </conditionalFormatting>
  <conditionalFormatting sqref="E141">
    <cfRule type="cellIs" dxfId="17" priority="19" operator="lessThan">
      <formula>0</formula>
    </cfRule>
  </conditionalFormatting>
  <conditionalFormatting sqref="E145:E150">
    <cfRule type="cellIs" dxfId="16" priority="18" operator="lessThan">
      <formula>0</formula>
    </cfRule>
  </conditionalFormatting>
  <conditionalFormatting sqref="E158:E162">
    <cfRule type="cellIs" dxfId="15" priority="16" operator="lessThan">
      <formula>0</formula>
    </cfRule>
  </conditionalFormatting>
  <conditionalFormatting sqref="E163:E171">
    <cfRule type="cellIs" dxfId="14" priority="15" operator="lessThan">
      <formula>0</formula>
    </cfRule>
  </conditionalFormatting>
  <conditionalFormatting sqref="E172:E174">
    <cfRule type="cellIs" dxfId="13" priority="14" operator="lessThan">
      <formula>0</formula>
    </cfRule>
  </conditionalFormatting>
  <conditionalFormatting sqref="E175:E177">
    <cfRule type="cellIs" dxfId="12" priority="13" operator="lessThan">
      <formula>0</formula>
    </cfRule>
  </conditionalFormatting>
  <conditionalFormatting sqref="E178">
    <cfRule type="cellIs" dxfId="11" priority="12" operator="lessThan">
      <formula>0</formula>
    </cfRule>
  </conditionalFormatting>
  <conditionalFormatting sqref="E181">
    <cfRule type="cellIs" dxfId="10" priority="11" operator="lessThan">
      <formula>0</formula>
    </cfRule>
  </conditionalFormatting>
  <conditionalFormatting sqref="E184">
    <cfRule type="cellIs" dxfId="9" priority="10" operator="lessThan">
      <formula>0</formula>
    </cfRule>
  </conditionalFormatting>
  <conditionalFormatting sqref="E188:E192">
    <cfRule type="cellIs" dxfId="8" priority="9" operator="lessThan">
      <formula>0</formula>
    </cfRule>
  </conditionalFormatting>
  <conditionalFormatting sqref="E193:E215">
    <cfRule type="cellIs" dxfId="7" priority="8" operator="lessThan">
      <formula>0</formula>
    </cfRule>
  </conditionalFormatting>
  <conditionalFormatting sqref="E218:E225">
    <cfRule type="cellIs" dxfId="6" priority="7" operator="lessThan">
      <formula>0</formula>
    </cfRule>
  </conditionalFormatting>
  <conditionalFormatting sqref="E228">
    <cfRule type="cellIs" dxfId="5" priority="6" operator="lessThan">
      <formula>0</formula>
    </cfRule>
  </conditionalFormatting>
  <conditionalFormatting sqref="E231:E234">
    <cfRule type="cellIs" dxfId="4" priority="5" operator="lessThan">
      <formula>0</formula>
    </cfRule>
  </conditionalFormatting>
  <conditionalFormatting sqref="E237:E245">
    <cfRule type="cellIs" dxfId="3" priority="4" operator="lessThan">
      <formula>0</formula>
    </cfRule>
  </conditionalFormatting>
  <conditionalFormatting sqref="E246">
    <cfRule type="cellIs" dxfId="2" priority="3" operator="lessThan">
      <formula>0</formula>
    </cfRule>
  </conditionalFormatting>
  <conditionalFormatting sqref="E249:E252">
    <cfRule type="cellIs" dxfId="1" priority="2" operator="lessThan">
      <formula>0</formula>
    </cfRule>
  </conditionalFormatting>
  <conditionalFormatting sqref="E256">
    <cfRule type="cellIs" dxfId="0" priority="1" operator="lessThan">
      <formula>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POAI 2022</vt:lpstr>
      <vt:lpstr>POAI 2022-Ejecucion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Albeiro Gonzalez Londono</dc:creator>
  <cp:lastModifiedBy>Juan David Marulanda Alvarez</cp:lastModifiedBy>
  <dcterms:created xsi:type="dcterms:W3CDTF">2021-12-13T16:14:58Z</dcterms:created>
  <dcterms:modified xsi:type="dcterms:W3CDTF">2022-09-28T14:50:20Z</dcterms:modified>
</cp:coreProperties>
</file>