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540" yWindow="0" windowWidth="9105" windowHeight="12255"/>
  </bookViews>
  <sheets>
    <sheet name="POAI 2022" sheetId="1" r:id="rId1"/>
    <sheet name="POAI 2022-Ejecucion" sheetId="2" r:id="rId2"/>
  </sheets>
  <definedNames>
    <definedName name="_xlnm._FilterDatabase" localSheetId="0" hidden="1">'POAI 2022'!$A$8:$AD$501</definedName>
    <definedName name="_xlnm._FilterDatabase" localSheetId="1" hidden="1">'POAI 2022-Ejecucion'!$A$4:$U$258</definedName>
  </definedNames>
  <calcPr calcId="144525"/>
</workbook>
</file>

<file path=xl/calcChain.xml><?xml version="1.0" encoding="utf-8"?>
<calcChain xmlns="http://schemas.openxmlformats.org/spreadsheetml/2006/main">
  <c r="D356" i="1" l="1"/>
  <c r="L487" i="1" l="1"/>
  <c r="K487" i="1"/>
  <c r="E487" i="1"/>
  <c r="M487" i="1" s="1"/>
  <c r="K468" i="1"/>
  <c r="D468" i="1"/>
  <c r="L468" i="1" s="1"/>
  <c r="F487" i="1" l="1"/>
  <c r="E468" i="1"/>
  <c r="F468" i="1" s="1"/>
  <c r="E428" i="1" l="1"/>
  <c r="F428" i="1" s="1"/>
  <c r="K428" i="1"/>
  <c r="L428" i="1"/>
  <c r="M428" i="1"/>
  <c r="E429" i="1"/>
  <c r="F429" i="1" s="1"/>
  <c r="K429" i="1"/>
  <c r="L429" i="1"/>
  <c r="M420" i="1"/>
  <c r="L420" i="1"/>
  <c r="K420" i="1"/>
  <c r="F420" i="1"/>
  <c r="E420" i="1"/>
  <c r="K419" i="1"/>
  <c r="D419" i="1"/>
  <c r="L419" i="1" s="1"/>
  <c r="C419" i="1"/>
  <c r="E419" i="1" s="1"/>
  <c r="M418" i="1"/>
  <c r="L418" i="1"/>
  <c r="K418" i="1"/>
  <c r="F418" i="1"/>
  <c r="E418" i="1"/>
  <c r="L417" i="1"/>
  <c r="K417" i="1"/>
  <c r="F417" i="1"/>
  <c r="E417" i="1"/>
  <c r="M417" i="1" s="1"/>
  <c r="L416" i="1"/>
  <c r="K416" i="1"/>
  <c r="E416" i="1"/>
  <c r="F416" i="1" s="1"/>
  <c r="M415" i="1"/>
  <c r="L415" i="1"/>
  <c r="K415" i="1"/>
  <c r="E415" i="1"/>
  <c r="F415" i="1" s="1"/>
  <c r="L414" i="1"/>
  <c r="K414" i="1"/>
  <c r="E414" i="1"/>
  <c r="M414" i="1" s="1"/>
  <c r="M413" i="1"/>
  <c r="L413" i="1"/>
  <c r="K413" i="1"/>
  <c r="E413" i="1"/>
  <c r="F413" i="1" s="1"/>
  <c r="L412" i="1"/>
  <c r="K412" i="1"/>
  <c r="E412" i="1"/>
  <c r="M412" i="1" s="1"/>
  <c r="L411" i="1"/>
  <c r="K411" i="1"/>
  <c r="E411" i="1"/>
  <c r="F411" i="1" s="1"/>
  <c r="L410" i="1"/>
  <c r="K410" i="1"/>
  <c r="E410" i="1"/>
  <c r="M410" i="1" s="1"/>
  <c r="L409" i="1"/>
  <c r="K409" i="1"/>
  <c r="E409" i="1"/>
  <c r="M409" i="1" s="1"/>
  <c r="M408" i="1"/>
  <c r="L408" i="1"/>
  <c r="K408" i="1"/>
  <c r="E408" i="1"/>
  <c r="F408" i="1" s="1"/>
  <c r="K407" i="1"/>
  <c r="D407" i="1"/>
  <c r="L407" i="1" s="1"/>
  <c r="M406" i="1"/>
  <c r="L406" i="1"/>
  <c r="K406" i="1"/>
  <c r="F406" i="1"/>
  <c r="E406" i="1"/>
  <c r="L405" i="1"/>
  <c r="K405" i="1"/>
  <c r="E405" i="1"/>
  <c r="M405" i="1" s="1"/>
  <c r="L404" i="1"/>
  <c r="K404" i="1"/>
  <c r="E404" i="1"/>
  <c r="F404" i="1" s="1"/>
  <c r="D404" i="1"/>
  <c r="L403" i="1"/>
  <c r="K403" i="1"/>
  <c r="F403" i="1"/>
  <c r="E403" i="1"/>
  <c r="M403" i="1" s="1"/>
  <c r="L402" i="1"/>
  <c r="K402" i="1"/>
  <c r="E402" i="1"/>
  <c r="M402" i="1" s="1"/>
  <c r="L401" i="1"/>
  <c r="C401" i="1"/>
  <c r="K401" i="1" s="1"/>
  <c r="L400" i="1"/>
  <c r="K400" i="1"/>
  <c r="E400" i="1"/>
  <c r="M400" i="1" s="1"/>
  <c r="M399" i="1"/>
  <c r="L399" i="1"/>
  <c r="K399" i="1"/>
  <c r="E399" i="1"/>
  <c r="F399" i="1" s="1"/>
  <c r="M398" i="1"/>
  <c r="L398" i="1"/>
  <c r="K398" i="1"/>
  <c r="E398" i="1"/>
  <c r="F398" i="1" s="1"/>
  <c r="E395" i="1"/>
  <c r="F395" i="1" s="1"/>
  <c r="E394" i="1"/>
  <c r="F394" i="1" s="1"/>
  <c r="E393" i="1"/>
  <c r="F393" i="1" s="1"/>
  <c r="E392" i="1"/>
  <c r="F392" i="1" s="1"/>
  <c r="D391" i="1"/>
  <c r="E391" i="1"/>
  <c r="F391" i="1" s="1"/>
  <c r="F355" i="1"/>
  <c r="L355" i="1"/>
  <c r="K355" i="1"/>
  <c r="E355" i="1"/>
  <c r="M355" i="1" s="1"/>
  <c r="L354" i="1"/>
  <c r="K354" i="1"/>
  <c r="E354" i="1"/>
  <c r="M354" i="1" s="1"/>
  <c r="L351" i="1"/>
  <c r="K351" i="1"/>
  <c r="E351" i="1"/>
  <c r="M351" i="1" s="1"/>
  <c r="L346" i="1"/>
  <c r="K346" i="1"/>
  <c r="E346" i="1"/>
  <c r="M346" i="1" s="1"/>
  <c r="L345" i="1"/>
  <c r="K345" i="1"/>
  <c r="E345" i="1"/>
  <c r="F345" i="1" s="1"/>
  <c r="M344" i="1"/>
  <c r="L344" i="1"/>
  <c r="K344" i="1"/>
  <c r="E344" i="1"/>
  <c r="F344" i="1" s="1"/>
  <c r="L343" i="1"/>
  <c r="K343" i="1"/>
  <c r="E343" i="1"/>
  <c r="F343" i="1" s="1"/>
  <c r="M342" i="1"/>
  <c r="L342" i="1"/>
  <c r="K342" i="1"/>
  <c r="F342" i="1"/>
  <c r="E342" i="1"/>
  <c r="L338" i="1"/>
  <c r="K338" i="1"/>
  <c r="E338" i="1"/>
  <c r="M338" i="1" s="1"/>
  <c r="D337" i="1"/>
  <c r="L337" i="1" s="1"/>
  <c r="C337" i="1"/>
  <c r="K337" i="1" s="1"/>
  <c r="L336" i="1"/>
  <c r="K336" i="1"/>
  <c r="E336" i="1"/>
  <c r="M336" i="1" s="1"/>
  <c r="L335" i="1"/>
  <c r="K335" i="1"/>
  <c r="E335" i="1"/>
  <c r="M335" i="1" s="1"/>
  <c r="M334" i="1"/>
  <c r="L334" i="1"/>
  <c r="K334" i="1"/>
  <c r="E334" i="1"/>
  <c r="F334" i="1" s="1"/>
  <c r="L322" i="1"/>
  <c r="K322" i="1"/>
  <c r="C322" i="1"/>
  <c r="E322" i="1" s="1"/>
  <c r="M298" i="1"/>
  <c r="L298" i="1"/>
  <c r="K298" i="1"/>
  <c r="E298" i="1"/>
  <c r="F298" i="1" s="1"/>
  <c r="E202" i="1"/>
  <c r="F202" i="1" s="1"/>
  <c r="E151" i="1"/>
  <c r="L150" i="1"/>
  <c r="K150" i="1"/>
  <c r="E150" i="1"/>
  <c r="M150" i="1" s="1"/>
  <c r="M429" i="1" l="1"/>
  <c r="M419" i="1"/>
  <c r="F419" i="1"/>
  <c r="F400" i="1"/>
  <c r="F409" i="1"/>
  <c r="M404" i="1"/>
  <c r="E407" i="1"/>
  <c r="M411" i="1"/>
  <c r="F414" i="1"/>
  <c r="F402" i="1"/>
  <c r="M416" i="1"/>
  <c r="F405" i="1"/>
  <c r="F412" i="1"/>
  <c r="E401" i="1"/>
  <c r="F410" i="1"/>
  <c r="F354" i="1"/>
  <c r="F351" i="1"/>
  <c r="M345" i="1"/>
  <c r="M343" i="1"/>
  <c r="F346" i="1"/>
  <c r="F338" i="1"/>
  <c r="E337" i="1"/>
  <c r="F336" i="1"/>
  <c r="F335" i="1"/>
  <c r="M322" i="1"/>
  <c r="F322" i="1"/>
  <c r="F150" i="1"/>
  <c r="M407" i="1" l="1"/>
  <c r="F407" i="1"/>
  <c r="F401" i="1"/>
  <c r="M401" i="1"/>
  <c r="M337" i="1"/>
  <c r="F337" i="1"/>
  <c r="D28" i="1" l="1"/>
  <c r="B28" i="1" l="1"/>
  <c r="C28" i="1"/>
  <c r="D180" i="1" l="1"/>
  <c r="C180" i="1" l="1"/>
  <c r="C432" i="1" l="1"/>
  <c r="D76" i="1" l="1"/>
  <c r="B76" i="1"/>
  <c r="B180" i="1" l="1"/>
  <c r="D9" i="1" l="1"/>
  <c r="B9" i="1"/>
  <c r="D204" i="1" l="1"/>
  <c r="C204" i="1" l="1"/>
  <c r="B204" i="1"/>
  <c r="D256" i="2" l="1"/>
  <c r="C256" i="2"/>
  <c r="B256" i="2"/>
  <c r="D252" i="2"/>
  <c r="C252" i="2"/>
  <c r="C253" i="2" s="1"/>
  <c r="B252" i="2"/>
  <c r="E251" i="2"/>
  <c r="E250" i="2"/>
  <c r="E249" i="2"/>
  <c r="D246" i="2"/>
  <c r="E246" i="2" s="1"/>
  <c r="D245" i="2"/>
  <c r="C245" i="2"/>
  <c r="B245" i="2"/>
  <c r="D244" i="2"/>
  <c r="C244" i="2"/>
  <c r="B244" i="2"/>
  <c r="D243" i="2"/>
  <c r="E243" i="2" s="1"/>
  <c r="D242" i="2"/>
  <c r="E241" i="2"/>
  <c r="E240" i="2"/>
  <c r="D239" i="2"/>
  <c r="C239" i="2"/>
  <c r="E238" i="2"/>
  <c r="E237" i="2"/>
  <c r="D234" i="2"/>
  <c r="C234" i="2"/>
  <c r="B234" i="2"/>
  <c r="E233" i="2"/>
  <c r="D232" i="2"/>
  <c r="C232" i="2"/>
  <c r="D231" i="2"/>
  <c r="C231" i="2"/>
  <c r="D228" i="2"/>
  <c r="D229" i="2" s="1"/>
  <c r="C228" i="2"/>
  <c r="B228" i="2"/>
  <c r="E225" i="2"/>
  <c r="D224" i="2"/>
  <c r="C224" i="2"/>
  <c r="C226" i="2" s="1"/>
  <c r="E223" i="2"/>
  <c r="E222" i="2"/>
  <c r="D221" i="2"/>
  <c r="E221" i="2" s="1"/>
  <c r="E220" i="2"/>
  <c r="E219" i="2"/>
  <c r="E218" i="2"/>
  <c r="E215" i="2"/>
  <c r="D214" i="2"/>
  <c r="C214" i="2"/>
  <c r="B214" i="2"/>
  <c r="D213" i="2"/>
  <c r="E213" i="2" s="1"/>
  <c r="E212" i="2"/>
  <c r="E211" i="2"/>
  <c r="E210" i="2"/>
  <c r="E209" i="2"/>
  <c r="E208" i="2"/>
  <c r="E207" i="2"/>
  <c r="E206" i="2"/>
  <c r="E205" i="2"/>
  <c r="E204" i="2"/>
  <c r="E203" i="2"/>
  <c r="D202" i="2"/>
  <c r="E202" i="2" s="1"/>
  <c r="E201" i="2"/>
  <c r="E200" i="2"/>
  <c r="D199" i="2"/>
  <c r="E198" i="2"/>
  <c r="E197" i="2"/>
  <c r="C196" i="2"/>
  <c r="E195" i="2"/>
  <c r="E194" i="2"/>
  <c r="E193" i="2"/>
  <c r="E192" i="2"/>
  <c r="E191" i="2"/>
  <c r="E190" i="2"/>
  <c r="E189" i="2"/>
  <c r="D188" i="2"/>
  <c r="D184" i="2"/>
  <c r="D185" i="2" s="1"/>
  <c r="C184" i="2"/>
  <c r="C185" i="2" s="1"/>
  <c r="B184" i="2"/>
  <c r="D182" i="2"/>
  <c r="C182" i="2"/>
  <c r="E181" i="2"/>
  <c r="D178" i="2"/>
  <c r="D179" i="2" s="1"/>
  <c r="C178" i="2"/>
  <c r="B178" i="2"/>
  <c r="C177" i="2"/>
  <c r="E176" i="2"/>
  <c r="E175" i="2"/>
  <c r="E174" i="2"/>
  <c r="E173" i="2"/>
  <c r="E172" i="2"/>
  <c r="E171" i="2"/>
  <c r="E170" i="2"/>
  <c r="E169" i="2"/>
  <c r="E168" i="2"/>
  <c r="E167" i="2"/>
  <c r="E166" i="2"/>
  <c r="E165" i="2"/>
  <c r="E164" i="2"/>
  <c r="E163" i="2"/>
  <c r="E162" i="2"/>
  <c r="E161" i="2"/>
  <c r="E160" i="2"/>
  <c r="E159" i="2"/>
  <c r="E158" i="2"/>
  <c r="D155" i="2"/>
  <c r="D156" i="2" s="1"/>
  <c r="B155" i="2"/>
  <c r="E154" i="2"/>
  <c r="C153" i="2"/>
  <c r="C156" i="2" s="1"/>
  <c r="D150" i="2"/>
  <c r="C150" i="2"/>
  <c r="C151" i="2" s="1"/>
  <c r="B150" i="2"/>
  <c r="D149" i="2"/>
  <c r="E149" i="2" s="1"/>
  <c r="E148" i="2"/>
  <c r="E147" i="2"/>
  <c r="D146" i="2"/>
  <c r="E145" i="2"/>
  <c r="D142" i="2"/>
  <c r="C142" i="2"/>
  <c r="E141" i="2"/>
  <c r="D138" i="2"/>
  <c r="C138" i="2"/>
  <c r="C139" i="2" s="1"/>
  <c r="B138" i="2"/>
  <c r="D137" i="2"/>
  <c r="E137" i="2" s="1"/>
  <c r="D134" i="2"/>
  <c r="C134" i="2"/>
  <c r="B134" i="2"/>
  <c r="D133" i="2"/>
  <c r="E133" i="2" s="1"/>
  <c r="D132" i="2"/>
  <c r="E132" i="2" s="1"/>
  <c r="D131" i="2"/>
  <c r="E131" i="2" s="1"/>
  <c r="D130" i="2"/>
  <c r="D127" i="2"/>
  <c r="C127" i="2"/>
  <c r="C128" i="2" s="1"/>
  <c r="B127" i="2"/>
  <c r="E126" i="2"/>
  <c r="D125" i="2"/>
  <c r="E125" i="2" s="1"/>
  <c r="D124" i="2"/>
  <c r="E124" i="2" s="1"/>
  <c r="D123" i="2"/>
  <c r="E123" i="2" s="1"/>
  <c r="E122" i="2"/>
  <c r="D119" i="2"/>
  <c r="C119" i="2"/>
  <c r="C120" i="2" s="1"/>
  <c r="B119" i="2"/>
  <c r="D101" i="2"/>
  <c r="E101" i="2" s="1"/>
  <c r="D94" i="2"/>
  <c r="E94" i="2" s="1"/>
  <c r="E93" i="2"/>
  <c r="E92" i="2"/>
  <c r="E91" i="2"/>
  <c r="E90" i="2"/>
  <c r="E89" i="2"/>
  <c r="E88" i="2"/>
  <c r="E87" i="2"/>
  <c r="E86" i="2"/>
  <c r="E85" i="2"/>
  <c r="E84" i="2"/>
  <c r="D81" i="2"/>
  <c r="C81" i="2"/>
  <c r="C82" i="2" s="1"/>
  <c r="B81" i="2"/>
  <c r="E80" i="2"/>
  <c r="E79" i="2"/>
  <c r="E78" i="2"/>
  <c r="D77" i="2"/>
  <c r="E77" i="2" s="1"/>
  <c r="D74" i="2"/>
  <c r="C74" i="2"/>
  <c r="B74" i="2"/>
  <c r="D73" i="2"/>
  <c r="E73" i="2" s="1"/>
  <c r="D72" i="2"/>
  <c r="E72" i="2" s="1"/>
  <c r="D71" i="2"/>
  <c r="D67" i="2"/>
  <c r="C67" i="2"/>
  <c r="C68" i="2" s="1"/>
  <c r="B67" i="2"/>
  <c r="D66" i="2"/>
  <c r="E66" i="2" s="1"/>
  <c r="D65" i="2"/>
  <c r="E65" i="2" s="1"/>
  <c r="D64" i="2"/>
  <c r="E64" i="2" s="1"/>
  <c r="D63" i="2"/>
  <c r="E63" i="2" s="1"/>
  <c r="D62" i="2"/>
  <c r="E62" i="2" s="1"/>
  <c r="D61" i="2"/>
  <c r="E61" i="2" s="1"/>
  <c r="E60" i="2"/>
  <c r="D59" i="2"/>
  <c r="E59" i="2" s="1"/>
  <c r="E58" i="2"/>
  <c r="D57" i="2"/>
  <c r="E57" i="2" s="1"/>
  <c r="E56" i="2"/>
  <c r="E55" i="2"/>
  <c r="D54" i="2"/>
  <c r="E54" i="2" s="1"/>
  <c r="E53" i="2"/>
  <c r="D52" i="2"/>
  <c r="E52" i="2" s="1"/>
  <c r="D51" i="2"/>
  <c r="E51" i="2" s="1"/>
  <c r="E50" i="2"/>
  <c r="E49" i="2"/>
  <c r="D46" i="2"/>
  <c r="E46" i="2" s="1"/>
  <c r="D45" i="2"/>
  <c r="E45" i="2" s="1"/>
  <c r="D44" i="2"/>
  <c r="E44" i="2" s="1"/>
  <c r="D43" i="2"/>
  <c r="E43" i="2" s="1"/>
  <c r="D42" i="2"/>
  <c r="E42" i="2" s="1"/>
  <c r="D41" i="2"/>
  <c r="E41" i="2" s="1"/>
  <c r="D40" i="2"/>
  <c r="E40" i="2" s="1"/>
  <c r="D39" i="2"/>
  <c r="E39" i="2" s="1"/>
  <c r="D38" i="2"/>
  <c r="E38" i="2" s="1"/>
  <c r="D37" i="2"/>
  <c r="E37" i="2" s="1"/>
  <c r="E36" i="2"/>
  <c r="D35" i="2"/>
  <c r="E35" i="2" s="1"/>
  <c r="D34" i="2"/>
  <c r="E34" i="2" s="1"/>
  <c r="D33" i="2"/>
  <c r="E33" i="2" s="1"/>
  <c r="D32" i="2"/>
  <c r="E32" i="2" s="1"/>
  <c r="E31" i="2"/>
  <c r="D30" i="2"/>
  <c r="D29" i="2"/>
  <c r="C29" i="2"/>
  <c r="C47" i="2" s="1"/>
  <c r="B29" i="2"/>
  <c r="D26" i="2"/>
  <c r="D27" i="2" s="1"/>
  <c r="C26" i="2"/>
  <c r="C27" i="2" s="1"/>
  <c r="B26" i="2"/>
  <c r="E25" i="2"/>
  <c r="D22" i="2"/>
  <c r="E22" i="2" s="1"/>
  <c r="D21" i="2"/>
  <c r="E21" i="2" s="1"/>
  <c r="D20" i="2"/>
  <c r="E20" i="2" s="1"/>
  <c r="D19" i="2"/>
  <c r="E19" i="2" s="1"/>
  <c r="D18" i="2"/>
  <c r="E18" i="2" s="1"/>
  <c r="D17" i="2"/>
  <c r="E17" i="2" s="1"/>
  <c r="D16" i="2"/>
  <c r="E16" i="2" s="1"/>
  <c r="D15" i="2"/>
  <c r="E15" i="2" s="1"/>
  <c r="D14" i="2"/>
  <c r="E14" i="2" s="1"/>
  <c r="D13" i="2"/>
  <c r="E13" i="2" s="1"/>
  <c r="E12" i="2"/>
  <c r="D11" i="2"/>
  <c r="C11" i="2"/>
  <c r="B11" i="2"/>
  <c r="D10" i="2"/>
  <c r="C10" i="2"/>
  <c r="B10" i="2"/>
  <c r="D7" i="2"/>
  <c r="D8" i="2" s="1"/>
  <c r="C7" i="2"/>
  <c r="B7" i="2"/>
  <c r="D4" i="2"/>
  <c r="D5" i="2" s="1"/>
  <c r="C4" i="2"/>
  <c r="C5" i="2" s="1"/>
  <c r="B4" i="2"/>
  <c r="C216" i="2" l="1"/>
  <c r="D216" i="2"/>
  <c r="E127" i="2"/>
  <c r="E128" i="2" s="1"/>
  <c r="C23" i="2"/>
  <c r="E134" i="2"/>
  <c r="E7" i="2"/>
  <c r="E8" i="2" s="1"/>
  <c r="E155" i="2"/>
  <c r="E232" i="2"/>
  <c r="C247" i="2"/>
  <c r="D75" i="2"/>
  <c r="E150" i="2"/>
  <c r="E188" i="2"/>
  <c r="C235" i="2"/>
  <c r="E239" i="2"/>
  <c r="C135" i="2"/>
  <c r="E228" i="2"/>
  <c r="E229" i="2" s="1"/>
  <c r="E256" i="2"/>
  <c r="E257" i="2" s="1"/>
  <c r="E234" i="2"/>
  <c r="E71" i="2"/>
  <c r="E184" i="2"/>
  <c r="E67" i="2"/>
  <c r="E68" i="2" s="1"/>
  <c r="D226" i="2"/>
  <c r="D68" i="2"/>
  <c r="E119" i="2"/>
  <c r="E138" i="2"/>
  <c r="E139" i="2" s="1"/>
  <c r="E153" i="2"/>
  <c r="E244" i="2"/>
  <c r="E245" i="2"/>
  <c r="E252" i="2"/>
  <c r="E253" i="2" s="1"/>
  <c r="C257" i="2"/>
  <c r="D23" i="2"/>
  <c r="C8" i="2"/>
  <c r="E11" i="2"/>
  <c r="E26" i="2"/>
  <c r="E30" i="2"/>
  <c r="E4" i="2"/>
  <c r="E10" i="2"/>
  <c r="D47" i="2"/>
  <c r="C75" i="2"/>
  <c r="C143" i="2" s="1"/>
  <c r="E74" i="2"/>
  <c r="D151" i="2"/>
  <c r="E146" i="2"/>
  <c r="E242" i="2"/>
  <c r="D135" i="2"/>
  <c r="E130" i="2"/>
  <c r="E29" i="2"/>
  <c r="D82" i="2"/>
  <c r="D128" i="2"/>
  <c r="E182" i="2"/>
  <c r="E81" i="2"/>
  <c r="E82" i="2" s="1"/>
  <c r="D120" i="2"/>
  <c r="D139" i="2"/>
  <c r="E142" i="2"/>
  <c r="E177" i="2"/>
  <c r="C179" i="2"/>
  <c r="D235" i="2"/>
  <c r="D247" i="2"/>
  <c r="E196" i="2"/>
  <c r="E199" i="2"/>
  <c r="E178" i="2"/>
  <c r="E214" i="2"/>
  <c r="E224" i="2"/>
  <c r="E226" i="2" s="1"/>
  <c r="C229" i="2"/>
  <c r="E231" i="2"/>
  <c r="D253" i="2"/>
  <c r="D257" i="2"/>
  <c r="C254" i="2" l="1"/>
  <c r="C258" i="2" s="1"/>
  <c r="D254" i="2"/>
  <c r="E156" i="2"/>
  <c r="E247" i="2"/>
  <c r="E151" i="2"/>
  <c r="E75" i="2"/>
  <c r="E185" i="2"/>
  <c r="E216" i="2"/>
  <c r="E120" i="2"/>
  <c r="E235" i="2"/>
  <c r="E47" i="2"/>
  <c r="E135" i="2"/>
  <c r="E5" i="2"/>
  <c r="E27" i="2"/>
  <c r="E179" i="2"/>
  <c r="D143" i="2"/>
  <c r="E23" i="2"/>
  <c r="D258" i="2" l="1"/>
  <c r="E143" i="2"/>
  <c r="E254" i="2"/>
  <c r="D454" i="1"/>
  <c r="E258" i="2" l="1"/>
  <c r="C251" i="1"/>
  <c r="D251" i="1"/>
  <c r="B251" i="1" l="1"/>
  <c r="D499" i="1" l="1"/>
  <c r="B499" i="1" l="1"/>
  <c r="C499" i="1"/>
  <c r="D67" i="1" l="1"/>
  <c r="B67" i="1"/>
  <c r="C67" i="1" l="1"/>
  <c r="B281" i="1" l="1"/>
  <c r="D281" i="1"/>
  <c r="C281" i="1"/>
  <c r="D363" i="1" l="1"/>
  <c r="D290" i="1" l="1"/>
  <c r="C290" i="1"/>
  <c r="B290" i="1"/>
  <c r="E201" i="1" l="1"/>
  <c r="C192" i="1" l="1"/>
  <c r="C356" i="1" l="1"/>
  <c r="B454" i="1" l="1"/>
  <c r="D192" i="1" l="1"/>
  <c r="B192" i="1" l="1"/>
  <c r="D313" i="1" l="1"/>
  <c r="C313" i="1"/>
  <c r="B313" i="1"/>
  <c r="B419" i="1"/>
  <c r="D489" i="1" l="1"/>
  <c r="C489" i="1"/>
  <c r="B489" i="1"/>
  <c r="D381" i="1"/>
  <c r="C381" i="1"/>
  <c r="B381" i="1"/>
  <c r="E453" i="1" l="1"/>
  <c r="F453" i="1" s="1"/>
  <c r="C454" i="1"/>
  <c r="B324" i="1" l="1"/>
  <c r="D324" i="1" l="1"/>
  <c r="D27" i="1" l="1"/>
  <c r="B27" i="1"/>
  <c r="C27" i="1"/>
  <c r="D469" i="1" l="1"/>
  <c r="B469" i="1" l="1"/>
  <c r="C470" i="1"/>
  <c r="D267" i="1" l="1"/>
  <c r="B267" i="1" l="1"/>
  <c r="B443" i="1" l="1"/>
  <c r="C443" i="1"/>
  <c r="D443" i="1"/>
  <c r="C396" i="1"/>
  <c r="C363" i="1" l="1"/>
  <c r="B363" i="1"/>
  <c r="D18" i="1" l="1"/>
  <c r="C18" i="1"/>
  <c r="B18" i="1"/>
  <c r="D470" i="1" l="1"/>
  <c r="B470" i="1" l="1"/>
  <c r="E470" i="1" l="1"/>
  <c r="L161" i="1" l="1"/>
  <c r="L201" i="1"/>
  <c r="L202" i="1"/>
  <c r="L203" i="1"/>
  <c r="L213" i="1"/>
  <c r="L214" i="1"/>
  <c r="L215" i="1"/>
  <c r="L216" i="1"/>
  <c r="L217" i="1"/>
  <c r="L219" i="1"/>
  <c r="L220" i="1"/>
  <c r="L221" i="1"/>
  <c r="L222" i="1"/>
  <c r="L223" i="1"/>
  <c r="L226" i="1"/>
  <c r="L227" i="1"/>
  <c r="L228" i="1"/>
  <c r="L229" i="1"/>
  <c r="L230" i="1"/>
  <c r="L231" i="1"/>
  <c r="L234" i="1"/>
  <c r="L235" i="1"/>
  <c r="L236" i="1"/>
  <c r="L237" i="1"/>
  <c r="L238" i="1"/>
  <c r="L239" i="1"/>
  <c r="L240" i="1"/>
  <c r="L241" i="1"/>
  <c r="L242" i="1"/>
  <c r="L243" i="1"/>
  <c r="L244" i="1"/>
  <c r="L245" i="1"/>
  <c r="L246" i="1"/>
  <c r="L247" i="1"/>
  <c r="L248" i="1"/>
  <c r="L249" i="1"/>
  <c r="L250" i="1"/>
  <c r="L260" i="1"/>
  <c r="L266" i="1"/>
  <c r="L308" i="1"/>
  <c r="L310" i="1"/>
  <c r="L311" i="1"/>
  <c r="L323" i="1"/>
  <c r="L340" i="1"/>
  <c r="L341" i="1"/>
  <c r="L347" i="1"/>
  <c r="L348" i="1"/>
  <c r="L350" i="1"/>
  <c r="L352" i="1"/>
  <c r="L356" i="1"/>
  <c r="L372" i="1"/>
  <c r="L381" i="1"/>
  <c r="L390" i="1"/>
  <c r="L392" i="1"/>
  <c r="L393" i="1"/>
  <c r="L394" i="1"/>
  <c r="L395" i="1"/>
  <c r="L397" i="1"/>
  <c r="L430" i="1"/>
  <c r="L432" i="1"/>
  <c r="L433" i="1"/>
  <c r="L435" i="1"/>
  <c r="L462" i="1"/>
  <c r="L463" i="1"/>
  <c r="L465" i="1"/>
  <c r="L466" i="1"/>
  <c r="L471" i="1"/>
  <c r="L486" i="1"/>
  <c r="L488" i="1"/>
  <c r="L144" i="1"/>
  <c r="L145" i="1"/>
  <c r="L148" i="1"/>
  <c r="L151" i="1"/>
  <c r="L84" i="1"/>
  <c r="L89" i="1"/>
  <c r="L153" i="1" l="1"/>
  <c r="L60" i="1"/>
  <c r="L35" i="1"/>
  <c r="M397" i="1"/>
  <c r="M390" i="1"/>
  <c r="M250" i="1"/>
  <c r="M249" i="1"/>
  <c r="M248" i="1"/>
  <c r="M247" i="1"/>
  <c r="M246" i="1"/>
  <c r="M245" i="1"/>
  <c r="M244" i="1"/>
  <c r="M243" i="1"/>
  <c r="M242" i="1"/>
  <c r="M241" i="1"/>
  <c r="M240" i="1"/>
  <c r="M239" i="1"/>
  <c r="M238" i="1"/>
  <c r="M237" i="1"/>
  <c r="M236" i="1"/>
  <c r="M235" i="1"/>
  <c r="M234" i="1"/>
  <c r="M231" i="1"/>
  <c r="M230" i="1"/>
  <c r="M229" i="1"/>
  <c r="M228" i="1"/>
  <c r="M227" i="1"/>
  <c r="M226" i="1"/>
  <c r="L324" i="1" l="1"/>
  <c r="L499" i="1"/>
  <c r="D452" i="1" l="1"/>
  <c r="L452" i="1" s="1"/>
  <c r="K352" i="1"/>
  <c r="K350" i="1"/>
  <c r="K348" i="1"/>
  <c r="K347" i="1"/>
  <c r="K341" i="1"/>
  <c r="K340" i="1"/>
  <c r="D464" i="1"/>
  <c r="L464" i="1" s="1"/>
  <c r="C464" i="1"/>
  <c r="L18" i="1" l="1"/>
  <c r="L28" i="1"/>
  <c r="L469" i="1"/>
  <c r="L470" i="1"/>
  <c r="L363" i="1"/>
  <c r="D434" i="1"/>
  <c r="L434" i="1" s="1"/>
  <c r="L443" i="1"/>
  <c r="L180" i="1"/>
  <c r="D451" i="1"/>
  <c r="L451" i="1" s="1"/>
  <c r="C451" i="1"/>
  <c r="C452" i="1"/>
  <c r="L9" i="1"/>
  <c r="E347" i="1" l="1"/>
  <c r="F347" i="1" l="1"/>
  <c r="M347" i="1"/>
  <c r="E350" i="1"/>
  <c r="F350" i="1" l="1"/>
  <c r="M350" i="1"/>
  <c r="E352" i="1"/>
  <c r="E348" i="1"/>
  <c r="E341" i="1"/>
  <c r="E340" i="1"/>
  <c r="F340" i="1" l="1"/>
  <c r="M340" i="1"/>
  <c r="F352" i="1"/>
  <c r="M352" i="1"/>
  <c r="F341" i="1"/>
  <c r="M341" i="1"/>
  <c r="F348" i="1"/>
  <c r="M348" i="1"/>
  <c r="C9" i="1"/>
  <c r="L27" i="1" l="1"/>
  <c r="E27" i="1" l="1"/>
  <c r="E372" i="1"/>
  <c r="E381" i="1"/>
  <c r="F381" i="1" l="1"/>
  <c r="M381" i="1"/>
  <c r="F27" i="1"/>
  <c r="M27" i="1"/>
  <c r="F372" i="1"/>
  <c r="M372" i="1"/>
  <c r="C434" i="1"/>
  <c r="L76" i="1" l="1"/>
  <c r="L489" i="1" l="1"/>
  <c r="L267" i="1" l="1"/>
  <c r="L251" i="1" l="1"/>
  <c r="L192" i="1" l="1"/>
  <c r="C282" i="1" l="1"/>
  <c r="L281" i="1"/>
  <c r="L204" i="1" l="1"/>
  <c r="L290" i="1" l="1"/>
  <c r="D478" i="1" l="1"/>
  <c r="L478" i="1" s="1"/>
  <c r="D467" i="1"/>
  <c r="L467" i="1" s="1"/>
  <c r="D431" i="1"/>
  <c r="L431" i="1" s="1"/>
  <c r="L391" i="1"/>
  <c r="D312" i="1"/>
  <c r="L312" i="1" s="1"/>
  <c r="D309" i="1"/>
  <c r="L309" i="1" s="1"/>
  <c r="D289" i="1"/>
  <c r="L289" i="1" s="1"/>
  <c r="D280" i="1"/>
  <c r="L280" i="1" s="1"/>
  <c r="D279" i="1"/>
  <c r="L279" i="1" s="1"/>
  <c r="D278" i="1"/>
  <c r="L278" i="1" s="1"/>
  <c r="D276" i="1"/>
  <c r="L276" i="1" s="1"/>
  <c r="D263" i="1"/>
  <c r="L263" i="1" s="1"/>
  <c r="D265" i="1"/>
  <c r="L265" i="1" s="1"/>
  <c r="D262" i="1"/>
  <c r="D233" i="1"/>
  <c r="L233" i="1" s="1"/>
  <c r="D225" i="1"/>
  <c r="L225" i="1" s="1"/>
  <c r="D200" i="1"/>
  <c r="L200" i="1" s="1"/>
  <c r="D191" i="1"/>
  <c r="L191" i="1" s="1"/>
  <c r="D190" i="1"/>
  <c r="L190" i="1" s="1"/>
  <c r="D189" i="1"/>
  <c r="L189" i="1" s="1"/>
  <c r="D179" i="1"/>
  <c r="L179" i="1" s="1"/>
  <c r="D172" i="1"/>
  <c r="L172" i="1" s="1"/>
  <c r="D171" i="1"/>
  <c r="L171" i="1" s="1"/>
  <c r="D170" i="1"/>
  <c r="L170" i="1" s="1"/>
  <c r="D169" i="1"/>
  <c r="L169" i="1" s="1"/>
  <c r="D168" i="1"/>
  <c r="L168" i="1" s="1"/>
  <c r="D154" i="1"/>
  <c r="L154" i="1" s="1"/>
  <c r="D152" i="1"/>
  <c r="L152" i="1" s="1"/>
  <c r="D149" i="1"/>
  <c r="L149" i="1" s="1"/>
  <c r="D147" i="1"/>
  <c r="L147" i="1" s="1"/>
  <c r="D146" i="1"/>
  <c r="D135" i="1"/>
  <c r="L135" i="1" s="1"/>
  <c r="D134" i="1"/>
  <c r="L134" i="1" s="1"/>
  <c r="D127" i="1"/>
  <c r="L127" i="1" s="1"/>
  <c r="D120" i="1"/>
  <c r="L120" i="1" s="1"/>
  <c r="D113" i="1"/>
  <c r="L113" i="1" s="1"/>
  <c r="D112" i="1"/>
  <c r="L112" i="1" s="1"/>
  <c r="D111" i="1"/>
  <c r="L111" i="1" s="1"/>
  <c r="D104" i="1"/>
  <c r="L104" i="1" s="1"/>
  <c r="D97" i="1"/>
  <c r="D96" i="1"/>
  <c r="D88" i="1"/>
  <c r="L88" i="1" s="1"/>
  <c r="D87" i="1"/>
  <c r="L87" i="1" s="1"/>
  <c r="D86" i="1"/>
  <c r="L86" i="1" s="1"/>
  <c r="D85" i="1"/>
  <c r="L85" i="1" s="1"/>
  <c r="D83" i="1"/>
  <c r="D51" i="1"/>
  <c r="D50" i="1"/>
  <c r="D49" i="1"/>
  <c r="D48" i="1"/>
  <c r="D47" i="1"/>
  <c r="D46" i="1"/>
  <c r="D45" i="1"/>
  <c r="D44" i="1"/>
  <c r="D43" i="1"/>
  <c r="D42" i="1"/>
  <c r="L146" i="1" l="1"/>
  <c r="D181" i="1"/>
  <c r="L262" i="1"/>
  <c r="D268" i="1"/>
  <c r="D421" i="1"/>
  <c r="L83" i="1"/>
  <c r="L97" i="1"/>
  <c r="L47" i="1"/>
  <c r="L96" i="1"/>
  <c r="L43" i="1"/>
  <c r="L45" i="1"/>
  <c r="L49" i="1"/>
  <c r="L51" i="1"/>
  <c r="L42" i="1"/>
  <c r="L44" i="1"/>
  <c r="L46" i="1"/>
  <c r="L48" i="1"/>
  <c r="L50" i="1"/>
  <c r="E154" i="1"/>
  <c r="E135" i="1"/>
  <c r="E111" i="1"/>
  <c r="E172" i="1"/>
  <c r="E431" i="1"/>
  <c r="E112" i="1"/>
  <c r="E134" i="1"/>
  <c r="E170" i="1"/>
  <c r="E152" i="1"/>
  <c r="E278" i="1"/>
  <c r="E279" i="1"/>
  <c r="E280" i="1"/>
  <c r="E120" i="1"/>
  <c r="E171" i="1"/>
  <c r="E309" i="1"/>
  <c r="E127" i="1"/>
  <c r="E191" i="1"/>
  <c r="E169" i="1"/>
  <c r="E149" i="1"/>
  <c r="E179" i="1"/>
  <c r="E265" i="1"/>
  <c r="E312" i="1"/>
  <c r="E190" i="1"/>
  <c r="E147" i="1"/>
  <c r="E113" i="1"/>
  <c r="E263" i="1"/>
  <c r="F263" i="1" l="1"/>
  <c r="M263" i="1"/>
  <c r="F312" i="1"/>
  <c r="M312" i="1"/>
  <c r="F169" i="1"/>
  <c r="M169" i="1"/>
  <c r="F171" i="1"/>
  <c r="M171" i="1"/>
  <c r="F278" i="1"/>
  <c r="M278" i="1"/>
  <c r="F152" i="1"/>
  <c r="M152" i="1"/>
  <c r="F170" i="1"/>
  <c r="M170" i="1"/>
  <c r="F134" i="1"/>
  <c r="M134" i="1"/>
  <c r="F112" i="1"/>
  <c r="M112" i="1"/>
  <c r="F431" i="1"/>
  <c r="M431" i="1"/>
  <c r="F172" i="1"/>
  <c r="M172" i="1"/>
  <c r="F111" i="1"/>
  <c r="M111" i="1"/>
  <c r="F135" i="1"/>
  <c r="M135" i="1"/>
  <c r="F154" i="1"/>
  <c r="M154" i="1"/>
  <c r="F147" i="1"/>
  <c r="M147" i="1"/>
  <c r="F179" i="1"/>
  <c r="M179" i="1"/>
  <c r="F127" i="1"/>
  <c r="M127" i="1"/>
  <c r="F280" i="1"/>
  <c r="M280" i="1"/>
  <c r="F113" i="1"/>
  <c r="M113" i="1"/>
  <c r="F190" i="1"/>
  <c r="M190" i="1"/>
  <c r="F265" i="1"/>
  <c r="M265" i="1"/>
  <c r="F149" i="1"/>
  <c r="M149" i="1"/>
  <c r="F191" i="1"/>
  <c r="M191" i="1"/>
  <c r="F309" i="1"/>
  <c r="M309" i="1"/>
  <c r="F120" i="1"/>
  <c r="M120" i="1"/>
  <c r="F279" i="1"/>
  <c r="M279" i="1"/>
  <c r="L313" i="1"/>
  <c r="L67" i="1" l="1"/>
  <c r="C76" i="1" l="1"/>
  <c r="C136" i="1" s="1"/>
  <c r="C421" i="1"/>
  <c r="E421" i="1" s="1"/>
  <c r="C469" i="1"/>
  <c r="C267" i="1"/>
  <c r="C268" i="1" s="1"/>
  <c r="L454" i="1" l="1"/>
  <c r="E267" i="1" l="1"/>
  <c r="F267" i="1" l="1"/>
  <c r="M267" i="1"/>
  <c r="K499" i="1"/>
  <c r="K489" i="1"/>
  <c r="K488" i="1"/>
  <c r="K486" i="1"/>
  <c r="K478" i="1"/>
  <c r="K471" i="1"/>
  <c r="K470" i="1"/>
  <c r="K467" i="1"/>
  <c r="K466" i="1"/>
  <c r="K465" i="1"/>
  <c r="K464" i="1"/>
  <c r="K463" i="1"/>
  <c r="K462" i="1"/>
  <c r="K454" i="1"/>
  <c r="K452" i="1"/>
  <c r="K451" i="1"/>
  <c r="K435" i="1"/>
  <c r="K434" i="1"/>
  <c r="K433" i="1"/>
  <c r="K432" i="1"/>
  <c r="K431" i="1"/>
  <c r="K430" i="1"/>
  <c r="K395" i="1"/>
  <c r="K394" i="1"/>
  <c r="K393" i="1"/>
  <c r="K392" i="1"/>
  <c r="K391" i="1"/>
  <c r="K381" i="1"/>
  <c r="K372" i="1"/>
  <c r="K363" i="1"/>
  <c r="K356" i="1"/>
  <c r="K323" i="1"/>
  <c r="K313" i="1"/>
  <c r="K312" i="1"/>
  <c r="K311" i="1"/>
  <c r="K310" i="1"/>
  <c r="K309" i="1"/>
  <c r="K308" i="1"/>
  <c r="K290" i="1"/>
  <c r="K289" i="1"/>
  <c r="K281" i="1"/>
  <c r="K280" i="1"/>
  <c r="K279" i="1"/>
  <c r="K278" i="1"/>
  <c r="K276" i="1"/>
  <c r="K267" i="1"/>
  <c r="K266" i="1"/>
  <c r="K265" i="1"/>
  <c r="K263" i="1"/>
  <c r="K262" i="1"/>
  <c r="K260" i="1"/>
  <c r="K251" i="1"/>
  <c r="K233" i="1"/>
  <c r="K225" i="1"/>
  <c r="K223" i="1"/>
  <c r="K222" i="1"/>
  <c r="K221" i="1"/>
  <c r="K220" i="1"/>
  <c r="K219" i="1"/>
  <c r="K217" i="1"/>
  <c r="K216" i="1"/>
  <c r="K215" i="1"/>
  <c r="K214" i="1"/>
  <c r="K213" i="1"/>
  <c r="K204" i="1"/>
  <c r="K203" i="1"/>
  <c r="K202" i="1"/>
  <c r="K201" i="1"/>
  <c r="K200" i="1"/>
  <c r="K192" i="1"/>
  <c r="K191" i="1"/>
  <c r="K190" i="1"/>
  <c r="K189" i="1"/>
  <c r="K180" i="1"/>
  <c r="K179" i="1"/>
  <c r="K172" i="1"/>
  <c r="K171" i="1"/>
  <c r="K170" i="1"/>
  <c r="K169" i="1"/>
  <c r="K168" i="1"/>
  <c r="K161" i="1"/>
  <c r="K154" i="1"/>
  <c r="K153" i="1"/>
  <c r="K152" i="1"/>
  <c r="K151" i="1"/>
  <c r="K149" i="1"/>
  <c r="K148" i="1"/>
  <c r="K147" i="1"/>
  <c r="K146" i="1"/>
  <c r="K145" i="1"/>
  <c r="K144" i="1"/>
  <c r="K135" i="1"/>
  <c r="K134" i="1"/>
  <c r="K127" i="1"/>
  <c r="K120" i="1"/>
  <c r="K113" i="1"/>
  <c r="K112" i="1"/>
  <c r="K111" i="1"/>
  <c r="K104" i="1"/>
  <c r="K97" i="1"/>
  <c r="K96" i="1"/>
  <c r="K89" i="1"/>
  <c r="K88" i="1"/>
  <c r="K87" i="1"/>
  <c r="K86" i="1"/>
  <c r="K85" i="1"/>
  <c r="K84" i="1"/>
  <c r="K83" i="1"/>
  <c r="K76" i="1"/>
  <c r="K67" i="1"/>
  <c r="K60" i="1"/>
  <c r="K51" i="1"/>
  <c r="K50" i="1"/>
  <c r="K49" i="1"/>
  <c r="K48" i="1"/>
  <c r="K47" i="1"/>
  <c r="K46" i="1"/>
  <c r="K45" i="1"/>
  <c r="K44" i="1"/>
  <c r="K43" i="1"/>
  <c r="K42" i="1"/>
  <c r="K35" i="1"/>
  <c r="K28" i="1"/>
  <c r="K9" i="1"/>
  <c r="K469" i="1" l="1"/>
  <c r="C314" i="1"/>
  <c r="C205" i="1"/>
  <c r="E192" i="1"/>
  <c r="F192" i="1" l="1"/>
  <c r="M192" i="1"/>
  <c r="K18" i="1"/>
  <c r="E18" i="1" l="1"/>
  <c r="F18" i="1" l="1"/>
  <c r="M18" i="1"/>
  <c r="C325" i="1"/>
  <c r="K324" i="1"/>
  <c r="K443" i="1"/>
  <c r="E430" i="1" l="1"/>
  <c r="F430" i="1" l="1"/>
  <c r="M430" i="1"/>
  <c r="D282" i="1"/>
  <c r="L282" i="1" s="1"/>
  <c r="E281" i="1"/>
  <c r="E276" i="1"/>
  <c r="F281" i="1" l="1"/>
  <c r="M281" i="1"/>
  <c r="F276" i="1"/>
  <c r="M276" i="1"/>
  <c r="E262" i="1"/>
  <c r="E260" i="1"/>
  <c r="F260" i="1" l="1"/>
  <c r="M260" i="1"/>
  <c r="F262" i="1"/>
  <c r="M262" i="1"/>
  <c r="E233" i="1"/>
  <c r="E225" i="1"/>
  <c r="E223" i="1"/>
  <c r="E222" i="1"/>
  <c r="E221" i="1"/>
  <c r="E220" i="1"/>
  <c r="E219" i="1"/>
  <c r="E217" i="1"/>
  <c r="E216" i="1"/>
  <c r="E215" i="1"/>
  <c r="E214" i="1"/>
  <c r="F214" i="1" l="1"/>
  <c r="M214" i="1"/>
  <c r="F219" i="1"/>
  <c r="M219" i="1"/>
  <c r="F223" i="1"/>
  <c r="M223" i="1"/>
  <c r="F216" i="1"/>
  <c r="M216" i="1"/>
  <c r="F221" i="1"/>
  <c r="M221" i="1"/>
  <c r="F233" i="1"/>
  <c r="M233" i="1"/>
  <c r="F215" i="1"/>
  <c r="M215" i="1"/>
  <c r="F217" i="1"/>
  <c r="M217" i="1"/>
  <c r="F220" i="1"/>
  <c r="M220" i="1"/>
  <c r="F222" i="1"/>
  <c r="M222" i="1"/>
  <c r="F225" i="1"/>
  <c r="M225" i="1"/>
  <c r="E148" i="1"/>
  <c r="F148" i="1" l="1"/>
  <c r="M148" i="1"/>
  <c r="E46" i="1"/>
  <c r="E45" i="1"/>
  <c r="E44" i="1"/>
  <c r="E43" i="1"/>
  <c r="E499" i="1"/>
  <c r="E489" i="1"/>
  <c r="E488" i="1"/>
  <c r="E486" i="1"/>
  <c r="E478" i="1"/>
  <c r="E471" i="1"/>
  <c r="E469" i="1"/>
  <c r="E467" i="1"/>
  <c r="E466" i="1"/>
  <c r="E465" i="1"/>
  <c r="E464" i="1"/>
  <c r="E463" i="1"/>
  <c r="E462" i="1"/>
  <c r="E454" i="1"/>
  <c r="E452" i="1"/>
  <c r="E451" i="1"/>
  <c r="E443" i="1"/>
  <c r="E435" i="1"/>
  <c r="E434" i="1"/>
  <c r="E433" i="1"/>
  <c r="E432" i="1"/>
  <c r="E363" i="1"/>
  <c r="E356" i="1"/>
  <c r="E324" i="1"/>
  <c r="E323" i="1"/>
  <c r="E313" i="1"/>
  <c r="E311" i="1"/>
  <c r="E310" i="1"/>
  <c r="E308" i="1"/>
  <c r="E290" i="1"/>
  <c r="E289" i="1"/>
  <c r="E266" i="1"/>
  <c r="E268" i="1" s="1"/>
  <c r="E251" i="1"/>
  <c r="E213" i="1"/>
  <c r="E204" i="1"/>
  <c r="E203" i="1"/>
  <c r="E200" i="1"/>
  <c r="E189" i="1"/>
  <c r="E180" i="1"/>
  <c r="E168" i="1"/>
  <c r="E161" i="1"/>
  <c r="E153" i="1"/>
  <c r="E146" i="1"/>
  <c r="E145" i="1"/>
  <c r="E144" i="1"/>
  <c r="E104" i="1"/>
  <c r="E97" i="1"/>
  <c r="E96" i="1"/>
  <c r="E89" i="1"/>
  <c r="E88" i="1"/>
  <c r="E87" i="1"/>
  <c r="E86" i="1"/>
  <c r="E85" i="1"/>
  <c r="E84" i="1"/>
  <c r="E83" i="1"/>
  <c r="E76" i="1"/>
  <c r="E67" i="1"/>
  <c r="E60" i="1"/>
  <c r="E51" i="1"/>
  <c r="E50" i="1"/>
  <c r="E49" i="1"/>
  <c r="E48" i="1"/>
  <c r="E47" i="1"/>
  <c r="E42" i="1"/>
  <c r="E35" i="1"/>
  <c r="E28" i="1"/>
  <c r="E9" i="1"/>
  <c r="E181" i="1" l="1"/>
  <c r="F28" i="1"/>
  <c r="M28" i="1"/>
  <c r="F42" i="1"/>
  <c r="M42" i="1"/>
  <c r="F48" i="1"/>
  <c r="M48" i="1"/>
  <c r="F50" i="1"/>
  <c r="M50" i="1"/>
  <c r="F60" i="1"/>
  <c r="M60" i="1"/>
  <c r="F76" i="1"/>
  <c r="M76" i="1"/>
  <c r="F84" i="1"/>
  <c r="M84" i="1"/>
  <c r="F86" i="1"/>
  <c r="M86" i="1"/>
  <c r="F88" i="1"/>
  <c r="M88" i="1"/>
  <c r="F96" i="1"/>
  <c r="M96" i="1"/>
  <c r="F104" i="1"/>
  <c r="M104" i="1"/>
  <c r="F145" i="1"/>
  <c r="M145" i="1"/>
  <c r="M153" i="1"/>
  <c r="F168" i="1"/>
  <c r="M168" i="1"/>
  <c r="F189" i="1"/>
  <c r="M189" i="1"/>
  <c r="F201" i="1"/>
  <c r="M201" i="1"/>
  <c r="F203" i="1"/>
  <c r="M203" i="1"/>
  <c r="F213" i="1"/>
  <c r="M213" i="1"/>
  <c r="F266" i="1"/>
  <c r="M266" i="1"/>
  <c r="F290" i="1"/>
  <c r="M290" i="1"/>
  <c r="F308" i="1"/>
  <c r="M308" i="1"/>
  <c r="F311" i="1"/>
  <c r="M311" i="1"/>
  <c r="F323" i="1"/>
  <c r="M323" i="1"/>
  <c r="F356" i="1"/>
  <c r="M356" i="1"/>
  <c r="M391" i="1"/>
  <c r="M393" i="1"/>
  <c r="M395" i="1"/>
  <c r="F433" i="1"/>
  <c r="M433" i="1"/>
  <c r="F435" i="1"/>
  <c r="M435" i="1"/>
  <c r="F451" i="1"/>
  <c r="M451" i="1"/>
  <c r="F454" i="1"/>
  <c r="M454" i="1"/>
  <c r="F463" i="1"/>
  <c r="M463" i="1"/>
  <c r="F465" i="1"/>
  <c r="M465" i="1"/>
  <c r="F467" i="1"/>
  <c r="M467" i="1"/>
  <c r="F469" i="1"/>
  <c r="M469" i="1"/>
  <c r="F471" i="1"/>
  <c r="M471" i="1"/>
  <c r="F486" i="1"/>
  <c r="M486" i="1"/>
  <c r="F488" i="1"/>
  <c r="M488" i="1"/>
  <c r="F499" i="1"/>
  <c r="M499" i="1"/>
  <c r="F44" i="1"/>
  <c r="M44" i="1"/>
  <c r="F46" i="1"/>
  <c r="M46" i="1"/>
  <c r="F9" i="1"/>
  <c r="M9" i="1"/>
  <c r="F35" i="1"/>
  <c r="M35" i="1"/>
  <c r="F47" i="1"/>
  <c r="M47" i="1"/>
  <c r="F49" i="1"/>
  <c r="M49" i="1"/>
  <c r="F51" i="1"/>
  <c r="M51" i="1"/>
  <c r="F67" i="1"/>
  <c r="M67" i="1"/>
  <c r="F83" i="1"/>
  <c r="M83" i="1"/>
  <c r="F85" i="1"/>
  <c r="M85" i="1"/>
  <c r="F87" i="1"/>
  <c r="M87" i="1"/>
  <c r="F89" i="1"/>
  <c r="M89" i="1"/>
  <c r="F97" i="1"/>
  <c r="M97" i="1"/>
  <c r="F144" i="1"/>
  <c r="M144" i="1"/>
  <c r="F146" i="1"/>
  <c r="M146" i="1"/>
  <c r="M151" i="1"/>
  <c r="M161" i="1"/>
  <c r="F180" i="1"/>
  <c r="M180" i="1"/>
  <c r="F200" i="1"/>
  <c r="M200" i="1"/>
  <c r="M202" i="1"/>
  <c r="F204" i="1"/>
  <c r="M204" i="1"/>
  <c r="F251" i="1"/>
  <c r="M251" i="1"/>
  <c r="F289" i="1"/>
  <c r="M289" i="1"/>
  <c r="F310" i="1"/>
  <c r="M310" i="1"/>
  <c r="F313" i="1"/>
  <c r="M313" i="1"/>
  <c r="F324" i="1"/>
  <c r="M324" i="1"/>
  <c r="F363" i="1"/>
  <c r="M363" i="1"/>
  <c r="M392" i="1"/>
  <c r="M394" i="1"/>
  <c r="F432" i="1"/>
  <c r="M432" i="1"/>
  <c r="F434" i="1"/>
  <c r="M434" i="1"/>
  <c r="F443" i="1"/>
  <c r="M443" i="1"/>
  <c r="F452" i="1"/>
  <c r="M452" i="1"/>
  <c r="F462" i="1"/>
  <c r="M462" i="1"/>
  <c r="F464" i="1"/>
  <c r="M464" i="1"/>
  <c r="F466" i="1"/>
  <c r="M466" i="1"/>
  <c r="M468" i="1"/>
  <c r="F470" i="1"/>
  <c r="M470" i="1"/>
  <c r="F478" i="1"/>
  <c r="M478" i="1"/>
  <c r="F489" i="1"/>
  <c r="M489" i="1"/>
  <c r="F43" i="1"/>
  <c r="M43" i="1"/>
  <c r="F45" i="1"/>
  <c r="M45" i="1"/>
  <c r="E282" i="1"/>
  <c r="M282" i="1" s="1"/>
  <c r="E136" i="1"/>
  <c r="M136" i="1" s="1"/>
  <c r="E500" i="1" l="1"/>
  <c r="M500" i="1" s="1"/>
  <c r="D500" i="1"/>
  <c r="L500" i="1" s="1"/>
  <c r="C500" i="1"/>
  <c r="E479" i="1"/>
  <c r="M479" i="1" s="1"/>
  <c r="D479" i="1"/>
  <c r="E490" i="1"/>
  <c r="M490" i="1" s="1"/>
  <c r="D490" i="1"/>
  <c r="L490" i="1" s="1"/>
  <c r="C490" i="1"/>
  <c r="C479" i="1"/>
  <c r="E455" i="1"/>
  <c r="M455" i="1" s="1"/>
  <c r="D455" i="1"/>
  <c r="L455" i="1" s="1"/>
  <c r="C455" i="1"/>
  <c r="E444" i="1"/>
  <c r="M444" i="1" s="1"/>
  <c r="D444" i="1"/>
  <c r="L444" i="1" s="1"/>
  <c r="C444" i="1"/>
  <c r="E436" i="1"/>
  <c r="M436" i="1" s="1"/>
  <c r="D436" i="1"/>
  <c r="L436" i="1" s="1"/>
  <c r="C436" i="1"/>
  <c r="E382" i="1"/>
  <c r="M382" i="1" s="1"/>
  <c r="D382" i="1"/>
  <c r="L382" i="1" s="1"/>
  <c r="C382" i="1"/>
  <c r="E373" i="1"/>
  <c r="M373" i="1" s="1"/>
  <c r="D373" i="1"/>
  <c r="L373" i="1" s="1"/>
  <c r="C373" i="1"/>
  <c r="E364" i="1"/>
  <c r="M364" i="1" s="1"/>
  <c r="D364" i="1"/>
  <c r="L364" i="1" s="1"/>
  <c r="C364" i="1"/>
  <c r="E325" i="1"/>
  <c r="M325" i="1" s="1"/>
  <c r="D325" i="1"/>
  <c r="L325" i="1" s="1"/>
  <c r="E314" i="1"/>
  <c r="M314" i="1" s="1"/>
  <c r="D314" i="1"/>
  <c r="L314" i="1" s="1"/>
  <c r="E299" i="1"/>
  <c r="M299" i="1" s="1"/>
  <c r="D299" i="1"/>
  <c r="L299" i="1" s="1"/>
  <c r="C299" i="1"/>
  <c r="E291" i="1"/>
  <c r="M291" i="1" s="1"/>
  <c r="D291" i="1"/>
  <c r="L291" i="1" s="1"/>
  <c r="C291" i="1"/>
  <c r="M268" i="1"/>
  <c r="L268" i="1"/>
  <c r="E252" i="1"/>
  <c r="M252" i="1" s="1"/>
  <c r="D252" i="1"/>
  <c r="L252" i="1" s="1"/>
  <c r="C252" i="1"/>
  <c r="E205" i="1"/>
  <c r="M205" i="1" s="1"/>
  <c r="D205" i="1"/>
  <c r="L205" i="1" s="1"/>
  <c r="E193" i="1"/>
  <c r="M193" i="1" s="1"/>
  <c r="D193" i="1"/>
  <c r="L193" i="1" s="1"/>
  <c r="C193" i="1"/>
  <c r="C181" i="1"/>
  <c r="M181" i="1"/>
  <c r="D136" i="1"/>
  <c r="E68" i="1"/>
  <c r="M68" i="1" s="1"/>
  <c r="D68" i="1"/>
  <c r="L68" i="1" s="1"/>
  <c r="C68" i="1"/>
  <c r="E52" i="1"/>
  <c r="M52" i="1" s="1"/>
  <c r="D52" i="1"/>
  <c r="L52" i="1" s="1"/>
  <c r="C52" i="1"/>
  <c r="E19" i="1"/>
  <c r="M19" i="1" s="1"/>
  <c r="D19" i="1"/>
  <c r="L19" i="1" s="1"/>
  <c r="C19" i="1"/>
  <c r="E10" i="1"/>
  <c r="D10" i="1"/>
  <c r="D396" i="1"/>
  <c r="M10" i="1" l="1"/>
  <c r="C300" i="1"/>
  <c r="L10" i="1"/>
  <c r="C491" i="1"/>
  <c r="L479" i="1"/>
  <c r="D491" i="1"/>
  <c r="L421" i="1"/>
  <c r="L396" i="1"/>
  <c r="L181" i="1"/>
  <c r="L136" i="1"/>
  <c r="F373" i="1"/>
  <c r="D300" i="1"/>
  <c r="L300" i="1" s="1"/>
  <c r="E300" i="1"/>
  <c r="M300" i="1" s="1"/>
  <c r="F299" i="1"/>
  <c r="F455" i="1"/>
  <c r="F252" i="1"/>
  <c r="F479" i="1"/>
  <c r="F205" i="1"/>
  <c r="F181" i="1"/>
  <c r="F500" i="1"/>
  <c r="F490" i="1"/>
  <c r="F444" i="1"/>
  <c r="F436" i="1"/>
  <c r="F382" i="1"/>
  <c r="F364" i="1"/>
  <c r="F325" i="1"/>
  <c r="F314" i="1"/>
  <c r="F291" i="1"/>
  <c r="F282" i="1"/>
  <c r="F268" i="1"/>
  <c r="F193" i="1"/>
  <c r="F136" i="1"/>
  <c r="F68" i="1"/>
  <c r="F52" i="1"/>
  <c r="F19" i="1"/>
  <c r="E396" i="1"/>
  <c r="C10" i="1"/>
  <c r="E491" i="1" l="1"/>
  <c r="E501" i="1"/>
  <c r="D501" i="1"/>
  <c r="C501" i="1"/>
  <c r="F396" i="1"/>
  <c r="M396" i="1"/>
  <c r="F10" i="1"/>
  <c r="L491" i="1" l="1"/>
  <c r="L501" i="1"/>
  <c r="F421" i="1"/>
  <c r="M421" i="1"/>
  <c r="F300" i="1"/>
  <c r="M491" i="1" l="1"/>
  <c r="F491" i="1"/>
  <c r="F501" i="1"/>
  <c r="M501" i="1"/>
</calcChain>
</file>

<file path=xl/sharedStrings.xml><?xml version="1.0" encoding="utf-8"?>
<sst xmlns="http://schemas.openxmlformats.org/spreadsheetml/2006/main" count="1724" uniqueCount="479">
  <si>
    <t>Penal</t>
  </si>
  <si>
    <t>LINEA ESTRATEGICA 1:</t>
  </si>
  <si>
    <t>POR TUS DERECHOS MAS CERCA</t>
  </si>
  <si>
    <t>COMPONENTE</t>
  </si>
  <si>
    <t>COMPONENTE 11 Entorno Protector Para Los Niños, Niñas, Adolescentes y Adultos Mayores</t>
  </si>
  <si>
    <t>PROGRAMA</t>
  </si>
  <si>
    <t>Programa 22 La comunidad frente a sus derechos y obligaciones</t>
  </si>
  <si>
    <t>PROCESO</t>
  </si>
  <si>
    <t>Guarda y Promoción de los DDHH</t>
  </si>
  <si>
    <t>ÁREA</t>
  </si>
  <si>
    <t>ACTIVIDAD</t>
  </si>
  <si>
    <t>META DE LA ACTIVIDAD</t>
  </si>
  <si>
    <t>RECURSOS ASIGNADOS                    ENE - DIC</t>
  </si>
  <si>
    <t>RECURSOS EJECUTADOS DE ENE - DIC</t>
  </si>
  <si>
    <t>RECURSOS POR EJECUTAR</t>
  </si>
  <si>
    <t>%  POR EJECUTAR</t>
  </si>
  <si>
    <t>CONTRATISTA</t>
  </si>
  <si>
    <t>OBJETO CONTRATUAL</t>
  </si>
  <si>
    <t>OBSERVACIONES</t>
  </si>
  <si>
    <t>TOTALES  PENAL</t>
  </si>
  <si>
    <t>Atención al Público</t>
  </si>
  <si>
    <t>COMPONENTE 10 Atenciones integrales, ágiles y efectivas, de los servicios que presta la entidad</t>
  </si>
  <si>
    <t>Programa 20 Mayor cobertura y mejor calidad</t>
  </si>
  <si>
    <t xml:space="preserve">TOTALES ATENCIÓN AL PÚBLICO </t>
  </si>
  <si>
    <t>UPDH</t>
  </si>
  <si>
    <t xml:space="preserve">COMPONENTE 13 Salvaguarda de los derechos humanos </t>
  </si>
  <si>
    <t xml:space="preserve">Programa 25 Atención inmediata por la protección de los derechos humanos </t>
  </si>
  <si>
    <t>Programa 26 Fortalecimiento de los derechos humanos en pro de una paz duradera</t>
  </si>
  <si>
    <t>Semana de Los Derechos Humanos</t>
  </si>
  <si>
    <t>COMPONENTE 14 La personería por la protección de los derechos de las víctimas</t>
  </si>
  <si>
    <t>Programa 28 Por el restablecimiento de los derechos a las victimas</t>
  </si>
  <si>
    <t>TOTALES UPDH</t>
  </si>
  <si>
    <t xml:space="preserve">CONCILIACIONES </t>
  </si>
  <si>
    <t>Solución alternativa del Concflicto</t>
  </si>
  <si>
    <t>Centro de Conciliaciones</t>
  </si>
  <si>
    <t>COMPONENTE 6 Entornos de conciliación con enfoque diferencial</t>
  </si>
  <si>
    <t>Programa 11 Reconcíliate (Jornadas conciliación en territorio)</t>
  </si>
  <si>
    <t>LINEA ESTRATEGICA 2:</t>
  </si>
  <si>
    <t>SOMOS PARA LA GENTE Y EL AMBIENTE</t>
  </si>
  <si>
    <t>COMPONENTE 17 Entornos de conciliación con enfoque diferencial</t>
  </si>
  <si>
    <t>Programa 40 Conciliaciones Presenciales. Con enfoque diferencial</t>
  </si>
  <si>
    <t>TOTALES  CONCILIACIONES</t>
  </si>
  <si>
    <t>UPIP</t>
  </si>
  <si>
    <t>COMPONENTE 1 Acciones para la defensa de los derechos colectivos e individuales</t>
  </si>
  <si>
    <t>Programa 1 Acciones Constitucionales y legales.</t>
  </si>
  <si>
    <t>Unidad para la Protección del Interes Público</t>
  </si>
  <si>
    <t>COMPONENTE 2 Acciones afirmativas para la promoción y construcción de entornos protectores</t>
  </si>
  <si>
    <t>Programa 2 Centro de pensamiento y Estudios en Derechos Humanos y Sociopolíticos “Adán Arriaga Andrade”</t>
  </si>
  <si>
    <t>Acciones de gestión, articulación y cooperación con instancias nacionales e internacionales</t>
  </si>
  <si>
    <t>Escuelas de paz, por tus derechos más cerca</t>
  </si>
  <si>
    <t>Curso en lengua de señas dirigido a personas oyentes</t>
  </si>
  <si>
    <t>Programa 3 Gobierno escolar</t>
  </si>
  <si>
    <t>Sensibilización, elección, posesión y rendición de cuentas de los personeros estudiantiles (Ley 115/94)</t>
  </si>
  <si>
    <t>Programa 4 Niños, niñas, adolescentes, jóvenes, mujeres y familia</t>
  </si>
  <si>
    <t xml:space="preserve">Promoción de los derechos y responsabilidades para la protección integral de los NNA y jóvenes en la escuela, la familia, las instituciones y los territorios </t>
  </si>
  <si>
    <t>COMPONENTE 3 Garantías para el ejercicio del control social y la participación</t>
  </si>
  <si>
    <t>Programa 5 Control social y veeduría ciudadana</t>
  </si>
  <si>
    <t>Reconocimiento al ejercicio de control social y veeduría ciudadana</t>
  </si>
  <si>
    <t>Jornadas de control social y participación ciudadana</t>
  </si>
  <si>
    <t>Programa 6 Vigilancia y control electoral</t>
  </si>
  <si>
    <t>Organización y/o acompañamiento a eventos o jornadas electorales</t>
  </si>
  <si>
    <t>COMPONENTE 4 Gestión y articulación interinstitucional</t>
  </si>
  <si>
    <t>Programa 8 Seguimiento a Políticas públicas</t>
  </si>
  <si>
    <t>COMPONENTE 16 Acciones afirmativas para la promoción y construcción de entornos protectores</t>
  </si>
  <si>
    <t xml:space="preserve">Programa 38 Grupos Especial de asuntos Étnicos y Población Migrante </t>
  </si>
  <si>
    <t>Sensibilización en temas étnicos y migrantes</t>
  </si>
  <si>
    <t>TOTALES UPIP</t>
  </si>
  <si>
    <t>COMUNICACIONES</t>
  </si>
  <si>
    <t>LINEA ESTRATEGICA 3:</t>
  </si>
  <si>
    <t>CON CALIDAD HUMANA</t>
  </si>
  <si>
    <t>COMPONENTE 18 Una comunicación transparente y cercana</t>
  </si>
  <si>
    <t>Programa 41 Posicionamiento, publicidad y estrategia Digital</t>
  </si>
  <si>
    <t>Gestión de Comunicaciones</t>
  </si>
  <si>
    <t>Oficina de Comunicaciones</t>
  </si>
  <si>
    <t>Programa 42 Contenidos audiovisuales</t>
  </si>
  <si>
    <t xml:space="preserve">Programa 43 Estrategias de comunicación para el desarrollo. </t>
  </si>
  <si>
    <t>Programa 45 Comunicación Interna</t>
  </si>
  <si>
    <t>TOTALES COMUNICACIONES</t>
  </si>
  <si>
    <t>OBSERVATORIOS</t>
  </si>
  <si>
    <t>COMPONENTE 15 Acciones de vigilancia y seguimiento que permitan la protección, guarda y defensa de los derechos humanos en los diferentes campos de acción e investigación</t>
  </si>
  <si>
    <t>Programa 29 Observatorio del medio ambiente, reasentamientos y hábitat</t>
  </si>
  <si>
    <t>Investigación en Derechos Humanos</t>
  </si>
  <si>
    <t>Observatorio de Medio Ambiente y Habitat</t>
  </si>
  <si>
    <t>ACTIVIDADES CON DIFERENTES GRUPOS FOCALES</t>
  </si>
  <si>
    <t>TOTALES MEDIO AMBIENTE Y HABITAT</t>
  </si>
  <si>
    <t>Programa 30 Observatorio de Participación Ciudadana</t>
  </si>
  <si>
    <t>Observatorio de Participación Ciudadana</t>
  </si>
  <si>
    <t>Coloquios con escritores (conversatorios sobre participaciòn en diferentes sitios de la ciudad)</t>
  </si>
  <si>
    <t xml:space="preserve">TOTALESPARTICIPACIÓN CIUDADANA </t>
  </si>
  <si>
    <t xml:space="preserve">Programa 31 Observatorio de Derecho fundamental a la Salud </t>
  </si>
  <si>
    <t xml:space="preserve">Observatorio de Derecho fundamental a la Salud </t>
  </si>
  <si>
    <t>INSPECCION, VIGILANCIA Y/O CONTROL EN SALUD</t>
  </si>
  <si>
    <t>REDES SOCIALES EN DEFENSA DEL DERECHO FUNDAMENTAL A LA SALUD</t>
  </si>
  <si>
    <t>TOTALES SALUD</t>
  </si>
  <si>
    <t xml:space="preserve">Programa 32 Observatorio Personería del Turismo </t>
  </si>
  <si>
    <t xml:space="preserve">Observatorio Personería del Turismo </t>
  </si>
  <si>
    <t>TOTALES TURISMO</t>
  </si>
  <si>
    <t>Programa 33 Observatorio de sistema Penal Penitenciario y carcelario.</t>
  </si>
  <si>
    <t>Observatorio de sistema Penal Penitenciario y carcelario.</t>
  </si>
  <si>
    <t>Programa 34 Observatorio de Mujeres y diversidad de género</t>
  </si>
  <si>
    <t>Observatorio de Mujeres y diversidad de género</t>
  </si>
  <si>
    <t>Construcción de observatorios comunitarios para la producción de conocimiento territorial y transferencia de información</t>
  </si>
  <si>
    <t>TOTALES MUJERES</t>
  </si>
  <si>
    <t>Investigadores</t>
  </si>
  <si>
    <t>Programa 37 Ruta de Investigación en Grupos Poblacionales</t>
  </si>
  <si>
    <t>TOTALES Ruta de Investigación en Grupos Poblacionales</t>
  </si>
  <si>
    <t>TOTALES DE OBSERVATORIOS E INVESTIGACIONES</t>
  </si>
  <si>
    <t>CONTROL INTERNO</t>
  </si>
  <si>
    <t>COMPONENTE 27 Ejercicio del control independiente, preventivo y con oportunidad</t>
  </si>
  <si>
    <t>Evaluación independiente</t>
  </si>
  <si>
    <t>Oficina de Control Interno</t>
  </si>
  <si>
    <t xml:space="preserve">Programa 65 Evaluación y seguimiento con enfoque hacia la prevención y gestión del riesgo. </t>
  </si>
  <si>
    <t xml:space="preserve">Auditoría a la Contratación </t>
  </si>
  <si>
    <t xml:space="preserve">Campaña Interna de Control y Autocontrol </t>
  </si>
  <si>
    <t>TOTALES CONTROL INTERNO</t>
  </si>
  <si>
    <t>OFICINA ASESORA DE PLANEACIÓN</t>
  </si>
  <si>
    <t>COMPONENTE 19 Planeación estratégica para una personería aplicando criterios de calidad</t>
  </si>
  <si>
    <t>Programa 46 Aseguramiento de la calidad</t>
  </si>
  <si>
    <t xml:space="preserve">Mejoramiento Continuo </t>
  </si>
  <si>
    <t>Oficina Asesora de Planeación</t>
  </si>
  <si>
    <t>Realizar  campaña  de  Toma de conciencia sobre importancia del SIG  dirigida a todos los integrantes de la organización</t>
  </si>
  <si>
    <t>TOTALES OFI DE PLANEACIÓN</t>
  </si>
  <si>
    <t>INFORMATICA</t>
  </si>
  <si>
    <t>COMPONENTE 20 PETI (Plan Estratégico de Tecnologías de la Información y las comunicaciones)</t>
  </si>
  <si>
    <t>Programa 52 Apropiación del PETI</t>
  </si>
  <si>
    <t xml:space="preserve">Personería Auxiliar </t>
  </si>
  <si>
    <t>Informatica</t>
  </si>
  <si>
    <t>Software Seguridad</t>
  </si>
  <si>
    <t>Renovación de licenciamiento de antivirus ESET, por un (1) año</t>
  </si>
  <si>
    <t>Renovación de licenciamiento de sistema de filtrado Fortigate 240D, por un (1) año</t>
  </si>
  <si>
    <t>Renovar licenciamiento del sistema de proteccion web Fortiweb. FortiWeb-400D 1 Year Standard Bundle (24x7 FortiCare plus AV, FortiWeb Security Service, and IP Reputation)</t>
  </si>
  <si>
    <t>Renovar Licencciamiento de sistema de backup Veritas Backup Exc</t>
  </si>
  <si>
    <t>Software Apoyo</t>
  </si>
  <si>
    <t>Renovación Licencia de Adobe Illustrator CC por un año para Mac: VIP Gobierno Illustrator CC for teams ALL Licencia Nueva CCT Multiple Platforms Multi Latin American Languages 12 Meses 1 Usuario Nivel 1 1 - 9</t>
  </si>
  <si>
    <t>MANTENIMIENTOS Y SERVICIOS</t>
  </si>
  <si>
    <t>Programa 53 Sistema de Seguridad y Privacidad de la Información (SGSI)</t>
  </si>
  <si>
    <t>TOTALES INFORMATICA</t>
  </si>
  <si>
    <t>DISCIPLINARIOS</t>
  </si>
  <si>
    <t xml:space="preserve">COMPONENTE 8 Proceso disciplinario con confianza y credibilidad </t>
  </si>
  <si>
    <t>UVCO</t>
  </si>
  <si>
    <t>Disciplinarios</t>
  </si>
  <si>
    <t>Programa 16 Fortalecimiento de las competencias funcionales de las autoridades disciplinarias</t>
  </si>
  <si>
    <t>TOTALES DISCIPLINARIOS</t>
  </si>
  <si>
    <t>VIGILANCIA</t>
  </si>
  <si>
    <t>COMPONENTE 7 Vigilancia activa del cumplimiento de los principios de la función pública y aplicación del modelo preventivo</t>
  </si>
  <si>
    <t>Programa 13 Fortalecimiento en la capacidad del subproceso para realizar la  vigilancia administrativa</t>
  </si>
  <si>
    <t xml:space="preserve">Vigilancia        </t>
  </si>
  <si>
    <t>TOTALES VIGILANCIA</t>
  </si>
  <si>
    <t>PERSONERIA AUXILIAR</t>
  </si>
  <si>
    <t>COMPONENTE 22 Cultura, Capacitación, Bienestar y Riesgo Psicosocial para los servidores públicos de la Personería de Medellín</t>
  </si>
  <si>
    <t>Programa 55 Gerenciamiento del Talento Humano</t>
  </si>
  <si>
    <t>Personería Auxiliar</t>
  </si>
  <si>
    <t>Plan de capacitacion de TH</t>
  </si>
  <si>
    <t>Reinducción</t>
  </si>
  <si>
    <t>Plan de Capacitacion Individual</t>
  </si>
  <si>
    <t>Plan de Capacitacion Grupal</t>
  </si>
  <si>
    <t>Diplomado en materia de Derechos de Asociacion Colectiva - Acuerdo laboral anterior articulo 9</t>
  </si>
  <si>
    <t>Mejoramiento Continuo de Servidores Publicos para la asociación(20% de las capacitaciones individuales)  Acuerdo laboral: Resolucion 368 de 2020  articulo 6</t>
  </si>
  <si>
    <t xml:space="preserve">TOTALES PLAN DE CAPACITACIÓN </t>
  </si>
  <si>
    <t>Plan de bienestar</t>
  </si>
  <si>
    <t>Prestamo de Calamidad  y urgencia familiar</t>
  </si>
  <si>
    <t>Vivienda- Acuerdo laboral: Acuerdo laboral:  Resolucion 368 de 2020  articulo 19</t>
  </si>
  <si>
    <t>Prevencion del riesgo psico-social y/o clima laboral</t>
  </si>
  <si>
    <t>Caminatas ecologicas</t>
  </si>
  <si>
    <t xml:space="preserve">Programa de fortalecimiento para auditores </t>
  </si>
  <si>
    <t>Dia del Servidor Publico Acuerdo laboral:     Resolucion 368 de 2020  articulo 15</t>
  </si>
  <si>
    <t xml:space="preserve">Exaltaciones y conmemoracion especiales  </t>
  </si>
  <si>
    <t>Actividades socio -  culturales (Encuesta SGC).</t>
  </si>
  <si>
    <t>Adquiscion de Software con biblioteca juridica y suscripcion a un medio de informacion juridica Resolucion 368 de 2020  articulo 23</t>
  </si>
  <si>
    <t>Retiro laboral asistido</t>
  </si>
  <si>
    <t>Estimulo a la educación superior</t>
  </si>
  <si>
    <t>Mejores empleados</t>
  </si>
  <si>
    <t>Examenes medicos ejecutivos- Acuerdo laboral: Resolucion 368 de 2020  articulo 15</t>
  </si>
  <si>
    <t>En bici a la Perso</t>
  </si>
  <si>
    <t>Comunidad cuidado y protección animal - Dia de la mascota - Acuerdo laboral: Resolucion 368 de 2020  articulo 14 paragrafo</t>
  </si>
  <si>
    <t>Teletrabajo</t>
  </si>
  <si>
    <t>TOTALES PLAN DE BIENESTAR Y EQUIPO DE TH</t>
  </si>
  <si>
    <t>Programa 56 Seguridad y Salud en el Trabajo</t>
  </si>
  <si>
    <t>COMPONENTE 23 Gestión de la actividad contractual</t>
  </si>
  <si>
    <t>Programa 57 Adquisición de bienes y servicios</t>
  </si>
  <si>
    <t xml:space="preserve">Gestión contractual </t>
  </si>
  <si>
    <t xml:space="preserve">TOTALES CONTRACTUAL </t>
  </si>
  <si>
    <t>COMPONENTE 24 Gestión documental con acceso, confiabilidad y con estándares de calidad</t>
  </si>
  <si>
    <t>Programa 58 Plan Institucional de Archivos (PINAR)</t>
  </si>
  <si>
    <t>Gestión documental</t>
  </si>
  <si>
    <t>Contratar el servicio de mensajería para el envío de las comunicaciones oficiales de la Personería de Medellín, garantizando el cumplimiento de los términos legales de trámites y emisión de respuestas a PQRSD.</t>
  </si>
  <si>
    <t xml:space="preserve">TOTALES DOCUMANTAL </t>
  </si>
  <si>
    <t>COMPONENTE 25 Bienes administrativos necesarios y debidamente utilizados para la prestación del servicio, alcanzando satisfacción</t>
  </si>
  <si>
    <t>Programa 59 Suministro de bienes suficientes para la prestación del servicio en óptimas condiciones</t>
  </si>
  <si>
    <t>Programa 60 Puestos de trabajo condiciones eficientes (5`S)</t>
  </si>
  <si>
    <t>COMPONENTE 21 Administración del Presupuesto asignado a la Personería de Medellín con criterios de eficiencia, oportunidad y transparencia</t>
  </si>
  <si>
    <t>Programa 54 Ejecución presupuestal</t>
  </si>
  <si>
    <t xml:space="preserve">Gestión Financiera </t>
  </si>
  <si>
    <t xml:space="preserve">TOTALES FINANCIERA </t>
  </si>
  <si>
    <t>TOTALES DE PERSONERÍA AUXILIAR</t>
  </si>
  <si>
    <t xml:space="preserve">ASESOR DEL DESPACHO </t>
  </si>
  <si>
    <t>COMPONENTE 26 Asesoramiento, protección y defensa de la entidad</t>
  </si>
  <si>
    <t>Programa 62 Fortalecimiento del conocimiento Jurídico</t>
  </si>
  <si>
    <t>Gestion Juridica</t>
  </si>
  <si>
    <t xml:space="preserve">TOTAL POAI </t>
  </si>
  <si>
    <t>Estructuración de equipo de trabajo</t>
  </si>
  <si>
    <t>Capacitación, fortalecimiento, empoderamiento y formación a la nueva MMPEV, funcionarios, instituciones , organziaciones, grupos poblacionales,  entre otras- Talleres, reuniones, diplomados, cursos, foros,  entre otros</t>
  </si>
  <si>
    <t xml:space="preserve">Ejercer las acciones y funciones debidas como Secretaría Técnica de la MMPEV 2021-2023 según lo estipulado en los artículos 14 y 15 de la Resolución 1668 de 2020 (UARIV) - Ley de Víctimas y Restitución de Tierras; y las líneas de acción descritas en su plan de trabajo y comités temáticos; lo anterior en coherencia al Reglamento Interno estipulado. </t>
  </si>
  <si>
    <t>Participar, acompañar, gestionar y/o implementar lo referente al protocolo de participación niños, niñas y adolescentes víctimas del conflicto armado (ICBF-Alcaldía de Medellín-Personería de Medellín- UARIV)- Apoyo técnico al comité temático de la MMPEV de NNA.</t>
  </si>
  <si>
    <t>Atención y orientación integral a victimas del conflicto armado interno (asesorias, activaciòn rutas, atenciòn psicologica, entre otras acciones)</t>
  </si>
  <si>
    <t>Acompañamiento, apoyo, ejecución y/o gestión fechas conmemorativas en el marco de los derechos de la población víctima del conflicto, DDHH y DIH</t>
  </si>
  <si>
    <t>A solicitud de partes</t>
  </si>
  <si>
    <t xml:space="preserve">Participar, acompañar, gestionar, sensibilizar y/o implementar acciones en el marco de la Ley 1448 de 2011, Decretos Étnicos y  reglamentarios. </t>
  </si>
  <si>
    <t>INTERCAMBIO DE EXPERENCIAS O APOYO ACCIONES DE PARTICIPACIÓN</t>
  </si>
  <si>
    <t>Acompañamiento a la Mesa Subregional (Valle de Aburrá).</t>
  </si>
  <si>
    <t xml:space="preserve">Rendición de cuentas de la MMPEV a las entidades competentes y organizaciones de víctimas </t>
  </si>
  <si>
    <t xml:space="preserve">Acompañamiento, apoyo, ejecución y/o gestión de jornadas de atención a población víctima del conflicto armado interno o jornadas descentralizadas de la MMPEV. </t>
  </si>
  <si>
    <t>Diplomados externos en diferentes temas</t>
  </si>
  <si>
    <t>Curso de gobierno escolar</t>
  </si>
  <si>
    <t>Semillero de veeduria ciudadana y defensores de DH</t>
  </si>
  <si>
    <t>Foros barriales sobre DH</t>
  </si>
  <si>
    <t>Conformación y desarrollo de la red de personeros, expersoneros, representantes estudiantiles  de Medellín y el área metropolitana.</t>
  </si>
  <si>
    <t xml:space="preserve">Sensibilización y seguimiento a veedurìas ciudadanas </t>
  </si>
  <si>
    <t>Seguimiento a la Política pública de juventud</t>
  </si>
  <si>
    <t xml:space="preserve">Identificación de oferta institucional para grupos étnicos y migrantes en la ciudad. </t>
  </si>
  <si>
    <t xml:space="preserve">Campañas Cultura P: Procesos de sensibilización que pretendan contribuir a la Cultura de la Personería. </t>
  </si>
  <si>
    <t xml:space="preserve"> Red de monitoreo desde los territorios locales </t>
  </si>
  <si>
    <t xml:space="preserve">Encuentros comunitarios para seguimiento y aportar a los Planes de Desarrollo que aporten al cumplimiento de los de DDHH y ODS. </t>
  </si>
  <si>
    <t>Semilleros Nuevos liderazgos</t>
  </si>
  <si>
    <t>Planteamiento del problema y diseño de instrumentos</t>
  </si>
  <si>
    <t>Recolección de información</t>
  </si>
  <si>
    <t>Depuración de información</t>
  </si>
  <si>
    <t>Interpretaciòn de datos</t>
  </si>
  <si>
    <t>Informe</t>
  </si>
  <si>
    <t>SONDEO  ESTANDÌSTICO SOBRE EL ACCESO AL SERVICIO DE SALUD DEL CENTRO REGULACIÒN ,  URGNENCIAS   Y EMERGENCIAS METROSALUD, BARRERAS IDENTIFICADAS.</t>
  </si>
  <si>
    <t>Verificación del Derecho Fundamental a la salud articulacion con  ministerio pùblico.</t>
  </si>
  <si>
    <t>Verificación de la accesibilidad y oportunidad en la entrega de los medicamentos por las aseguradoras a través de las farmacias dispensadoras</t>
  </si>
  <si>
    <t>Verificación de la accesibilidad y oportunidad a los servicios de urgencias</t>
  </si>
  <si>
    <t>Mesas de trabajo  -PPL-</t>
  </si>
  <si>
    <t>Mesas de trabajo con EPS, Rama Judicial y Ministerio Público Departamental</t>
  </si>
  <si>
    <t>Acompañamiento a las Veedurías en Salud y copacos</t>
  </si>
  <si>
    <t>Recolección, análisis y seguimiento PQRS</t>
  </si>
  <si>
    <t>Apoyo a la estrategia Personero en tu comuna u otras avtividades en territorio</t>
  </si>
  <si>
    <t>Diálogos en Salud (con diversos actores del SGSSS)</t>
  </si>
  <si>
    <t>Momentos de verdad en salud</t>
  </si>
  <si>
    <t>Acompañamiento a los programas y acciones en salud a  poblaciones de protección especial (Niños, niñas y adolescentes, mesa de cancer infantil, apoyo al ICBF entre otras)</t>
  </si>
  <si>
    <t xml:space="preserve">Sensibilización a la comunidad en derechos y deberes en salud </t>
  </si>
  <si>
    <t>Acompañamiento yapoyo a las reuniones de las ligas y alianzas de usuarios</t>
  </si>
  <si>
    <t>Orientación en salud a las victimas del conflicto armado en los CAV</t>
  </si>
  <si>
    <t>Visibilización del Observatorio del Derecho Fundamental a la Salud (Publicación impreso)</t>
  </si>
  <si>
    <t>Acompañamiento mesas de salud (protección a misión médica y urgencias)</t>
  </si>
  <si>
    <t>Apoyo a grupos focales y acciones  que conlleven a la materialización del goce efectivo del derecho fundamental a la salud  por medio de la resolución de casos  y reacciones inmediatas.</t>
  </si>
  <si>
    <t>Asistencia al Concejo (sesiones ordinarias o comisiones accidentales en salud)</t>
  </si>
  <si>
    <t>Acompañamiento y apoyo a reuniones de la Red de Apoyo Interinstitucional en Salud -RAIS-</t>
  </si>
  <si>
    <t>Encuentros para la socialización de avances e información relacionada con las investigaciones en DDHH y Observatorios; Círculos de calidad</t>
  </si>
  <si>
    <t>Reunion de equipo de trabajo / comité primario</t>
  </si>
  <si>
    <t>Acompañamiento a la acciones de politicas publicas de salud mental de Medellín.</t>
  </si>
  <si>
    <t xml:space="preserve">Acompañamiento y seguimiento a las actividades que garanticen las acciones de salud publica </t>
  </si>
  <si>
    <t>Semillero, Curso, Capacitaciòn o Diplomado relacionado con el SGSSS</t>
  </si>
  <si>
    <t>Apoyo a la gestion del observatorio y otras areas de la Personeria de Medellin</t>
  </si>
  <si>
    <t>DESARROLLO DE INVESTIGACIONES EN TORNO AL COMPORTAMIENTO DEL TURISMO</t>
  </si>
  <si>
    <t>Desarrollo de Investigacion en torno a las Problematicas asociadas a la Vulneracion de derechos humanos en turismo y propuesta de seguridad turistica (en conjunto con Universidad para oroyectar libro/cartilla/articulo)</t>
  </si>
  <si>
    <t>COOPERACION Y ARTICULACION INSTITUCIONAL</t>
  </si>
  <si>
    <t>Actividades de articulacion con otros gremios y/o instituciones</t>
  </si>
  <si>
    <t>Encuentro con actores turisticos(cuerpo consular, sector hotelero, guías y otros gremios)</t>
  </si>
  <si>
    <t>DESARROLLO DE CAMPANAS PARA EL BUEN TURISMO</t>
  </si>
  <si>
    <t xml:space="preserve">Participación de evento de turismo de ciudad </t>
  </si>
  <si>
    <t>Campañas impresas (folleto, cartilla, o campañas conjuntas con otras instituciones)</t>
  </si>
  <si>
    <t>Seguimiento a la política pública penitenciaria y carcelaria.</t>
  </si>
  <si>
    <t>Presentación de informe que de cuenta de la situación de DDHH de la población privada de la libertad en la ciudad de Medellín.</t>
  </si>
  <si>
    <t xml:space="preserve">Gestión del conocimiento </t>
  </si>
  <si>
    <t>Capacitación a la Policía Nacional y al Comando de Vigilancia y personal de custodia del Inpec, sobre prevención y difunción de los DDHH de la población privada de la libertad a su cargo</t>
  </si>
  <si>
    <t>Curso a la PPL sobre la materialización y desafios en la implementación de la Ley 65 de 1993.</t>
  </si>
  <si>
    <t>Talleres- encuentros de reconciliación entre el personal de custodia y la poblacion privada de la libertad en el desarrollo de las garantias fundamentales de este grupo poblacional. Y Primer foro nacional frente al sistema carcelario y penitenciario</t>
  </si>
  <si>
    <t xml:space="preserve">Auditoría al SGSST </t>
  </si>
  <si>
    <t>Sensibilización y socialización Código de Etica Institucional de la Personería de Medellín</t>
  </si>
  <si>
    <t xml:space="preserve">Auditoría a la estrategia del Sistema de Información Gobierno Digital, seguridad de la información y proceso de informática  </t>
  </si>
  <si>
    <t xml:space="preserve">Mantener el certificado de calidad bajo la norma NTC ISO 9001:2015. </t>
  </si>
  <si>
    <t>Renovar licenciamientode Google Meet para las audiencias y reuniones virtuale ZOOM</t>
  </si>
  <si>
    <t>Compra de licencias de Google Meat para las audiencias y reuniones virtuales</t>
  </si>
  <si>
    <t>Renovacion de licencia de Adobe ilustrator CC por un año para Mac:VIP Gobierno ilustrator  CC for teams ALL licencia Nueva CCT Multiple PlataformsMilti Latin American Languages 12 meses 1 usuario Nivel 11 -9</t>
  </si>
  <si>
    <t xml:space="preserve">Adquirir licenciamiento de Acrobat Pro DC </t>
  </si>
  <si>
    <t>Validación de organización (OV) por un año autentication segura de dominio personeriamedellin.gov.co</t>
  </si>
  <si>
    <t>Renovar licenciamiento de TeamViewer Para equipos a la ulitma version que permita la realizacion de tres (3) sesiones simultaneas soporte remoto</t>
  </si>
  <si>
    <t>Adquirir Licencias de Windows server 2019 datacenter R2, y migracion del controlador del Dominio, WinSvrDCCore 2019 SNGL OLP 16Lic NL CoreLic Qlfd</t>
  </si>
  <si>
    <t>Servidor Lenovo ThinkSystem SR650Factor de Forma: Rack (2U)Procesador: 1 x Intel Xeon Silver 4116 12C 85W 2.1GH)Memoria: 16GB TruDDR4 2666 MHz (1Rx4 1.2V) RDIMMTarjeta de Red: 1 Tarjeta de 4 Puertos de 1GbEDiscos Duros: 480GB (2x240GB SSD Intel S4510) Controladora de Discos: RAID 930-16i 4GB Flash HDD/SSD: SATA/SASRaid: Niveles de Raid 0, 1, 10, 5, 50, 60 Cache de la tarjeta RAID 4GB Placa Conexión De Discos Duros: Hasta 24 discos de 2.5" SAS 12Gb Hot SwapUnidad Óptica: NO Incluida Unidad DVD/RW Fuente De Alimentación: 1 x 550W (230V/115V) Platinum Hot-Swap Power Supply Garantia: 3 Años 9x5NBD En Piezas En Mano De Obra El Siguiente Día Laborable Gestion Remota : Xclarity Controller Enterprise (Incluida)</t>
  </si>
  <si>
    <t>Mantenimiento aire acondicionado centro de datos se debe realizar uno mensual</t>
  </si>
  <si>
    <t>Revisión, mantenimiento Unidad de energía ininterrumpible (UPS)</t>
  </si>
  <si>
    <t>Outsourcing de impresión por 900.000 impresiones y fotocopias papel incluido carta y folio con tipo de papel bond y opalina</t>
  </si>
  <si>
    <t>Promoción del tiempo libre y actividades saludables (Propuesta $1.000.000)</t>
  </si>
  <si>
    <t xml:space="preserve">Evento de Entregas de escudos por reconocimientro de Labores Acuerdo laboral:  Acuerdo laboral: Resolucion 368 de 2020  articulo 10, </t>
  </si>
  <si>
    <t xml:space="preserve"> Bienvenida la navidad y Jornada navideña</t>
  </si>
  <si>
    <t>Salario Emocional</t>
  </si>
  <si>
    <t>Capacitación Brigadas de emergencia</t>
  </si>
  <si>
    <t xml:space="preserve">Capacitación Comité de convivencia laboral </t>
  </si>
  <si>
    <t xml:space="preserve">Actualización de Matriz de Requisitos legales </t>
  </si>
  <si>
    <t xml:space="preserve">Semana de la Salud </t>
  </si>
  <si>
    <t xml:space="preserve">Compra de elementos de Seguridad y salud en el trabajo </t>
  </si>
  <si>
    <t>Compra de elementos COVID</t>
  </si>
  <si>
    <t>Aseo y cafeteria (insumos y mano de obra)</t>
  </si>
  <si>
    <t>Adquisición de celulares</t>
  </si>
  <si>
    <t xml:space="preserve">adquisición de utiles de oficina </t>
  </si>
  <si>
    <t>Mantenimiento de vehiculos</t>
  </si>
  <si>
    <t>Jornada 5S</t>
  </si>
  <si>
    <t>CONVERSATORIOS,  FOROS, CAPACITACIONES, ENTRE OTROS</t>
  </si>
  <si>
    <t>Adoptaton</t>
  </si>
  <si>
    <t>Estructuración de equipo de trabajo conductores</t>
  </si>
  <si>
    <t>Adquisión del servicio de suministro de combustible para la Personería de Medellín.</t>
  </si>
  <si>
    <t xml:space="preserve">Custodia del archivo de la Personería </t>
  </si>
  <si>
    <t>DERECHO DE ACCESO A LA JUSTICIA DE LAS PERSONAS  VULNERABLES -Especial referencia a personas en situación de pobreza extrema, migrantes, personas con discapacidad y afrodescendientes, y con respecto a la planeación Personería - UdeM</t>
  </si>
  <si>
    <t>Pago a Comisión Nacional de Servicio Civil</t>
  </si>
  <si>
    <t>Concepto SST</t>
  </si>
  <si>
    <t xml:space="preserve">Actividades relacionadas con la atención del despacho del Señor Personero </t>
  </si>
  <si>
    <t>Viaticos</t>
  </si>
  <si>
    <t>Pago de afiliaciones</t>
  </si>
  <si>
    <t xml:space="preserve">Ejecuccion de fondo fijo para adquisicion insumos menores </t>
  </si>
  <si>
    <t xml:space="preserve">Ejecuccion de fondo fijo para adquisicion mensajeria y transporte menores </t>
  </si>
  <si>
    <t xml:space="preserve">Ejecuccion de fondo fijo para adquisicion mantenimiento  menores </t>
  </si>
  <si>
    <t>POSPRE</t>
  </si>
  <si>
    <t>Actividad de conciliacion con comunidades</t>
  </si>
  <si>
    <t xml:space="preserve">Operador logistico </t>
  </si>
  <si>
    <t>Operación logistica</t>
  </si>
  <si>
    <t>Estructuración de equipo de trabajo conductores UPDH</t>
  </si>
  <si>
    <t xml:space="preserve">Adquisicion de Scanner para la entidad </t>
  </si>
  <si>
    <t>Hardware</t>
  </si>
  <si>
    <t>Equipos de trabajo (asignación de recursos para los mejores equipos de trabajo de la entidad)</t>
  </si>
  <si>
    <t>TOTALES SST</t>
  </si>
  <si>
    <t>CDP</t>
  </si>
  <si>
    <t>Servicios postales nacionales</t>
  </si>
  <si>
    <t>CENDAC</t>
  </si>
  <si>
    <t>Rapicopias</t>
  </si>
  <si>
    <t>ICONTEC</t>
  </si>
  <si>
    <t>Punto cardinal</t>
  </si>
  <si>
    <t>4000108157                                    4000108983</t>
  </si>
  <si>
    <t>AlPopular /Servicios postales nacionales</t>
  </si>
  <si>
    <t>4000108249               4000108983</t>
  </si>
  <si>
    <t>4000108134                                                                                 4000109049</t>
  </si>
  <si>
    <t>Grupo EDS Autogas SAS</t>
  </si>
  <si>
    <t>Labonet SAS</t>
  </si>
  <si>
    <t xml:space="preserve">**Panamericana </t>
  </si>
  <si>
    <t>Tecnicentro EPD SAS</t>
  </si>
  <si>
    <t xml:space="preserve">Colombia compra eficiente </t>
  </si>
  <si>
    <t>Tenia $5,000.000 queda en $10,000,000
Se trasladan 10 millones para Actividades Socio Culturales quedando la actividad en Cero</t>
  </si>
  <si>
    <t>Monitoreo de medios e informacion valorada (Free press): Reporte con noticias de ciudad y de actualidad relevantes con nuestro accionar y noticias de la Personería que han sido publicados en los diferentes medios de comunicación que permita conocer el posicionamiento de nuestra gestión.</t>
  </si>
  <si>
    <t>Plan de medios de comunicación: pauta comercial a través de una central de medios para el posicionamiento y publicidad como agencia del Ministerio Público con contenidos en los medios tradicionales como prensa, radio, televisión, internet, plataformas digitales.</t>
  </si>
  <si>
    <t xml:space="preserve">Rendición de Cuentas: Informe de gestión al Honorable Concejo sobre la gestión de la Personería y audiencia pública. </t>
  </si>
  <si>
    <t xml:space="preserve">Gestión con los medios de comunicación: atender las diferentes necesidades con los medios para dar posicionamiento y publicidad a la entidad como entrevistas, ruedas de prensa, atención a medios o mercado periodístico. </t>
  </si>
  <si>
    <t>Suscripción a periódico: Conocer la agenda noticiosa de ciudad con suscripción impresa y digital</t>
  </si>
  <si>
    <t xml:space="preserve">Programa Institucional: "Por tus derechos, más cerca". Con transmisiones por las plataformas digitales de la entidad, los martes y jueves durante 30 min para promocionar los servicios de la Personería de Medellín, actividades, eventos, darle posicionamiento a la entidad. </t>
  </si>
  <si>
    <t>Unificación de imagen y diseño: Suministro de impresos y material publicitario para imagen institucional de la Personería de Medellín. Como impresos, diseños de plegables, carátulas, campañas internas, tarjetas, cartillas, avisos publicitarios para la entidad, avisos internos, buzones, señalética para otras sedes, dummi.</t>
  </si>
  <si>
    <t xml:space="preserve">Adquisición de elementos para la impresión de carnet institucional: Insumos para el Diseño e impresión de los carnet institucionales de los colaboradores para garantizar el uso de la imagen institucional y su identificación en el territorio. Como Tintas, portacarnets, pvc y cintas. </t>
  </si>
  <si>
    <t xml:space="preserve">Taller fotografía: fortalecer la estrategia digital socializando conceptos básicos de fotografía con el fin de posicionar la imagen institucional y dar a conocer la gestión y trabajo de la entidad. </t>
  </si>
  <si>
    <t xml:space="preserve">Administracion de contenidos del sitio web: Administración de nuevos contenidos y actualización del sitio web según Gobierno en Línea y el Manual de Imagen de la Personería. Cumplir con el certificado se seguridad y posicionar el sitio web. </t>
  </si>
  <si>
    <t xml:space="preserve">Material promocional institucional para público interno, externo y para el despacho. </t>
  </si>
  <si>
    <t xml:space="preserve">Micro- programas: transmisión del especial de TV, por las plataformas digitales.Contiene toda la estrategia #LA PERSOCUMPLE, como principio de transparencia. </t>
  </si>
  <si>
    <t>Personería en mi comuna:
Actividad de Movilización Ciudadana y articulación Institucional, que busca brindar asesorías sobre los servicios misionales de la Personería de Medellín, dirigido a las poblaciones más vulnerables de la ciudad.</t>
  </si>
  <si>
    <t xml:space="preserve">Vocerías activas: Fortalecer la red de voceros conformada por líderes territoriales capacitados durante los años anteriores de manera voluntaria para que multipliquen la información Institucional de la Personería de Medellín. </t>
  </si>
  <si>
    <t>Voz a voz: Estrategia de promoción social para la apropiación ciudadana de La Personería de Medellín como visitas domiciliarias, reuniones, acercamientos, encuentros comunitarios, eventos, apoyo a otras áreas.</t>
  </si>
  <si>
    <t xml:space="preserve">Campañas de DDHH: Campañas que le permitan a la comunidad en general conocer sus derechos, deberes y a movilizarse en torno a la apropiación de la Personería de Medellín como  entidad  que trabaja  por la defensa de los Derechos Humanos. </t>
  </si>
  <si>
    <t xml:space="preserve">Concurso Interuniversitario: Diseñar y ejecutar el VIII concurso interuniversitario de derechos humanos y materializar la campaña ganadora convocando a la comunidad universitaria. </t>
  </si>
  <si>
    <t>Bienes Administrativos</t>
  </si>
  <si>
    <t>ATENCIÓN AL PÚBLICO</t>
  </si>
  <si>
    <t>PENAL</t>
  </si>
  <si>
    <t>TOTAL JURIDICA</t>
  </si>
  <si>
    <t>SE AJUSTO EL VALOR</t>
  </si>
  <si>
    <t>SE AJUSTO AL VALOR DEL CONTRATO</t>
  </si>
  <si>
    <t>Renovar licencia FORTIMAIL, garantizando el traslado de la licencia al nuevo dispositivo. Hardware plus 24x7 FortiCare and FortiGuard Base Bundle</t>
  </si>
  <si>
    <t>WinExCal 2019 SNGL OLP NL UsrCAL o Eschange Online
Windows Server para el Servidor de Correo ExchgSvrStd 2019 SNGL OLP NL o Migracion a la nube</t>
  </si>
  <si>
    <t>SE AJUSTO AL VALOR DEL CONTRATO
CONTRATO DE SERVICIO DE CORREO EN LA NUBE</t>
  </si>
  <si>
    <t>SE AJUSTO LA CANTIDAD Y EL VALOR</t>
  </si>
  <si>
    <t>Suministro de ordenadores personales tipo ALL IN ONE con disco duro solido de 240 SSD</t>
  </si>
  <si>
    <t xml:space="preserve"> QUEDO EN CERO</t>
  </si>
  <si>
    <t>SE ADICIONARA AL CONTRATO DEL OPERADOR LA PLATA QUE HAY</t>
  </si>
  <si>
    <t>SE AJUSTA AL VALOR DEL CONTRATO</t>
  </si>
  <si>
    <t>SE AJUSTA EL VALOR</t>
  </si>
  <si>
    <t>Tenia $7,000.000 queda en $9.537.222</t>
  </si>
  <si>
    <t>Se modifica de 30..000.000 y queda en 27.776.438</t>
  </si>
  <si>
    <t>Tenia $15,000.000 queda en $25,000,000
Se le adicionan 10 millones de Salario Emocional quedando esta actividad en 35 millones
se ajusta al valor del contrato</t>
  </si>
  <si>
    <t>Tenia 40 millones, le sumanos 10 de salario emocional quedando en $50,000,000, se ajusta al valor del contrato</t>
  </si>
  <si>
    <t>212020100200 y 212020200800</t>
  </si>
  <si>
    <t xml:space="preserve"> </t>
  </si>
  <si>
    <t xml:space="preserve">                                                                                                                     </t>
  </si>
  <si>
    <t>212020100200 y 
21202020080503</t>
  </si>
  <si>
    <t>TOTALES BIENES  ADMINISTRATIVOS</t>
  </si>
  <si>
    <t>TALENTO HUMANO</t>
  </si>
  <si>
    <t>Seguridad y Salud en el Trabajo</t>
  </si>
  <si>
    <t>PLAN OPERATIVO ANUAL DE INVERSION (POAI)  2022
PERSONERIA DE MEDELLIN</t>
  </si>
  <si>
    <t>Jhon A. Cardona - Juan C. Triviño (2) - Juan Andres Quinto - Juan Carlos Torres (2) - Gustavo Cardona - Jorge Palacio - Nicolas Mosquera Hinestroza (2) - Juan Andres Quintero Olave - Guillermo Leon Giraldo Echeverri</t>
  </si>
  <si>
    <t>Ana Tellez (2) - Dolly Bedoya (2)- Natalia Sierra (2) - Andres Felipe Hincapie (2) - Beatriz Sierra (2) - Walter Gómez (2) - Mairena Gaviria (2) - Yesseli Montenegro (2) - Luis Alejandro Monsalve (2)</t>
  </si>
  <si>
    <t>El Colombiano</t>
  </si>
  <si>
    <t>se entrego certificado 24/6/2022
se ajusta al valor del contrato tenia un millon</t>
  </si>
  <si>
    <t>Tatiana Mesa</t>
  </si>
  <si>
    <t>Carlos Calle (2) - Elsa Melissa Diaz - Sandra Zuluaga (2) - Ana Lucia Mesa - Eduard David Mosquera</t>
  </si>
  <si>
    <t>Yadir Torres - Martin Palacios - Saul Cortes - Hugo Gomez (2) - Kelly Lemos - Jenny Velez</t>
  </si>
  <si>
    <t>Carlos Eduardo Ascuntar (2) - Ruben Dario Monsalve (2) -  Luis Fernando Camona (2) - Omaira Elena Jaramillo
Dario Hildebrando Arias - Omaira Elena Jaramillo</t>
  </si>
  <si>
    <t>TOTALES PENITENCIARIA Y CARCELARIA</t>
  </si>
  <si>
    <t>Modificado por Resoluciones
Nº440 del 2022, adicionan recursos por $29.871.633
Nº518 del 2022, adicionan recursos por $19.914.300</t>
  </si>
  <si>
    <t>Actualizar las Tablas de Retención Documental (fase I y II: elaboración de las encuestas en dependencias y presentación de propuesta al Comité de Archivo)</t>
  </si>
  <si>
    <t>Modificado por Resoluciones
Nº518 del 2022, adicionan recursos por $13.000.000</t>
  </si>
  <si>
    <t>Luz Xiomara Garrido -Jordan Lopera - Miguel Kermes (2) - Lina Arango - Heyly Tatiana Mosquera Murillo</t>
  </si>
  <si>
    <t>Edna Romero (2)- Marleny Alvarez (2)  - Yonier Alexander Asprilla (2) - Mosquera Aluma Hiovanny -  Martinez Zapata Jairo Alonso - Leslie milena Perea gil - Ortega Mateos Santiago Fernando - Sanchez Gutierrez Marcela</t>
  </si>
  <si>
    <t>SE AJUSTA EL VALOR DE LO EJECUTADO A VALORES REALES. SE PROYECTARON $80.000.000 Y AL 04-08-2022 YA SE SUPERÓ DICHO VALOR POR LO TANTO SE DEBE ADICIONAR EL PRESUPUESTO</t>
  </si>
  <si>
    <t>Tienda Virtual - Almacenes Éxitos</t>
  </si>
  <si>
    <t>LIBERAR ESTE RECURSO. TENÍA $20,000,000</t>
  </si>
  <si>
    <t>SE ADICIONA 50 MILLONES</t>
  </si>
  <si>
    <t>Comunicaciones y Relaciones Globales S.A.S.</t>
  </si>
  <si>
    <t>Modificado por Resolucion
Nº555 del 2022, adicionan recursos por $22.400.676</t>
  </si>
  <si>
    <t>Modificado por Resoluciones
Nº518 del 2022, adicionan recursos por $44.232.508
Nº555 del 2022, adicionan recursos por $12.754.260</t>
  </si>
  <si>
    <t>Modificado por Resolucion
Nº555 del 2022, adicionan recursos por $7.374.330</t>
  </si>
  <si>
    <t>Modificado por Resoluciones
Nº518 del 2022, adicionan recursos por $15.730.470
Nº555 del 2022, adicionan recursos por $12.754.260</t>
  </si>
  <si>
    <t>Modificado Mediante Resolucion Nº440 del 2022, se adicionan recursos por $124.213.577</t>
  </si>
  <si>
    <t>Modificado Mediante Resolucion Nº440 del 2022, se modifican recursos pasa de 100 a 75 millones y cambian diplomados de 9 pasa a 5</t>
  </si>
  <si>
    <t>Modificado Mediante Resolucion Nº440 del 2022 (pasa de 110 a 60 millones)</t>
  </si>
  <si>
    <t>Modificado Mediante Resolucion Nº440 del 2022 (pasa de 70 a 62 programas)</t>
  </si>
  <si>
    <t>Modificado Mediante Resolucion Nº440 del 2022 (pasa de 20 millones a cero)</t>
  </si>
  <si>
    <t>Modificado Mediante Resolucion Nº440 del 2022 (pasa de 32 a 0 programas)
Se elimina la actividad pasa de 50 millones a cero $)</t>
  </si>
  <si>
    <t>Modificado Mediante Resolucion Nº440 del 2022 (pasa de 14 a 12 actividades)</t>
  </si>
  <si>
    <t>Modificado Mediante Resolucion Nº440 del 2022 (pasa de 1800 a 1600 estrategias)</t>
  </si>
  <si>
    <t xml:space="preserve">Modificado Mediante Resolucion Nº440 del 2022 (pasa de 5 a 3 encuentros)
pasa de 10 a 4 millones </t>
  </si>
  <si>
    <t xml:space="preserve">Modificado Mediante Resolucion Nº440 del 2022 (pasa de 30 a 5 encuentros)
pasa de 8 a 2 millones </t>
  </si>
  <si>
    <t xml:space="preserve">Modificado Mediante Resolucion Nº440 del 2022 (pasa de 5 a 3 encuentros)
pasa de 20 a 10 millones </t>
  </si>
  <si>
    <t>Modificado Mediante Resolucion Nº440 del 2022, se modifican recursos pasa de 21 a 15 millones</t>
  </si>
  <si>
    <t>Modificado Mediante Resolucion Nº440 del 2022, se modifican recursos pasa de 30 a 5 millones</t>
  </si>
  <si>
    <t>Modificado Mediante Resolucion Nº440 del 2022, Eliminar actividad</t>
  </si>
  <si>
    <t>Modificado Mediante Resolucion Nº440 del 2022, se adicionan recursos por $7.024.123</t>
  </si>
  <si>
    <t>Modificado Mediante Resolucion Nº440 del 2022, se adicionan recursos por $20.292.269</t>
  </si>
  <si>
    <t xml:space="preserve">Lina Maria Giraldo (2) - Mariana Holguin - Daniela García Pulgarín </t>
  </si>
  <si>
    <t xml:space="preserve">Diana Rios - Aura Castaño (2) -Tatiana Valencia </t>
  </si>
  <si>
    <t>Fabian Gonzalez - Juan D Marulanda (2) - Julied Marin (2)</t>
  </si>
  <si>
    <t>Olga Rendon (2) - Diego hoyos (2) - Hernan Garcia (2) - Edwin Alexander Miranda - Luis Carlos Cuesta (2) - Victoria Elena Cordoba Ruiz</t>
  </si>
  <si>
    <t>Jorge Guzman - Jonathan Monsalve Valencia - Rocio Alejandra Paz Solarte - Cardona Lopez Sara Patricia</t>
  </si>
  <si>
    <t>Mary Luz Gallego - Sara Cardona</t>
  </si>
  <si>
    <t>Yassy Machado - Julian Marin - Yiselly Camacho (solo se ejecutaron $961.000) - Luisa Fernanda Botero - 
Velez Correa Jenny Alexandra (2) - Abraham Cadavid Blandon</t>
  </si>
  <si>
    <t>Angela Patricia Agudelo (2) - Ruby Daniela Villegas - Rodrigo Torres Fuentes - Martinez Sanchez Ariel (2) - Eudelmis Vallejo Ruiz - Juliana Victoria Londoño - Monroy Osorio Ana Cristina - Hernan Ascuntar Hernandez</t>
  </si>
  <si>
    <t>Yanfransua Renteria - Carolina Castillo (2) - Yenny Yaneth - Londoño (2) -  Gloria Gaviria (2)</t>
  </si>
  <si>
    <t>Luis Abadia - Tayla Silima Valdes  - Daniela Gomez (2) - Nelso Valois Garcia - Melecio Quinto - Martha Gutierrez - Jhon Fernando Reales (2) - Yeidy Yulieth Ramirez (2) - Jhon Becerra (2) - Maria Camila Zuluaga (2) - Victor Manuel Bustamante (2) - Lady Maery Palacio - Laura Florez</t>
  </si>
  <si>
    <r>
      <t xml:space="preserve">Jilmar Renteria - Mayines Figuero - </t>
    </r>
    <r>
      <rPr>
        <b/>
        <u/>
        <sz val="8"/>
        <rFont val="Arial"/>
        <family val="2"/>
      </rPr>
      <t>Mayelis</t>
    </r>
    <r>
      <rPr>
        <sz val="8"/>
        <rFont val="Arial"/>
        <family val="2"/>
      </rPr>
      <t xml:space="preserve"> de la Rosa Madrid (2) - Martha Cecilia Ospina (2) - Sandra Yaneth Villareal (2) - Yamile Andrea Jimenez - Yirley Obregon Allin - Estefania Morales Arango</t>
    </r>
  </si>
  <si>
    <t>Claudia Sierra (2) - Martha Liliana Salas - Laura Elena Pulgarin - Olmedo Archer Carolina (convenios) - Maria Alejandra Hoyos</t>
  </si>
  <si>
    <t xml:space="preserve">Leonor Gaviria (2) - Gloria Alvarez (2)- Juan Manuel Ramirez (2) - Juliana Murillo(2) - Paula Daniela Valdes - Magali Florez (2) - Donny Marchelino Ortiz Sierra                                 </t>
  </si>
  <si>
    <t>PENAL, FAMILIA Y CONVIVENCIA</t>
  </si>
  <si>
    <t>Sergio Edison Roldan - Ana Monroy - Hamilton Palacio Palacios</t>
  </si>
  <si>
    <t>Modificado por Resoluciones
Nº440 del 2022, adicionan recursos por $7.374.330
Nº518 del 2022, adicionan recursos por $12.754.260
Nº609 del 2022, adicionan recursos por $7.374.330</t>
  </si>
  <si>
    <t>Modificado Mediante Resolucion Nº440 del 2022, se adicionan recursos por $23.400.000
Nº609 del 2022, adicionan recursos por $12.754.260</t>
  </si>
  <si>
    <t>Modificado por Resoluciones
Nº440 del 2022, se adicionan recursos por $37.195.447,  Terminación anticipada Daniela Gómez
Nº609 del 2022, adicionan recursos por $12.754.260</t>
  </si>
  <si>
    <t>Modificado por Resoluciones
Nº440 del 2022, adicionan recursos por $1.576.044
Nº518 del 2022, adicionan recursos por $22.525.200
Nº555 del 2022, adicionan recursos por $12.754.260
Nº609 del 2022, adicionan recursos por $32.839.260</t>
  </si>
  <si>
    <t>SONDEO ESTADÌSTICO TUTELAS, SOLICITUD DE CUMPLIMIENTO DE FALLO E INCIDENTES DE DESACATO EN SALUD  DE LA PERSONERÌA DE MEDELLÌN Y DE LA RAMA JUDICIAL 2021</t>
  </si>
  <si>
    <t>Brigadas de emergencia</t>
  </si>
  <si>
    <t xml:space="preserve">Comité de convivencia laboral </t>
  </si>
  <si>
    <t>Renovación Licencia de Adobe Illustrator CC por un año para Mac: VIP Gobierno Illustrator CC for teams ALL Licencia Nueva CCT Multiple Platforms Multi Latin American Languages 12 Meses 1 Usuario Nivel 1 1 - 9 (Adobe Photoshop)</t>
  </si>
  <si>
    <t>Jackson Elias Quiñones - Sonia Ines Peña  (2) - Ana Catalina Osorio (2) - Maria Nelsy Lopez Betancurt  (2) - Carolina Correa Restrepo (2) - Andrea del Pilar Mosquera (2) - Breyner Mendoza Porras - Calaudia Yanteh Naranjo - David Alberto Gaviria - Juliana Victoria Londoño - Velasquez Arce Flor Cecilia - Mariana Holguin Lopez - Hernandez Devia Jose Mario - Edwin Emilio Cuero Moreno - Ana Emira Lozano Mena</t>
  </si>
  <si>
    <r>
      <t xml:space="preserve">Modificado por Resoluciones
Nº440 del 2022, adicionan recursos por $23.400.000
Nº518 del 2022, adicionan recursos por $34.139.700
Nº555 del 2022, adicionan recursos por $16.005.510
</t>
    </r>
    <r>
      <rPr>
        <sz val="8"/>
        <rFont val="Arial"/>
        <family val="2"/>
      </rPr>
      <t>Nº635 del 2022, adicionan recursos por $12.754.260</t>
    </r>
  </si>
  <si>
    <t>Diana Valencia - Alejandra Ramirez (2) - Daniel Cortes - Miguel Angel Moran (2) - Alejandra Serna Higuita - Jaime Alexy Badillo - Nasly Daiana Rodriguez (2) - Jhon Raul Diaz (2) - Diana Alexandra Gomez (2) - Alejandro Alzate Gutierrez - Kelly Yohana Noriega (2) - Ladys Adriana Gonzalez Lemos (2) - Ines Isabel Quiroz (2) - Beatriz - Oriana Gallego (2) - Anderson Bracho - Martinez Julio Beatriz Ivonne - Jorge Alejandro Monsalve</t>
  </si>
  <si>
    <r>
      <t xml:space="preserve">Modificado por Resoluciones
Nº518 del 2022, adicionan recursos por $12.569.831
Nº555 del 2022, adicionan recursos por $25.508.520
Nº609 del 2022, adicionan recursos por $16.005.510
</t>
    </r>
    <r>
      <rPr>
        <sz val="8"/>
        <rFont val="Arial"/>
        <family val="2"/>
      </rPr>
      <t>Nº635 del 2022, adicionan recursos por $32.882.850</t>
    </r>
  </si>
  <si>
    <t>Se modifica meta según Resolucion 635 del 2022</t>
  </si>
  <si>
    <t>Eleuterio Renteria - Juan D Gonzalez - Sandra Yaneth Raigoza (2) - Mateo Duque (2) - Sandra Tatiana Palacios (2) - Felipe Palacio Hinestrosa (2) - Madelenne Velez (2) - Sebastian Rondon Ochoa - Mauricio Andres Rojas - Franklin Chaverra - Jorge Humberto Arcila (2) - Ruby Daniela Villegas - Rebeca Roa Fabra - Heidy Maricela Moreno Mosquera - Maria Elena Cordoba -Castro Porras Hilder Alberto - Adriana Carolina Albornoz</t>
  </si>
  <si>
    <t>Modificado por Resoluciones
Nº518 del 2022, adicionan recursos por $69.824.274
Nº635 del 2022, adicionan recursos por $21.288.960</t>
  </si>
  <si>
    <t>Distribucion y Servicio S A S por  $38.643.135 y CPT Express S.A.S. por $6.640.200</t>
  </si>
  <si>
    <t>ya se entregó certificado de planeación el 21-07-22. Pendiente por conciliar el valor final de los contratos con Planeación</t>
  </si>
  <si>
    <t>4000109395 y 4000110340</t>
  </si>
  <si>
    <t>SE AJUSTO EL VALOR. COMO NO FUE POSIBLE ADQUIRIR LOS INSUMOS SE ANULÓ EL RP 4700054338 Y EL CDP 4000109183</t>
  </si>
  <si>
    <t>Adición contrato operador logístico</t>
  </si>
  <si>
    <t>Se debe ajustar porque de acuerdo con información suministrada por el Personero Auxiliar(E) durante la presente vigencia solo se requieren $2,000,000 para software</t>
  </si>
  <si>
    <t>Modificado Mediante Resolucion Nº440 del 2022, se adicionan recursos por $6.045.108 (viene de certificdo ISO) SE LIBERAN LOS $6,045108 POR PARTE DEL LÍDER DE PLANEACIÓN</t>
  </si>
  <si>
    <t>Se ajusta al valor de la propuesta económica</t>
  </si>
  <si>
    <t>Modificado Mediante Resolucion 440 del 2022, Eliminar actividad</t>
  </si>
  <si>
    <t>Se ajusta al valor de la propuesta económica.UTILICE ESTE ITEM PARA AJUSTAR AL VALOR DEL PPOPUESTA</t>
  </si>
  <si>
    <t>SE AJUSTO AL VALOR DEL CONTRATO. SE EJECUTÓ EN EL MISMO CONTRATO CON LA ACTIVIDAD ANTERIOR</t>
  </si>
  <si>
    <t>Informacion reportada por TH al 31-08-2022, incluye también las capacitaciones pagadas por avances al 15 de septiembre de 2022</t>
  </si>
  <si>
    <t>Informacion reportada por TH al 31-08-2022</t>
  </si>
  <si>
    <t>Tenia $5,000.000 queda en $9,000,000. OJO LOS 4,000,000 SE ADICIONAN LA OPERADOR LOGISTICO</t>
  </si>
  <si>
    <t>Corporación Las Tablas</t>
  </si>
  <si>
    <t>JORVALLE Y CORPORACIÓN LAS TABLAS</t>
  </si>
  <si>
    <t>Evalua Salud IPS SAS</t>
  </si>
  <si>
    <t>2200057170, 2200057171, 2200058347 Y 2200058348</t>
  </si>
  <si>
    <t>4000108655 y 4000109346</t>
  </si>
  <si>
    <t>2200058852 al 2200058855</t>
  </si>
  <si>
    <t>$20.953.407 INSUMOS Y $119.046.591 SERVICIOS</t>
  </si>
  <si>
    <t>Colegio Mayor de Antioquia</t>
  </si>
  <si>
    <t>Cambiar la pospre 212020200902 y ajustar la Actividad de retira la palabra capacitación. Se adiciona al contrato de  operación logística
Se actualiza actividad con la Resolucion 634 y 635 del 2022</t>
  </si>
  <si>
    <t>Cambiar la pospre 212020200902 y ajustar la Actividad de retira la palabra capacitación. Se adiciona al contrato de  operación logística. SE LIBERAN $2,000,000 HABIAN $5,000,000
Por necesidad de personeria auxiliar se sede 2.500.000 del presupuesto asignado para esta actividad 
Se actualiza actividad con la Resolucion 634 y 635 del 2022</t>
  </si>
  <si>
    <t>Por necesidad de personeria auxiliar se sede 5.000.000 del presupuesto asignado para esta actividad. 
Se actualiza actividad con la Resolucion 634 y 635 del 2022</t>
  </si>
  <si>
    <t>Se requieren trasladar $10,000,000 para compra de elementos de seguridad y salud en el trabajo (actividad anterior), SE LIBERAN LOS $10,000,000 RESTANTES
Se actualiza actividad con la Resolucion 634 y 635 del 2022</t>
  </si>
  <si>
    <t>Se requieren trasladar $10,000,000 para compra de elementos de seguridad y salud en el trabajo (actividad anterior), SE LIBERAN LOS $10,000,000 RESTANTES HABÍAN $20.000.000. 
La actividad se elimina
Se actualiza actividad con la Resolucion 634 y 635 del 2022</t>
  </si>
  <si>
    <t>Modificado Mediante Resolucion
635 del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</si>
</sst>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164" formatCode="_-* #,##0.00\ &quot;€&quot;_-;\-* #,##0.00\ &quot;€&quot;_-;_-* &quot;-&quot;??\ &quot;€&quot;_-;_-@_-"/>
    <numFmt numFmtId="165" formatCode="&quot;$&quot;#,##0;[Red]\-&quot;$&quot;#,##0"/>
    <numFmt numFmtId="166" formatCode="_-&quot;$&quot;* #,##0_-;\-&quot;$&quot;* #,##0_-;_-&quot;$&quot;* &quot;-&quot;??_-;_-@_-"/>
    <numFmt numFmtId="167" formatCode="[$$-240A]\ #,##0"/>
    <numFmt numFmtId="168" formatCode="_-[$$-240A]\ * #,##0_-;\-[$$-240A]\ * #,##0_-;_-[$$-240A]\ * &quot;-&quot;_-;_-@_-"/>
    <numFmt numFmtId="169" formatCode="_-&quot;$&quot;\ * #,##0_-;\-&quot;$&quot;\ * #,##0_-;_-&quot;$&quot;\ * &quot;-&quot;??_-;_-@_-"/>
    <numFmt numFmtId="170" formatCode="&quot;$&quot;\ #,##0"/>
  </numFmts>
  <fonts count="14" x14ac:knownFonts="1">
    <font>
      <sz val="11"/>
      <color theme="1"/>
      <name val="Calibri"/>
      <family val="2"/>
      <scheme val="minor"/>
    </font>
    <font>
      <sz val="11"/>
      <color theme="1"/>
      <name val="Calibri"/>
      <family val="2"/>
      <scheme val="minor"/>
    </font>
    <font>
      <sz val="10"/>
      <name val="Arial"/>
      <family val="2"/>
    </font>
    <font>
      <sz val="8"/>
      <color theme="1"/>
      <name val="Arial"/>
      <family val="2"/>
    </font>
    <font>
      <sz val="8"/>
      <name val="Arial"/>
      <family val="2"/>
    </font>
    <font>
      <sz val="8"/>
      <color rgb="FF000000"/>
      <name val="Arial"/>
      <family val="2"/>
    </font>
    <font>
      <b/>
      <sz val="14"/>
      <name val="Arial"/>
      <family val="2"/>
    </font>
    <font>
      <sz val="8"/>
      <color theme="0"/>
      <name val="Arial"/>
      <family val="2"/>
    </font>
    <font>
      <b/>
      <u/>
      <sz val="8"/>
      <name val="Arial"/>
      <family val="2"/>
    </font>
    <font>
      <b/>
      <sz val="10"/>
      <name val="Arial"/>
      <family val="2"/>
    </font>
    <font>
      <sz val="10"/>
      <color theme="1"/>
      <name val="Arial"/>
      <family val="2"/>
    </font>
    <font>
      <sz val="10"/>
      <color rgb="FF000000"/>
      <name val="Arial"/>
      <family val="2"/>
    </font>
    <font>
      <sz val="11"/>
      <name val="Calibri"/>
      <family val="2"/>
      <scheme val="minor"/>
    </font>
    <font>
      <sz val="9"/>
      <name val="Arial"/>
      <family val="2"/>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
      <patternFill patternType="solid">
        <fgColor theme="0"/>
        <bgColor theme="0"/>
      </patternFill>
    </fill>
    <fill>
      <patternFill patternType="solid">
        <fgColor rgb="FFFFFF00"/>
        <bgColor indexed="64"/>
      </patternFill>
    </fill>
    <fill>
      <patternFill patternType="solid">
        <fgColor theme="0" tint="-0.14999847407452621"/>
        <bgColor rgb="FF969696"/>
      </patternFill>
    </fill>
    <fill>
      <patternFill patternType="solid">
        <fgColor rgb="FFFFFF00"/>
        <bgColor rgb="FFCCCCFF"/>
      </patternFill>
    </fill>
    <fill>
      <patternFill patternType="solid">
        <fgColor rgb="FFFFFF00"/>
        <bgColor rgb="FF808080"/>
      </patternFill>
    </fill>
    <fill>
      <patternFill patternType="solid">
        <fgColor rgb="FFFFFF00"/>
        <bgColor rgb="FF969696"/>
      </patternFill>
    </fill>
    <fill>
      <patternFill patternType="solid">
        <fgColor theme="0" tint="-0.14999847407452621"/>
        <bgColor rgb="FFCCCCFF"/>
      </patternFill>
    </fill>
    <fill>
      <patternFill patternType="solid">
        <fgColor theme="3" tint="0.59999389629810485"/>
        <bgColor rgb="FF969696"/>
      </patternFill>
    </fill>
    <fill>
      <patternFill patternType="solid">
        <fgColor theme="3" tint="0.59999389629810485"/>
        <bgColor indexed="64"/>
      </patternFill>
    </fill>
    <fill>
      <patternFill patternType="solid">
        <fgColor theme="3" tint="0.59999389629810485"/>
        <bgColor rgb="FFCCCCFF"/>
      </patternFill>
    </fill>
    <fill>
      <patternFill patternType="solid">
        <fgColor rgb="FFD9D9D9"/>
        <bgColor rgb="FFCCCCFF"/>
      </patternFill>
    </fill>
    <fill>
      <patternFill patternType="solid">
        <fgColor rgb="FFD9D9D9"/>
        <bgColor rgb="FF000000"/>
      </patternFill>
    </fill>
    <fill>
      <patternFill patternType="solid">
        <fgColor theme="8" tint="0.79998168889431442"/>
        <bgColor indexed="64"/>
      </patternFill>
    </fill>
    <fill>
      <patternFill patternType="solid">
        <fgColor theme="0"/>
        <bgColor rgb="FF969696"/>
      </patternFill>
    </fill>
    <fill>
      <patternFill patternType="solid">
        <fgColor rgb="FF92D050"/>
        <bgColor rgb="FFCCCCFF"/>
      </patternFill>
    </fill>
    <fill>
      <patternFill patternType="solid">
        <fgColor rgb="FF92D050"/>
        <bgColor rgb="FF969696"/>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41" fontId="1" fillId="0" borderId="0" applyFont="0" applyFill="0" applyBorder="0" applyAlignment="0" applyProtection="0"/>
  </cellStyleXfs>
  <cellXfs count="251">
    <xf numFmtId="0" fontId="0" fillId="0" borderId="0" xfId="0"/>
    <xf numFmtId="0" fontId="3" fillId="0" borderId="0" xfId="0" applyFont="1" applyAlignment="1">
      <alignment vertical="center"/>
    </xf>
    <xf numFmtId="0" fontId="3" fillId="0" borderId="0" xfId="0" applyFont="1"/>
    <xf numFmtId="0" fontId="4" fillId="2" borderId="1" xfId="0" applyFont="1" applyFill="1" applyBorder="1" applyAlignment="1">
      <alignment horizontal="center" vertical="center" wrapText="1"/>
    </xf>
    <xf numFmtId="168" fontId="3" fillId="2" borderId="1" xfId="0" applyNumberFormat="1" applyFont="1" applyFill="1" applyBorder="1" applyAlignment="1">
      <alignment vertical="center"/>
    </xf>
    <xf numFmtId="168" fontId="4" fillId="2" borderId="1" xfId="3" applyNumberFormat="1" applyFont="1" applyFill="1" applyBorder="1" applyAlignment="1" applyProtection="1">
      <alignment vertical="center"/>
    </xf>
    <xf numFmtId="165" fontId="5" fillId="5" borderId="1" xfId="0" applyNumberFormat="1" applyFont="1" applyFill="1" applyBorder="1" applyAlignment="1">
      <alignment vertical="center" wrapText="1"/>
    </xf>
    <xf numFmtId="0" fontId="5" fillId="2"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168" fontId="3" fillId="4" borderId="1" xfId="0" applyNumberFormat="1" applyFont="1" applyFill="1" applyBorder="1" applyAlignment="1">
      <alignmen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169" fontId="3" fillId="0" borderId="1" xfId="1" applyNumberFormat="1" applyFont="1" applyBorder="1" applyAlignment="1">
      <alignment vertical="center"/>
    </xf>
    <xf numFmtId="0" fontId="3" fillId="2" borderId="0" xfId="0" applyFont="1" applyFill="1"/>
    <xf numFmtId="169" fontId="3" fillId="2" borderId="1" xfId="3" applyNumberFormat="1" applyFont="1" applyFill="1" applyBorder="1" applyAlignment="1">
      <alignment vertical="center"/>
    </xf>
    <xf numFmtId="0" fontId="3" fillId="0" borderId="1" xfId="0" applyFont="1" applyBorder="1" applyAlignment="1">
      <alignment vertical="center" wrapText="1"/>
    </xf>
    <xf numFmtId="169" fontId="3" fillId="2" borderId="1" xfId="1" applyNumberFormat="1" applyFont="1" applyFill="1" applyBorder="1" applyAlignment="1" applyProtection="1">
      <alignment horizontal="right" vertical="center" wrapText="1"/>
      <protection locked="0"/>
    </xf>
    <xf numFmtId="0" fontId="4" fillId="2" borderId="1" xfId="0" applyFont="1" applyFill="1" applyBorder="1" applyAlignment="1">
      <alignment vertical="center" wrapText="1"/>
    </xf>
    <xf numFmtId="0" fontId="4" fillId="7" borderId="1" xfId="0" applyFont="1" applyFill="1" applyBorder="1" applyAlignment="1">
      <alignment vertical="center"/>
    </xf>
    <xf numFmtId="0" fontId="4" fillId="7" borderId="1" xfId="0" applyFont="1" applyFill="1" applyBorder="1" applyAlignment="1"/>
    <xf numFmtId="0" fontId="3" fillId="2" borderId="0" xfId="0" applyFont="1" applyFill="1" applyBorder="1" applyAlignment="1">
      <alignment vertical="center"/>
    </xf>
    <xf numFmtId="0" fontId="3" fillId="2" borderId="0" xfId="0" applyFont="1" applyFill="1" applyBorder="1" applyAlignment="1">
      <alignment horizontal="left" vertical="center"/>
    </xf>
    <xf numFmtId="168" fontId="4" fillId="2" borderId="1" xfId="0" applyNumberFormat="1" applyFont="1" applyFill="1" applyBorder="1" applyAlignment="1">
      <alignment horizontal="center" vertical="center" wrapText="1"/>
    </xf>
    <xf numFmtId="0" fontId="4" fillId="11" borderId="1" xfId="0" applyFont="1" applyFill="1" applyBorder="1" applyAlignment="1">
      <alignment vertical="center" wrapText="1"/>
    </xf>
    <xf numFmtId="169" fontId="3" fillId="0" borderId="0" xfId="1" applyNumberFormat="1" applyFont="1"/>
    <xf numFmtId="0" fontId="3" fillId="2" borderId="0" xfId="0" applyFont="1" applyFill="1" applyAlignment="1">
      <alignment vertical="center"/>
    </xf>
    <xf numFmtId="0" fontId="4" fillId="11" borderId="1" xfId="0"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1" xfId="0" applyFont="1" applyFill="1" applyBorder="1" applyAlignment="1"/>
    <xf numFmtId="0" fontId="4" fillId="3" borderId="1" xfId="0" applyFont="1" applyFill="1" applyBorder="1" applyAlignment="1">
      <alignment horizontal="center" vertical="center" wrapText="1"/>
    </xf>
    <xf numFmtId="166" fontId="4" fillId="3" borderId="1" xfId="3" applyNumberFormat="1" applyFont="1" applyFill="1" applyBorder="1" applyAlignment="1">
      <alignment horizontal="center" vertical="center" wrapText="1"/>
    </xf>
    <xf numFmtId="167" fontId="4" fillId="3" borderId="1" xfId="3" applyNumberFormat="1" applyFont="1" applyFill="1" applyBorder="1" applyAlignment="1">
      <alignment horizontal="center" vertical="center" wrapText="1"/>
    </xf>
    <xf numFmtId="168" fontId="4"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3" fillId="2" borderId="2" xfId="0" applyFont="1" applyFill="1" applyBorder="1" applyAlignment="1">
      <alignment vertical="center"/>
    </xf>
    <xf numFmtId="0" fontId="4" fillId="7" borderId="1" xfId="0" applyFont="1" applyFill="1" applyBorder="1" applyAlignment="1">
      <alignment horizontal="left" vertical="center"/>
    </xf>
    <xf numFmtId="0" fontId="4" fillId="4" borderId="1" xfId="0" applyFont="1" applyFill="1" applyBorder="1" applyAlignment="1">
      <alignment horizontal="left" wrapText="1"/>
    </xf>
    <xf numFmtId="0" fontId="4" fillId="4"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4" fillId="3" borderId="1" xfId="0" applyFont="1" applyFill="1" applyBorder="1" applyAlignment="1"/>
    <xf numFmtId="0" fontId="3" fillId="3" borderId="1" xfId="0" applyFont="1" applyFill="1" applyBorder="1" applyAlignment="1">
      <alignment vertical="center"/>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168" fontId="3" fillId="2" borderId="1" xfId="0" applyNumberFormat="1" applyFont="1" applyFill="1" applyBorder="1" applyAlignment="1">
      <alignment horizontal="center" vertical="center"/>
    </xf>
    <xf numFmtId="9" fontId="4" fillId="2" borderId="1" xfId="2" applyFont="1" applyFill="1" applyBorder="1" applyAlignment="1" applyProtection="1">
      <alignment horizontal="center" vertical="center"/>
    </xf>
    <xf numFmtId="0" fontId="4" fillId="11" borderId="1" xfId="0" applyFont="1" applyFill="1" applyBorder="1" applyAlignment="1">
      <alignment vertical="center"/>
    </xf>
    <xf numFmtId="0" fontId="3" fillId="0" borderId="0" xfId="0" applyFont="1" applyAlignment="1">
      <alignment horizontal="center" vertical="center"/>
    </xf>
    <xf numFmtId="1" fontId="3" fillId="0" borderId="0" xfId="0" applyNumberFormat="1" applyFont="1" applyFill="1" applyAlignment="1">
      <alignment horizontal="right" vertical="center"/>
    </xf>
    <xf numFmtId="0" fontId="3" fillId="3" borderId="1" xfId="0" applyFont="1" applyFill="1" applyBorder="1" applyAlignment="1">
      <alignment horizontal="center" vertical="center"/>
    </xf>
    <xf numFmtId="1" fontId="3" fillId="0" borderId="1" xfId="6" applyNumberFormat="1" applyFont="1" applyBorder="1" applyAlignment="1">
      <alignment horizontal="center" vertical="center"/>
    </xf>
    <xf numFmtId="168" fontId="3" fillId="0" borderId="1" xfId="0"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1" fontId="3" fillId="0" borderId="1" xfId="0" applyNumberFormat="1" applyFont="1" applyBorder="1" applyAlignment="1">
      <alignment horizontal="center" vertical="center"/>
    </xf>
    <xf numFmtId="1" fontId="3" fillId="0" borderId="1" xfId="0" applyNumberFormat="1" applyFont="1" applyFill="1" applyBorder="1" applyAlignment="1">
      <alignment horizontal="right" vertical="center"/>
    </xf>
    <xf numFmtId="1" fontId="3"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xf numFmtId="169" fontId="3" fillId="0" borderId="1" xfId="0" applyNumberFormat="1" applyFont="1" applyBorder="1" applyAlignment="1">
      <alignment vertical="center"/>
    </xf>
    <xf numFmtId="1" fontId="3" fillId="2" borderId="1" xfId="0" applyNumberFormat="1" applyFont="1" applyFill="1" applyBorder="1" applyAlignment="1">
      <alignment horizontal="center" vertical="center"/>
    </xf>
    <xf numFmtId="1" fontId="4" fillId="0" borderId="1" xfId="0" applyNumberFormat="1" applyFont="1" applyBorder="1" applyAlignment="1">
      <alignment horizontal="center" vertical="center" wrapText="1"/>
    </xf>
    <xf numFmtId="1" fontId="3" fillId="0" borderId="1" xfId="0" applyNumberFormat="1" applyFont="1" applyFill="1" applyBorder="1" applyAlignment="1">
      <alignment horizontal="right" vertical="center" wrapText="1"/>
    </xf>
    <xf numFmtId="1" fontId="3" fillId="3" borderId="1" xfId="0" applyNumberFormat="1" applyFont="1" applyFill="1" applyBorder="1" applyAlignment="1">
      <alignment horizontal="right" vertical="center"/>
    </xf>
    <xf numFmtId="168" fontId="3" fillId="3" borderId="1" xfId="0" applyNumberFormat="1" applyFont="1" applyFill="1" applyBorder="1" applyAlignment="1">
      <alignment vertical="center"/>
    </xf>
    <xf numFmtId="166" fontId="4" fillId="12" borderId="1" xfId="3" applyNumberFormat="1" applyFont="1" applyFill="1" applyBorder="1" applyAlignment="1" applyProtection="1">
      <alignment horizontal="right" vertical="center"/>
    </xf>
    <xf numFmtId="9" fontId="4" fillId="12" borderId="1" xfId="2" applyFont="1" applyFill="1" applyBorder="1" applyAlignment="1" applyProtection="1">
      <alignment horizontal="center" vertical="center"/>
    </xf>
    <xf numFmtId="0" fontId="4" fillId="12" borderId="1" xfId="0" applyFont="1" applyFill="1" applyBorder="1" applyAlignment="1">
      <alignment vertical="center" wrapText="1"/>
    </xf>
    <xf numFmtId="0" fontId="3" fillId="13" borderId="1" xfId="0" applyFont="1" applyFill="1" applyBorder="1" applyAlignment="1">
      <alignment horizontal="center" vertical="center"/>
    </xf>
    <xf numFmtId="0" fontId="3" fillId="13" borderId="1" xfId="0" applyFont="1" applyFill="1" applyBorder="1" applyAlignment="1">
      <alignment vertical="center"/>
    </xf>
    <xf numFmtId="168" fontId="3" fillId="13" borderId="1" xfId="0" applyNumberFormat="1" applyFont="1" applyFill="1" applyBorder="1" applyAlignment="1">
      <alignment vertical="center"/>
    </xf>
    <xf numFmtId="1" fontId="3" fillId="13" borderId="1" xfId="0" applyNumberFormat="1" applyFont="1" applyFill="1" applyBorder="1" applyAlignment="1">
      <alignment horizontal="right" vertical="center"/>
    </xf>
    <xf numFmtId="166" fontId="4" fillId="14" borderId="1" xfId="3" applyNumberFormat="1" applyFont="1" applyFill="1" applyBorder="1" applyAlignment="1" applyProtection="1">
      <alignment horizontal="right" vertical="center"/>
    </xf>
    <xf numFmtId="9" fontId="4" fillId="14" borderId="1" xfId="2" applyFont="1" applyFill="1" applyBorder="1" applyAlignment="1" applyProtection="1">
      <alignment horizontal="center" vertical="center"/>
    </xf>
    <xf numFmtId="0" fontId="4" fillId="14" borderId="1" xfId="0" applyFont="1" applyFill="1" applyBorder="1" applyAlignment="1">
      <alignment vertical="center" wrapText="1"/>
    </xf>
    <xf numFmtId="166" fontId="4" fillId="13" borderId="1" xfId="3" applyNumberFormat="1" applyFont="1" applyFill="1" applyBorder="1" applyAlignment="1" applyProtection="1">
      <alignment horizontal="right" vertical="center"/>
    </xf>
    <xf numFmtId="9" fontId="4" fillId="13" borderId="1" xfId="2" applyFont="1" applyFill="1" applyBorder="1" applyAlignment="1" applyProtection="1">
      <alignment horizontal="center" vertical="center"/>
    </xf>
    <xf numFmtId="0" fontId="4" fillId="13" borderId="1" xfId="0" applyFont="1" applyFill="1" applyBorder="1" applyAlignment="1">
      <alignment vertical="center" wrapText="1"/>
    </xf>
    <xf numFmtId="168" fontId="3" fillId="14" borderId="1" xfId="0" applyNumberFormat="1" applyFont="1" applyFill="1" applyBorder="1" applyAlignment="1">
      <alignment vertical="center"/>
    </xf>
    <xf numFmtId="168" fontId="4" fillId="14" borderId="1" xfId="3" applyNumberFormat="1" applyFont="1" applyFill="1" applyBorder="1" applyAlignment="1" applyProtection="1">
      <alignment vertical="center"/>
    </xf>
    <xf numFmtId="0" fontId="4" fillId="14" borderId="1" xfId="0" applyNumberFormat="1" applyFont="1" applyFill="1" applyBorder="1" applyAlignment="1">
      <alignment horizontal="center" vertical="center" wrapText="1"/>
    </xf>
    <xf numFmtId="0" fontId="4" fillId="14" borderId="1" xfId="0" applyFont="1" applyFill="1" applyBorder="1" applyAlignment="1">
      <alignment horizontal="center" vertical="center" wrapText="1"/>
    </xf>
    <xf numFmtId="166" fontId="4" fillId="8" borderId="1" xfId="3" applyNumberFormat="1" applyFont="1" applyFill="1" applyBorder="1" applyAlignment="1" applyProtection="1">
      <alignment horizontal="right" vertical="center"/>
    </xf>
    <xf numFmtId="9" fontId="4" fillId="6" borderId="1" xfId="2" applyFont="1" applyFill="1" applyBorder="1" applyAlignment="1" applyProtection="1">
      <alignment horizontal="center" vertical="center"/>
    </xf>
    <xf numFmtId="166" fontId="4" fillId="11" borderId="1" xfId="3" applyNumberFormat="1" applyFont="1" applyFill="1" applyBorder="1" applyAlignment="1">
      <alignment horizontal="center" vertical="center" wrapText="1"/>
    </xf>
    <xf numFmtId="167" fontId="4" fillId="11" borderId="1" xfId="3" applyNumberFormat="1" applyFont="1" applyFill="1" applyBorder="1" applyAlignment="1">
      <alignment horizontal="center" vertical="center" wrapText="1"/>
    </xf>
    <xf numFmtId="168" fontId="4" fillId="11" borderId="1" xfId="0" applyNumberFormat="1" applyFont="1" applyFill="1" applyBorder="1" applyAlignment="1">
      <alignment horizontal="center" vertical="center" wrapText="1"/>
    </xf>
    <xf numFmtId="9" fontId="4" fillId="2" borderId="1" xfId="2" applyFont="1" applyFill="1" applyBorder="1" applyAlignment="1" applyProtection="1">
      <alignment horizontal="center" vertical="center"/>
    </xf>
    <xf numFmtId="0" fontId="3" fillId="2" borderId="1" xfId="0" applyFont="1" applyFill="1" applyBorder="1" applyAlignment="1">
      <alignment horizontal="left" vertical="center" wrapText="1"/>
    </xf>
    <xf numFmtId="168" fontId="3" fillId="2" borderId="1" xfId="3" applyNumberFormat="1" applyFont="1" applyFill="1" applyBorder="1" applyAlignment="1" applyProtection="1">
      <alignment vertical="center"/>
    </xf>
    <xf numFmtId="9" fontId="3" fillId="2" borderId="1" xfId="2" applyFont="1" applyFill="1" applyBorder="1" applyAlignment="1" applyProtection="1">
      <alignment horizontal="center" vertical="center"/>
    </xf>
    <xf numFmtId="0" fontId="3"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17" borderId="1" xfId="0" applyFont="1" applyFill="1" applyBorder="1" applyAlignment="1">
      <alignment horizontal="center" vertical="center" wrapText="1"/>
    </xf>
    <xf numFmtId="9" fontId="4" fillId="2" borderId="1" xfId="2" applyFont="1" applyFill="1" applyBorder="1" applyAlignment="1" applyProtection="1">
      <alignment horizontal="center" vertical="center"/>
    </xf>
    <xf numFmtId="1" fontId="3" fillId="0" borderId="1" xfId="0" applyNumberFormat="1" applyFont="1" applyBorder="1" applyAlignment="1">
      <alignment horizontal="center" vertical="center"/>
    </xf>
    <xf numFmtId="9" fontId="4" fillId="2" borderId="1" xfId="2" applyFont="1" applyFill="1" applyBorder="1" applyAlignment="1" applyProtection="1">
      <alignment horizontal="center" vertical="center"/>
    </xf>
    <xf numFmtId="168" fontId="4" fillId="2" borderId="1" xfId="0" applyNumberFormat="1" applyFont="1" applyFill="1" applyBorder="1" applyAlignment="1">
      <alignment vertical="center"/>
    </xf>
    <xf numFmtId="0" fontId="4" fillId="2" borderId="1" xfId="0" applyNumberFormat="1" applyFont="1" applyFill="1" applyBorder="1" applyAlignment="1">
      <alignment horizontal="center" vertical="center" wrapText="1"/>
    </xf>
    <xf numFmtId="0" fontId="4" fillId="12" borderId="1" xfId="0" applyNumberFormat="1" applyFont="1" applyFill="1" applyBorder="1" applyAlignment="1">
      <alignment horizontal="center" vertical="center" wrapText="1"/>
    </xf>
    <xf numFmtId="0" fontId="4" fillId="13" borderId="1" xfId="0" applyNumberFormat="1" applyFont="1" applyFill="1" applyBorder="1" applyAlignment="1">
      <alignment horizontal="center" vertical="center" wrapText="1"/>
    </xf>
    <xf numFmtId="0" fontId="3" fillId="0" borderId="0" xfId="0" applyFont="1" applyAlignment="1">
      <alignment horizontal="center"/>
    </xf>
    <xf numFmtId="0" fontId="10" fillId="0" borderId="0" xfId="0" applyFont="1"/>
    <xf numFmtId="0" fontId="2" fillId="3" borderId="1" xfId="0" applyFont="1" applyFill="1" applyBorder="1" applyAlignment="1">
      <alignment horizontal="center" vertical="center" wrapText="1"/>
    </xf>
    <xf numFmtId="166" fontId="2" fillId="3" borderId="1" xfId="3" applyNumberFormat="1" applyFont="1" applyFill="1" applyBorder="1" applyAlignment="1">
      <alignment horizontal="center" vertical="center" wrapText="1"/>
    </xf>
    <xf numFmtId="167" fontId="2" fillId="3" borderId="1" xfId="3" applyNumberFormat="1" applyFont="1" applyFill="1" applyBorder="1" applyAlignment="1">
      <alignment horizontal="center" vertical="center" wrapText="1"/>
    </xf>
    <xf numFmtId="168" fontId="2" fillId="3" borderId="1" xfId="0" applyNumberFormat="1" applyFont="1" applyFill="1" applyBorder="1" applyAlignment="1">
      <alignment horizontal="center" vertical="center" wrapText="1"/>
    </xf>
    <xf numFmtId="0" fontId="10" fillId="2" borderId="0" xfId="0" applyFont="1" applyFill="1" applyAlignment="1">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68" fontId="10" fillId="2" borderId="1" xfId="0" applyNumberFormat="1" applyFont="1" applyFill="1" applyBorder="1" applyAlignment="1">
      <alignment vertical="center"/>
    </xf>
    <xf numFmtId="168" fontId="2" fillId="2" borderId="1" xfId="3" applyNumberFormat="1" applyFont="1" applyFill="1" applyBorder="1" applyAlignment="1" applyProtection="1">
      <alignment vertical="center"/>
    </xf>
    <xf numFmtId="0" fontId="2" fillId="4" borderId="1" xfId="0" applyFont="1" applyFill="1" applyBorder="1" applyAlignment="1">
      <alignment horizontal="left" wrapText="1"/>
    </xf>
    <xf numFmtId="165" fontId="11" fillId="5" borderId="1" xfId="0" applyNumberFormat="1" applyFont="1" applyFill="1" applyBorder="1" applyAlignment="1">
      <alignment vertical="center" wrapText="1"/>
    </xf>
    <xf numFmtId="0" fontId="11" fillId="2"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168" fontId="10" fillId="4" borderId="1" xfId="0" applyNumberFormat="1" applyFont="1" applyFill="1" applyBorder="1" applyAlignment="1">
      <alignment vertical="center"/>
    </xf>
    <xf numFmtId="0" fontId="10" fillId="5"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169" fontId="10" fillId="0" borderId="1" xfId="1" applyNumberFormat="1" applyFont="1" applyBorder="1" applyAlignment="1">
      <alignment vertical="center"/>
    </xf>
    <xf numFmtId="0" fontId="10" fillId="2" borderId="1" xfId="0" applyFont="1" applyFill="1" applyBorder="1" applyAlignment="1">
      <alignment horizontal="left" vertical="center" wrapText="1"/>
    </xf>
    <xf numFmtId="0" fontId="10" fillId="2" borderId="0" xfId="0" applyFont="1" applyFill="1"/>
    <xf numFmtId="0" fontId="10" fillId="2" borderId="1" xfId="0" applyFont="1" applyFill="1" applyBorder="1" applyAlignment="1">
      <alignment vertical="center" wrapText="1"/>
    </xf>
    <xf numFmtId="169" fontId="10" fillId="2" borderId="1" xfId="3" applyNumberFormat="1" applyFont="1" applyFill="1" applyBorder="1" applyAlignment="1">
      <alignment vertical="center"/>
    </xf>
    <xf numFmtId="0" fontId="10" fillId="2" borderId="0" xfId="0" applyFont="1" applyFill="1" applyBorder="1" applyAlignment="1">
      <alignment horizontal="left" vertical="center"/>
    </xf>
    <xf numFmtId="0" fontId="10" fillId="0" borderId="1" xfId="0" applyFont="1" applyBorder="1" applyAlignment="1">
      <alignment vertical="center" wrapText="1"/>
    </xf>
    <xf numFmtId="168" fontId="2" fillId="2" borderId="1" xfId="0" applyNumberFormat="1" applyFont="1" applyFill="1" applyBorder="1" applyAlignment="1">
      <alignment vertical="center"/>
    </xf>
    <xf numFmtId="168" fontId="10" fillId="2" borderId="1" xfId="3" applyNumberFormat="1" applyFont="1" applyFill="1" applyBorder="1" applyAlignment="1" applyProtection="1">
      <alignment vertical="center"/>
    </xf>
    <xf numFmtId="169" fontId="10" fillId="2" borderId="1" xfId="1" applyNumberFormat="1" applyFont="1" applyFill="1" applyBorder="1" applyAlignment="1" applyProtection="1">
      <alignment horizontal="right" vertical="center" wrapText="1"/>
      <protection locked="0"/>
    </xf>
    <xf numFmtId="168" fontId="10"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169" fontId="10" fillId="0" borderId="0" xfId="1" applyNumberFormat="1" applyFont="1"/>
    <xf numFmtId="166" fontId="2" fillId="18" borderId="1" xfId="3" applyNumberFormat="1" applyFont="1" applyFill="1" applyBorder="1" applyAlignment="1" applyProtection="1">
      <alignment horizontal="right" vertical="center"/>
    </xf>
    <xf numFmtId="0" fontId="10" fillId="18" borderId="0" xfId="0" applyFont="1" applyFill="1"/>
    <xf numFmtId="168" fontId="2" fillId="18" borderId="1" xfId="3" applyNumberFormat="1" applyFont="1" applyFill="1" applyBorder="1" applyAlignment="1" applyProtection="1">
      <alignment vertical="center"/>
    </xf>
    <xf numFmtId="166" fontId="2" fillId="19" borderId="1" xfId="3" applyNumberFormat="1" applyFont="1" applyFill="1" applyBorder="1" applyAlignment="1" applyProtection="1">
      <alignment horizontal="right" vertical="center"/>
    </xf>
    <xf numFmtId="166" fontId="2" fillId="20" borderId="1" xfId="3" applyNumberFormat="1" applyFont="1" applyFill="1" applyBorder="1" applyAlignment="1" applyProtection="1">
      <alignment horizontal="right" vertical="center"/>
    </xf>
    <xf numFmtId="170" fontId="10" fillId="0" borderId="0" xfId="0" applyNumberFormat="1" applyFont="1"/>
    <xf numFmtId="0" fontId="3" fillId="17" borderId="0" xfId="0" applyFont="1" applyFill="1" applyAlignment="1">
      <alignment horizontal="center" vertical="center" wrapText="1"/>
    </xf>
    <xf numFmtId="9" fontId="4" fillId="2" borderId="1" xfId="2" applyFont="1" applyFill="1" applyBorder="1" applyAlignment="1" applyProtection="1">
      <alignment horizontal="center" vertical="center"/>
    </xf>
    <xf numFmtId="0" fontId="4" fillId="2" borderId="1" xfId="0" applyNumberFormat="1" applyFont="1" applyFill="1" applyBorder="1" applyAlignment="1">
      <alignment horizontal="center" vertical="center" wrapText="1"/>
    </xf>
    <xf numFmtId="9" fontId="4" fillId="2" borderId="1" xfId="2" applyFont="1" applyFill="1" applyBorder="1" applyAlignment="1" applyProtection="1">
      <alignment horizontal="center" vertical="center"/>
    </xf>
    <xf numFmtId="0" fontId="4" fillId="2" borderId="1" xfId="0" applyNumberFormat="1" applyFont="1" applyFill="1" applyBorder="1" applyAlignment="1">
      <alignment horizontal="center" vertical="center" wrapText="1"/>
    </xf>
    <xf numFmtId="1" fontId="4" fillId="0" borderId="1" xfId="0" applyNumberFormat="1" applyFont="1" applyFill="1" applyBorder="1" applyAlignment="1">
      <alignment horizontal="right" vertical="center"/>
    </xf>
    <xf numFmtId="3" fontId="4" fillId="2" borderId="1" xfId="0" applyNumberFormat="1" applyFont="1" applyFill="1" applyBorder="1" applyAlignment="1">
      <alignment horizontal="center" vertical="center" wrapText="1"/>
    </xf>
    <xf numFmtId="168" fontId="4" fillId="0" borderId="1" xfId="0" applyNumberFormat="1" applyFont="1" applyBorder="1" applyAlignment="1">
      <alignment vertical="center"/>
    </xf>
    <xf numFmtId="1" fontId="4" fillId="0" borderId="1" xfId="0" applyNumberFormat="1" applyFont="1" applyFill="1" applyBorder="1" applyAlignment="1">
      <alignment horizontal="right" vertical="center" wrapText="1"/>
    </xf>
    <xf numFmtId="169" fontId="4" fillId="0" borderId="1" xfId="0" applyNumberFormat="1" applyFont="1" applyBorder="1" applyAlignment="1">
      <alignment vertical="center"/>
    </xf>
    <xf numFmtId="169" fontId="4" fillId="0" borderId="1" xfId="1" applyNumberFormat="1" applyFont="1" applyBorder="1" applyAlignment="1">
      <alignment vertical="center"/>
    </xf>
    <xf numFmtId="1"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69" fontId="4" fillId="0" borderId="1" xfId="1" applyNumberFormat="1" applyFont="1" applyFill="1" applyBorder="1" applyAlignment="1">
      <alignment vertical="center"/>
    </xf>
    <xf numFmtId="168" fontId="4" fillId="0" borderId="1" xfId="0" applyNumberFormat="1" applyFont="1" applyFill="1" applyBorder="1" applyAlignment="1">
      <alignment vertical="center"/>
    </xf>
    <xf numFmtId="168" fontId="4" fillId="0" borderId="1" xfId="3" applyNumberFormat="1" applyFont="1" applyFill="1" applyBorder="1" applyAlignment="1" applyProtection="1">
      <alignment vertical="center"/>
    </xf>
    <xf numFmtId="0" fontId="4" fillId="0" borderId="1" xfId="0" applyFont="1" applyBorder="1"/>
    <xf numFmtId="0" fontId="12" fillId="0" borderId="0" xfId="0" applyFont="1"/>
    <xf numFmtId="0" fontId="4" fillId="0" borderId="1" xfId="0" applyFont="1" applyBorder="1" applyAlignment="1">
      <alignment horizontal="center" vertical="center"/>
    </xf>
    <xf numFmtId="1" fontId="4"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4" fillId="14"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11" borderId="1" xfId="0" applyFont="1" applyFill="1" applyBorder="1" applyAlignment="1">
      <alignment horizontal="left" wrapText="1"/>
    </xf>
    <xf numFmtId="1" fontId="3" fillId="0" borderId="1" xfId="0" applyNumberFormat="1" applyFont="1" applyBorder="1" applyAlignment="1">
      <alignment horizontal="center" vertical="center"/>
    </xf>
    <xf numFmtId="168"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9" fontId="3" fillId="0" borderId="1" xfId="1" applyNumberFormat="1" applyFont="1" applyBorder="1" applyAlignment="1">
      <alignment horizontal="center" vertical="center"/>
    </xf>
    <xf numFmtId="0" fontId="4" fillId="11" borderId="1" xfId="0" applyFont="1" applyFill="1" applyBorder="1" applyAlignment="1">
      <alignment horizontal="left"/>
    </xf>
    <xf numFmtId="0" fontId="4" fillId="11" borderId="3" xfId="0" applyFont="1" applyFill="1" applyBorder="1" applyAlignment="1">
      <alignment horizontal="left" wrapText="1"/>
    </xf>
    <xf numFmtId="0" fontId="4" fillId="11" borderId="4" xfId="0" applyFont="1" applyFill="1" applyBorder="1" applyAlignment="1">
      <alignment horizontal="left" wrapText="1"/>
    </xf>
    <xf numFmtId="0" fontId="4" fillId="11" borderId="5" xfId="0" applyFont="1" applyFill="1" applyBorder="1" applyAlignment="1">
      <alignment horizontal="left" wrapText="1"/>
    </xf>
    <xf numFmtId="0" fontId="4" fillId="11" borderId="3" xfId="0" applyFont="1" applyFill="1" applyBorder="1" applyAlignment="1">
      <alignment horizontal="left"/>
    </xf>
    <xf numFmtId="0" fontId="4" fillId="11" borderId="4" xfId="0" applyFont="1" applyFill="1" applyBorder="1" applyAlignment="1">
      <alignment horizontal="left"/>
    </xf>
    <xf numFmtId="0" fontId="4" fillId="11" borderId="5" xfId="0" applyFont="1" applyFill="1" applyBorder="1" applyAlignment="1">
      <alignment horizontal="left"/>
    </xf>
    <xf numFmtId="0" fontId="4" fillId="11" borderId="1" xfId="0" applyFont="1" applyFill="1" applyBorder="1" applyAlignment="1">
      <alignment vertical="center"/>
    </xf>
    <xf numFmtId="0" fontId="4" fillId="14" borderId="3" xfId="0" applyFont="1" applyFill="1" applyBorder="1" applyAlignment="1">
      <alignment horizontal="center" vertical="center"/>
    </xf>
    <xf numFmtId="0" fontId="4" fillId="14" borderId="5" xfId="0" applyFont="1" applyFill="1" applyBorder="1" applyAlignment="1">
      <alignment horizontal="center" vertical="center"/>
    </xf>
    <xf numFmtId="0" fontId="6" fillId="9" borderId="5" xfId="0" applyFont="1" applyFill="1" applyBorder="1" applyAlignment="1">
      <alignment horizontal="center" vertical="center"/>
    </xf>
    <xf numFmtId="41" fontId="4" fillId="3" borderId="1" xfId="6" applyFont="1" applyFill="1" applyBorder="1" applyAlignment="1">
      <alignment horizontal="center" vertical="center" wrapText="1"/>
    </xf>
    <xf numFmtId="0" fontId="3" fillId="3" borderId="1" xfId="0" applyFont="1" applyFill="1" applyBorder="1" applyAlignment="1">
      <alignment horizontal="center" vertical="center" wrapText="1"/>
    </xf>
    <xf numFmtId="1" fontId="4" fillId="3" borderId="1" xfId="6" applyNumberFormat="1" applyFont="1" applyFill="1" applyBorder="1" applyAlignment="1">
      <alignment horizontal="center" vertical="center" wrapText="1"/>
    </xf>
    <xf numFmtId="0" fontId="4" fillId="11" borderId="1" xfId="0" applyFont="1" applyFill="1" applyBorder="1" applyAlignment="1">
      <alignment horizontal="left" vertical="center" wrapText="1"/>
    </xf>
    <xf numFmtId="0" fontId="3" fillId="11" borderId="3" xfId="0" applyFont="1" applyFill="1" applyBorder="1" applyAlignment="1">
      <alignment horizontal="left" vertical="center" wrapText="1"/>
    </xf>
    <xf numFmtId="0" fontId="3" fillId="11" borderId="4" xfId="0" applyFont="1" applyFill="1" applyBorder="1" applyAlignment="1">
      <alignment horizontal="left" vertical="center" wrapText="1"/>
    </xf>
    <xf numFmtId="0" fontId="3" fillId="11" borderId="5" xfId="0" applyFont="1" applyFill="1" applyBorder="1" applyAlignment="1">
      <alignment horizontal="left" vertical="center" wrapText="1"/>
    </xf>
    <xf numFmtId="0" fontId="3" fillId="11" borderId="3" xfId="0" applyFont="1" applyFill="1" applyBorder="1" applyAlignment="1">
      <alignment horizontal="left" vertical="center"/>
    </xf>
    <xf numFmtId="0" fontId="3" fillId="11" borderId="4" xfId="0" applyFont="1" applyFill="1" applyBorder="1" applyAlignment="1">
      <alignment horizontal="left" vertical="center"/>
    </xf>
    <xf numFmtId="0" fontId="3" fillId="11"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4" fillId="11" borderId="1" xfId="0" applyFont="1" applyFill="1" applyBorder="1" applyAlignment="1">
      <alignment horizontal="left" vertical="center"/>
    </xf>
    <xf numFmtId="0" fontId="4" fillId="13" borderId="1" xfId="0" applyFont="1" applyFill="1" applyBorder="1" applyAlignment="1">
      <alignment horizontal="center" vertical="center"/>
    </xf>
    <xf numFmtId="168" fontId="3" fillId="2" borderId="1" xfId="0" applyNumberFormat="1" applyFont="1" applyFill="1" applyBorder="1" applyAlignment="1">
      <alignment horizontal="center" vertical="center"/>
    </xf>
    <xf numFmtId="168" fontId="4" fillId="2" borderId="6" xfId="3" applyNumberFormat="1" applyFont="1" applyFill="1" applyBorder="1" applyAlignment="1" applyProtection="1">
      <alignment horizontal="center" vertical="center"/>
    </xf>
    <xf numFmtId="168" fontId="4" fillId="2" borderId="7" xfId="3" applyNumberFormat="1" applyFont="1" applyFill="1" applyBorder="1" applyAlignment="1" applyProtection="1">
      <alignment horizontal="center" vertical="center"/>
    </xf>
    <xf numFmtId="168" fontId="4" fillId="2" borderId="8" xfId="3" applyNumberFormat="1" applyFont="1" applyFill="1" applyBorder="1" applyAlignment="1" applyProtection="1">
      <alignment horizontal="center" vertical="center"/>
    </xf>
    <xf numFmtId="9" fontId="4" fillId="2" borderId="1" xfId="2" applyFont="1" applyFill="1" applyBorder="1" applyAlignment="1" applyProtection="1">
      <alignment horizontal="center" vertical="center"/>
    </xf>
    <xf numFmtId="0" fontId="4" fillId="2" borderId="1" xfId="0" applyNumberFormat="1" applyFont="1" applyFill="1" applyBorder="1" applyAlignment="1">
      <alignment horizontal="center" vertical="center" wrapText="1"/>
    </xf>
    <xf numFmtId="168" fontId="3" fillId="11" borderId="3" xfId="0" applyNumberFormat="1" applyFont="1" applyFill="1" applyBorder="1" applyAlignment="1">
      <alignment horizontal="left" vertical="center"/>
    </xf>
    <xf numFmtId="168" fontId="3" fillId="11" borderId="4" xfId="0" applyNumberFormat="1" applyFont="1" applyFill="1" applyBorder="1" applyAlignment="1">
      <alignment horizontal="left" vertical="center"/>
    </xf>
    <xf numFmtId="168" fontId="3" fillId="11" borderId="5" xfId="0" applyNumberFormat="1"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2" fontId="6" fillId="9" borderId="3" xfId="0" applyNumberFormat="1" applyFont="1" applyFill="1" applyBorder="1" applyAlignment="1">
      <alignment horizontal="center" vertical="center"/>
    </xf>
    <xf numFmtId="2" fontId="6" fillId="9" borderId="4" xfId="0" applyNumberFormat="1" applyFont="1" applyFill="1" applyBorder="1" applyAlignment="1">
      <alignment horizontal="center" vertical="center"/>
    </xf>
    <xf numFmtId="2" fontId="6" fillId="9" borderId="5" xfId="0" applyNumberFormat="1" applyFont="1" applyFill="1" applyBorder="1" applyAlignment="1">
      <alignment horizontal="center" vertical="center"/>
    </xf>
    <xf numFmtId="0" fontId="4" fillId="12"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5" xfId="0" applyFont="1" applyFill="1" applyBorder="1" applyAlignment="1">
      <alignment horizontal="center" vertical="center"/>
    </xf>
    <xf numFmtId="0" fontId="4" fillId="15" borderId="3" xfId="0" applyFont="1" applyFill="1" applyBorder="1" applyAlignment="1">
      <alignment horizontal="left"/>
    </xf>
    <xf numFmtId="0" fontId="4" fillId="15" borderId="4" xfId="0" applyFont="1" applyFill="1" applyBorder="1" applyAlignment="1">
      <alignment horizontal="left"/>
    </xf>
    <xf numFmtId="0" fontId="4" fillId="15" borderId="5" xfId="0" applyFont="1" applyFill="1" applyBorder="1" applyAlignment="1">
      <alignment horizontal="left"/>
    </xf>
    <xf numFmtId="0" fontId="4" fillId="15" borderId="3" xfId="0" applyFont="1" applyFill="1" applyBorder="1" applyAlignment="1">
      <alignment horizontal="left" vertical="center" wrapText="1"/>
    </xf>
    <xf numFmtId="0" fontId="4" fillId="15" borderId="4" xfId="0" applyFont="1" applyFill="1" applyBorder="1" applyAlignment="1">
      <alignment horizontal="left" vertical="center" wrapText="1"/>
    </xf>
    <xf numFmtId="0" fontId="4" fillId="15" borderId="5" xfId="0" applyFont="1" applyFill="1" applyBorder="1" applyAlignment="1">
      <alignment horizontal="left" vertical="center" wrapText="1"/>
    </xf>
    <xf numFmtId="0" fontId="4" fillId="16" borderId="3" xfId="0" applyFont="1" applyFill="1" applyBorder="1" applyAlignment="1">
      <alignment horizontal="left" vertical="center" wrapText="1"/>
    </xf>
    <xf numFmtId="0" fontId="4" fillId="16" borderId="4" xfId="0" applyFont="1" applyFill="1" applyBorder="1" applyAlignment="1">
      <alignment horizontal="left" vertical="center" wrapText="1"/>
    </xf>
    <xf numFmtId="0" fontId="4" fillId="16" borderId="5" xfId="0" applyFont="1" applyFill="1" applyBorder="1" applyAlignment="1">
      <alignment horizontal="left" vertical="center" wrapText="1"/>
    </xf>
    <xf numFmtId="2" fontId="6" fillId="10" borderId="3" xfId="0" applyNumberFormat="1" applyFont="1" applyFill="1" applyBorder="1" applyAlignment="1">
      <alignment horizontal="center" vertical="center" wrapText="1"/>
    </xf>
    <xf numFmtId="2" fontId="6" fillId="10" borderId="4" xfId="0" applyNumberFormat="1" applyFont="1" applyFill="1" applyBorder="1" applyAlignment="1">
      <alignment horizontal="center" vertical="center" wrapText="1"/>
    </xf>
    <xf numFmtId="2" fontId="6" fillId="10" borderId="5" xfId="0" applyNumberFormat="1" applyFont="1" applyFill="1" applyBorder="1" applyAlignment="1">
      <alignment horizontal="center" vertical="center" wrapText="1"/>
    </xf>
    <xf numFmtId="41" fontId="4" fillId="3" borderId="6" xfId="6" applyFont="1" applyFill="1" applyBorder="1" applyAlignment="1">
      <alignment horizontal="center" vertical="center" wrapText="1"/>
    </xf>
    <xf numFmtId="41" fontId="4" fillId="3" borderId="7" xfId="6" applyFont="1" applyFill="1" applyBorder="1" applyAlignment="1">
      <alignment horizontal="center" vertical="center" wrapText="1"/>
    </xf>
    <xf numFmtId="41" fontId="4" fillId="3" borderId="8" xfId="6"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 fontId="4" fillId="3" borderId="6" xfId="6" applyNumberFormat="1" applyFont="1" applyFill="1" applyBorder="1" applyAlignment="1">
      <alignment horizontal="center" vertical="center" wrapText="1"/>
    </xf>
    <xf numFmtId="1" fontId="4" fillId="3" borderId="7" xfId="6" applyNumberFormat="1" applyFont="1" applyFill="1" applyBorder="1" applyAlignment="1">
      <alignment horizontal="center" vertical="center" wrapText="1"/>
    </xf>
    <xf numFmtId="1" fontId="4" fillId="3" borderId="8" xfId="6" applyNumberFormat="1"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9"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2" fontId="9" fillId="9" borderId="1" xfId="0" applyNumberFormat="1" applyFont="1" applyFill="1" applyBorder="1" applyAlignment="1">
      <alignment horizontal="center" vertical="center"/>
    </xf>
    <xf numFmtId="0" fontId="2" fillId="18" borderId="1" xfId="0" applyFont="1" applyFill="1" applyBorder="1" applyAlignment="1">
      <alignment horizontal="center" vertical="center"/>
    </xf>
    <xf numFmtId="0" fontId="9" fillId="10" borderId="1" xfId="0" applyFont="1" applyFill="1" applyBorder="1" applyAlignment="1">
      <alignment horizontal="center" vertical="center"/>
    </xf>
    <xf numFmtId="2" fontId="9" fillId="10"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xf>
    <xf numFmtId="0" fontId="2" fillId="11" borderId="1" xfId="0" applyFont="1" applyFill="1" applyBorder="1" applyAlignment="1">
      <alignment horizontal="center" vertical="center"/>
    </xf>
    <xf numFmtId="168" fontId="10" fillId="2" borderId="1" xfId="0" applyNumberFormat="1" applyFont="1" applyFill="1" applyBorder="1" applyAlignment="1">
      <alignment horizontal="center" vertical="center"/>
    </xf>
    <xf numFmtId="168" fontId="2" fillId="2" borderId="1" xfId="3" applyNumberFormat="1" applyFont="1" applyFill="1" applyBorder="1" applyAlignment="1" applyProtection="1">
      <alignment horizontal="center" vertical="center"/>
    </xf>
    <xf numFmtId="0" fontId="2" fillId="19" borderId="1" xfId="0" applyFont="1" applyFill="1" applyBorder="1" applyAlignment="1">
      <alignment horizontal="center" vertical="center"/>
    </xf>
  </cellXfs>
  <cellStyles count="7">
    <cellStyle name="Millares [0]" xfId="6" builtinId="6"/>
    <cellStyle name="Moneda" xfId="1" builtinId="4"/>
    <cellStyle name="Moneda 2" xfId="3"/>
    <cellStyle name="Normal" xfId="0" builtinId="0"/>
    <cellStyle name="Normal 2" xfId="4"/>
    <cellStyle name="Normal 4" xfId="5"/>
    <cellStyle name="Porcentaje" xfId="2" builtinId="5"/>
  </cellStyles>
  <dxfs count="10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74</xdr:row>
      <xdr:rowOff>1990725</xdr:rowOff>
    </xdr:from>
    <xdr:to>
      <xdr:col>0</xdr:col>
      <xdr:colOff>57150</xdr:colOff>
      <xdr:row>75</xdr:row>
      <xdr:rowOff>174109</xdr:rowOff>
    </xdr:to>
    <xdr:sp macro="" textlink="">
      <xdr:nvSpPr>
        <xdr:cNvPr id="2" name="Text Box 394360">
          <a:extLst>
            <a:ext uri="{FF2B5EF4-FFF2-40B4-BE49-F238E27FC236}">
              <a16:creationId xmlns="" xmlns:a16="http://schemas.microsoft.com/office/drawing/2014/main" id="{00000000-0008-0000-0000-000002000000}"/>
            </a:ext>
          </a:extLst>
        </xdr:cNvPr>
        <xdr:cNvSpPr txBox="1">
          <a:spLocks noChangeArrowheads="1"/>
        </xdr:cNvSpPr>
      </xdr:nvSpPr>
      <xdr:spPr bwMode="auto">
        <a:xfrm>
          <a:off x="0" y="50263425"/>
          <a:ext cx="57150" cy="96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1990725</xdr:rowOff>
    </xdr:from>
    <xdr:to>
      <xdr:col>0</xdr:col>
      <xdr:colOff>57150</xdr:colOff>
      <xdr:row>75</xdr:row>
      <xdr:rowOff>174109</xdr:rowOff>
    </xdr:to>
    <xdr:sp macro="" textlink="">
      <xdr:nvSpPr>
        <xdr:cNvPr id="3" name="Text Box 394744">
          <a:extLst>
            <a:ext uri="{FF2B5EF4-FFF2-40B4-BE49-F238E27FC236}">
              <a16:creationId xmlns="" xmlns:a16="http://schemas.microsoft.com/office/drawing/2014/main" id="{00000000-0008-0000-0000-000003000000}"/>
            </a:ext>
          </a:extLst>
        </xdr:cNvPr>
        <xdr:cNvSpPr txBox="1">
          <a:spLocks noChangeArrowheads="1"/>
        </xdr:cNvSpPr>
      </xdr:nvSpPr>
      <xdr:spPr bwMode="auto">
        <a:xfrm>
          <a:off x="0" y="50263425"/>
          <a:ext cx="57150" cy="96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1990725</xdr:rowOff>
    </xdr:from>
    <xdr:to>
      <xdr:col>0</xdr:col>
      <xdr:colOff>57150</xdr:colOff>
      <xdr:row>75</xdr:row>
      <xdr:rowOff>174109</xdr:rowOff>
    </xdr:to>
    <xdr:sp macro="" textlink="">
      <xdr:nvSpPr>
        <xdr:cNvPr id="4" name="Text Box 394360">
          <a:extLst>
            <a:ext uri="{FF2B5EF4-FFF2-40B4-BE49-F238E27FC236}">
              <a16:creationId xmlns="" xmlns:a16="http://schemas.microsoft.com/office/drawing/2014/main" id="{00000000-0008-0000-0000-000004000000}"/>
            </a:ext>
          </a:extLst>
        </xdr:cNvPr>
        <xdr:cNvSpPr txBox="1">
          <a:spLocks noChangeArrowheads="1"/>
        </xdr:cNvSpPr>
      </xdr:nvSpPr>
      <xdr:spPr bwMode="auto">
        <a:xfrm>
          <a:off x="0" y="50263425"/>
          <a:ext cx="57150" cy="96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1990725</xdr:rowOff>
    </xdr:from>
    <xdr:to>
      <xdr:col>0</xdr:col>
      <xdr:colOff>57150</xdr:colOff>
      <xdr:row>75</xdr:row>
      <xdr:rowOff>174109</xdr:rowOff>
    </xdr:to>
    <xdr:sp macro="" textlink="">
      <xdr:nvSpPr>
        <xdr:cNvPr id="5" name="Text Box 394744">
          <a:extLst>
            <a:ext uri="{FF2B5EF4-FFF2-40B4-BE49-F238E27FC236}">
              <a16:creationId xmlns="" xmlns:a16="http://schemas.microsoft.com/office/drawing/2014/main" id="{00000000-0008-0000-0000-000005000000}"/>
            </a:ext>
          </a:extLst>
        </xdr:cNvPr>
        <xdr:cNvSpPr txBox="1">
          <a:spLocks noChangeArrowheads="1"/>
        </xdr:cNvSpPr>
      </xdr:nvSpPr>
      <xdr:spPr bwMode="auto">
        <a:xfrm>
          <a:off x="0" y="50263425"/>
          <a:ext cx="57150" cy="96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1990725</xdr:rowOff>
    </xdr:from>
    <xdr:to>
      <xdr:col>0</xdr:col>
      <xdr:colOff>57150</xdr:colOff>
      <xdr:row>75</xdr:row>
      <xdr:rowOff>174109</xdr:rowOff>
    </xdr:to>
    <xdr:sp macro="" textlink="">
      <xdr:nvSpPr>
        <xdr:cNvPr id="6" name="Text Box 394360">
          <a:extLst>
            <a:ext uri="{FF2B5EF4-FFF2-40B4-BE49-F238E27FC236}">
              <a16:creationId xmlns="" xmlns:a16="http://schemas.microsoft.com/office/drawing/2014/main" id="{00000000-0008-0000-0000-000006000000}"/>
            </a:ext>
          </a:extLst>
        </xdr:cNvPr>
        <xdr:cNvSpPr txBox="1">
          <a:spLocks noChangeArrowheads="1"/>
        </xdr:cNvSpPr>
      </xdr:nvSpPr>
      <xdr:spPr bwMode="auto">
        <a:xfrm>
          <a:off x="0" y="50263425"/>
          <a:ext cx="57150" cy="96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1990725</xdr:rowOff>
    </xdr:from>
    <xdr:to>
      <xdr:col>0</xdr:col>
      <xdr:colOff>57150</xdr:colOff>
      <xdr:row>75</xdr:row>
      <xdr:rowOff>174109</xdr:rowOff>
    </xdr:to>
    <xdr:sp macro="" textlink="">
      <xdr:nvSpPr>
        <xdr:cNvPr id="7" name="Text Box 394744">
          <a:extLst>
            <a:ext uri="{FF2B5EF4-FFF2-40B4-BE49-F238E27FC236}">
              <a16:creationId xmlns="" xmlns:a16="http://schemas.microsoft.com/office/drawing/2014/main" id="{00000000-0008-0000-0000-000007000000}"/>
            </a:ext>
          </a:extLst>
        </xdr:cNvPr>
        <xdr:cNvSpPr txBox="1">
          <a:spLocks noChangeArrowheads="1"/>
        </xdr:cNvSpPr>
      </xdr:nvSpPr>
      <xdr:spPr bwMode="auto">
        <a:xfrm>
          <a:off x="0" y="50263425"/>
          <a:ext cx="57150" cy="967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 name="Text Box 394345">
          <a:extLst>
            <a:ext uri="{FF2B5EF4-FFF2-40B4-BE49-F238E27FC236}">
              <a16:creationId xmlns="" xmlns:a16="http://schemas.microsoft.com/office/drawing/2014/main" id="{00000000-0008-0000-0000-000008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 name="Text Box 394346">
          <a:extLst>
            <a:ext uri="{FF2B5EF4-FFF2-40B4-BE49-F238E27FC236}">
              <a16:creationId xmlns="" xmlns:a16="http://schemas.microsoft.com/office/drawing/2014/main" id="{00000000-0008-0000-0000-000009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 name="Text Box 394347">
          <a:extLst>
            <a:ext uri="{FF2B5EF4-FFF2-40B4-BE49-F238E27FC236}">
              <a16:creationId xmlns="" xmlns:a16="http://schemas.microsoft.com/office/drawing/2014/main" id="{00000000-0008-0000-0000-00000A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 name="Text Box 394348">
          <a:extLst>
            <a:ext uri="{FF2B5EF4-FFF2-40B4-BE49-F238E27FC236}">
              <a16:creationId xmlns="" xmlns:a16="http://schemas.microsoft.com/office/drawing/2014/main" id="{00000000-0008-0000-0000-00000B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 name="Text Box 394349">
          <a:extLst>
            <a:ext uri="{FF2B5EF4-FFF2-40B4-BE49-F238E27FC236}">
              <a16:creationId xmlns="" xmlns:a16="http://schemas.microsoft.com/office/drawing/2014/main" id="{00000000-0008-0000-0000-00000C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3" name="Text Box 394350">
          <a:extLst>
            <a:ext uri="{FF2B5EF4-FFF2-40B4-BE49-F238E27FC236}">
              <a16:creationId xmlns="" xmlns:a16="http://schemas.microsoft.com/office/drawing/2014/main" id="{00000000-0008-0000-0000-00000D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4" name="Text Box 394351">
          <a:extLst>
            <a:ext uri="{FF2B5EF4-FFF2-40B4-BE49-F238E27FC236}">
              <a16:creationId xmlns="" xmlns:a16="http://schemas.microsoft.com/office/drawing/2014/main" id="{00000000-0008-0000-0000-00000E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5" name="Text Box 394352">
          <a:extLst>
            <a:ext uri="{FF2B5EF4-FFF2-40B4-BE49-F238E27FC236}">
              <a16:creationId xmlns="" xmlns:a16="http://schemas.microsoft.com/office/drawing/2014/main" id="{00000000-0008-0000-0000-00000F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6" name="Text Box 394353">
          <a:extLst>
            <a:ext uri="{FF2B5EF4-FFF2-40B4-BE49-F238E27FC236}">
              <a16:creationId xmlns="" xmlns:a16="http://schemas.microsoft.com/office/drawing/2014/main" id="{00000000-0008-0000-0000-000010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7" name="Text Box 394354">
          <a:extLst>
            <a:ext uri="{FF2B5EF4-FFF2-40B4-BE49-F238E27FC236}">
              <a16:creationId xmlns="" xmlns:a16="http://schemas.microsoft.com/office/drawing/2014/main" id="{00000000-0008-0000-0000-000011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8" name="Text Box 394355">
          <a:extLst>
            <a:ext uri="{FF2B5EF4-FFF2-40B4-BE49-F238E27FC236}">
              <a16:creationId xmlns="" xmlns:a16="http://schemas.microsoft.com/office/drawing/2014/main" id="{00000000-0008-0000-0000-000012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9" name="Text Box 394356">
          <a:extLst>
            <a:ext uri="{FF2B5EF4-FFF2-40B4-BE49-F238E27FC236}">
              <a16:creationId xmlns="" xmlns:a16="http://schemas.microsoft.com/office/drawing/2014/main" id="{00000000-0008-0000-0000-000013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0" name="Text Box 394357">
          <a:extLst>
            <a:ext uri="{FF2B5EF4-FFF2-40B4-BE49-F238E27FC236}">
              <a16:creationId xmlns="" xmlns:a16="http://schemas.microsoft.com/office/drawing/2014/main" id="{00000000-0008-0000-0000-000014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1" name="Text Box 394358">
          <a:extLst>
            <a:ext uri="{FF2B5EF4-FFF2-40B4-BE49-F238E27FC236}">
              <a16:creationId xmlns="" xmlns:a16="http://schemas.microsoft.com/office/drawing/2014/main" id="{00000000-0008-0000-0000-000015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2" name="Text Box 394359">
          <a:extLst>
            <a:ext uri="{FF2B5EF4-FFF2-40B4-BE49-F238E27FC236}">
              <a16:creationId xmlns="" xmlns:a16="http://schemas.microsoft.com/office/drawing/2014/main" id="{00000000-0008-0000-0000-000016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3" name="Text Box 394729">
          <a:extLst>
            <a:ext uri="{FF2B5EF4-FFF2-40B4-BE49-F238E27FC236}">
              <a16:creationId xmlns="" xmlns:a16="http://schemas.microsoft.com/office/drawing/2014/main" id="{00000000-0008-0000-0000-000017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4" name="Text Box 394730">
          <a:extLst>
            <a:ext uri="{FF2B5EF4-FFF2-40B4-BE49-F238E27FC236}">
              <a16:creationId xmlns="" xmlns:a16="http://schemas.microsoft.com/office/drawing/2014/main" id="{00000000-0008-0000-0000-000018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5" name="Text Box 394731">
          <a:extLst>
            <a:ext uri="{FF2B5EF4-FFF2-40B4-BE49-F238E27FC236}">
              <a16:creationId xmlns="" xmlns:a16="http://schemas.microsoft.com/office/drawing/2014/main" id="{00000000-0008-0000-0000-000019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6" name="Text Box 394732">
          <a:extLst>
            <a:ext uri="{FF2B5EF4-FFF2-40B4-BE49-F238E27FC236}">
              <a16:creationId xmlns="" xmlns:a16="http://schemas.microsoft.com/office/drawing/2014/main" id="{00000000-0008-0000-0000-00001A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7" name="Text Box 394733">
          <a:extLst>
            <a:ext uri="{FF2B5EF4-FFF2-40B4-BE49-F238E27FC236}">
              <a16:creationId xmlns="" xmlns:a16="http://schemas.microsoft.com/office/drawing/2014/main" id="{00000000-0008-0000-0000-00001B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8" name="Text Box 394734">
          <a:extLst>
            <a:ext uri="{FF2B5EF4-FFF2-40B4-BE49-F238E27FC236}">
              <a16:creationId xmlns="" xmlns:a16="http://schemas.microsoft.com/office/drawing/2014/main" id="{00000000-0008-0000-0000-00001C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29" name="Text Box 394735">
          <a:extLst>
            <a:ext uri="{FF2B5EF4-FFF2-40B4-BE49-F238E27FC236}">
              <a16:creationId xmlns="" xmlns:a16="http://schemas.microsoft.com/office/drawing/2014/main" id="{00000000-0008-0000-0000-00001D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0" name="Text Box 394736">
          <a:extLst>
            <a:ext uri="{FF2B5EF4-FFF2-40B4-BE49-F238E27FC236}">
              <a16:creationId xmlns="" xmlns:a16="http://schemas.microsoft.com/office/drawing/2014/main" id="{00000000-0008-0000-0000-00001E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1" name="Text Box 394737">
          <a:extLst>
            <a:ext uri="{FF2B5EF4-FFF2-40B4-BE49-F238E27FC236}">
              <a16:creationId xmlns="" xmlns:a16="http://schemas.microsoft.com/office/drawing/2014/main" id="{00000000-0008-0000-0000-00001F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2" name="Text Box 394738">
          <a:extLst>
            <a:ext uri="{FF2B5EF4-FFF2-40B4-BE49-F238E27FC236}">
              <a16:creationId xmlns="" xmlns:a16="http://schemas.microsoft.com/office/drawing/2014/main" id="{00000000-0008-0000-0000-000020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3" name="Text Box 394739">
          <a:extLst>
            <a:ext uri="{FF2B5EF4-FFF2-40B4-BE49-F238E27FC236}">
              <a16:creationId xmlns="" xmlns:a16="http://schemas.microsoft.com/office/drawing/2014/main" id="{00000000-0008-0000-0000-000021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4" name="Text Box 394740">
          <a:extLst>
            <a:ext uri="{FF2B5EF4-FFF2-40B4-BE49-F238E27FC236}">
              <a16:creationId xmlns="" xmlns:a16="http://schemas.microsoft.com/office/drawing/2014/main" id="{00000000-0008-0000-0000-000022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5" name="Text Box 394741">
          <a:extLst>
            <a:ext uri="{FF2B5EF4-FFF2-40B4-BE49-F238E27FC236}">
              <a16:creationId xmlns="" xmlns:a16="http://schemas.microsoft.com/office/drawing/2014/main" id="{00000000-0008-0000-0000-000023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6" name="Text Box 394742">
          <a:extLst>
            <a:ext uri="{FF2B5EF4-FFF2-40B4-BE49-F238E27FC236}">
              <a16:creationId xmlns="" xmlns:a16="http://schemas.microsoft.com/office/drawing/2014/main" id="{00000000-0008-0000-0000-000024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7" name="Text Box 394743">
          <a:extLst>
            <a:ext uri="{FF2B5EF4-FFF2-40B4-BE49-F238E27FC236}">
              <a16:creationId xmlns="" xmlns:a16="http://schemas.microsoft.com/office/drawing/2014/main" id="{00000000-0008-0000-0000-000025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8" name="Text Box 394345">
          <a:extLst>
            <a:ext uri="{FF2B5EF4-FFF2-40B4-BE49-F238E27FC236}">
              <a16:creationId xmlns="" xmlns:a16="http://schemas.microsoft.com/office/drawing/2014/main" id="{00000000-0008-0000-0000-000026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39" name="Text Box 394346">
          <a:extLst>
            <a:ext uri="{FF2B5EF4-FFF2-40B4-BE49-F238E27FC236}">
              <a16:creationId xmlns="" xmlns:a16="http://schemas.microsoft.com/office/drawing/2014/main" id="{00000000-0008-0000-0000-000027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0" name="Text Box 394347">
          <a:extLst>
            <a:ext uri="{FF2B5EF4-FFF2-40B4-BE49-F238E27FC236}">
              <a16:creationId xmlns="" xmlns:a16="http://schemas.microsoft.com/office/drawing/2014/main" id="{00000000-0008-0000-0000-000028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1" name="Text Box 394348">
          <a:extLst>
            <a:ext uri="{FF2B5EF4-FFF2-40B4-BE49-F238E27FC236}">
              <a16:creationId xmlns="" xmlns:a16="http://schemas.microsoft.com/office/drawing/2014/main" id="{00000000-0008-0000-0000-000029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2" name="Text Box 394349">
          <a:extLst>
            <a:ext uri="{FF2B5EF4-FFF2-40B4-BE49-F238E27FC236}">
              <a16:creationId xmlns="" xmlns:a16="http://schemas.microsoft.com/office/drawing/2014/main" id="{00000000-0008-0000-0000-00002A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3" name="Text Box 394350">
          <a:extLst>
            <a:ext uri="{FF2B5EF4-FFF2-40B4-BE49-F238E27FC236}">
              <a16:creationId xmlns="" xmlns:a16="http://schemas.microsoft.com/office/drawing/2014/main" id="{00000000-0008-0000-0000-00002B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4" name="Text Box 394351">
          <a:extLst>
            <a:ext uri="{FF2B5EF4-FFF2-40B4-BE49-F238E27FC236}">
              <a16:creationId xmlns="" xmlns:a16="http://schemas.microsoft.com/office/drawing/2014/main" id="{00000000-0008-0000-0000-00002C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5" name="Text Box 394352">
          <a:extLst>
            <a:ext uri="{FF2B5EF4-FFF2-40B4-BE49-F238E27FC236}">
              <a16:creationId xmlns="" xmlns:a16="http://schemas.microsoft.com/office/drawing/2014/main" id="{00000000-0008-0000-0000-00002D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6" name="Text Box 394353">
          <a:extLst>
            <a:ext uri="{FF2B5EF4-FFF2-40B4-BE49-F238E27FC236}">
              <a16:creationId xmlns="" xmlns:a16="http://schemas.microsoft.com/office/drawing/2014/main" id="{00000000-0008-0000-0000-00002E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7" name="Text Box 394354">
          <a:extLst>
            <a:ext uri="{FF2B5EF4-FFF2-40B4-BE49-F238E27FC236}">
              <a16:creationId xmlns="" xmlns:a16="http://schemas.microsoft.com/office/drawing/2014/main" id="{00000000-0008-0000-0000-00002F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8" name="Text Box 394355">
          <a:extLst>
            <a:ext uri="{FF2B5EF4-FFF2-40B4-BE49-F238E27FC236}">
              <a16:creationId xmlns="" xmlns:a16="http://schemas.microsoft.com/office/drawing/2014/main" id="{00000000-0008-0000-0000-000030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49" name="Text Box 394356">
          <a:extLst>
            <a:ext uri="{FF2B5EF4-FFF2-40B4-BE49-F238E27FC236}">
              <a16:creationId xmlns="" xmlns:a16="http://schemas.microsoft.com/office/drawing/2014/main" id="{00000000-0008-0000-0000-000031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0" name="Text Box 394357">
          <a:extLst>
            <a:ext uri="{FF2B5EF4-FFF2-40B4-BE49-F238E27FC236}">
              <a16:creationId xmlns="" xmlns:a16="http://schemas.microsoft.com/office/drawing/2014/main" id="{00000000-0008-0000-0000-000032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1" name="Text Box 394358">
          <a:extLst>
            <a:ext uri="{FF2B5EF4-FFF2-40B4-BE49-F238E27FC236}">
              <a16:creationId xmlns="" xmlns:a16="http://schemas.microsoft.com/office/drawing/2014/main" id="{00000000-0008-0000-0000-000033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2" name="Text Box 394359">
          <a:extLst>
            <a:ext uri="{FF2B5EF4-FFF2-40B4-BE49-F238E27FC236}">
              <a16:creationId xmlns="" xmlns:a16="http://schemas.microsoft.com/office/drawing/2014/main" id="{00000000-0008-0000-0000-000034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3" name="Text Box 394729">
          <a:extLst>
            <a:ext uri="{FF2B5EF4-FFF2-40B4-BE49-F238E27FC236}">
              <a16:creationId xmlns="" xmlns:a16="http://schemas.microsoft.com/office/drawing/2014/main" id="{00000000-0008-0000-0000-000035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4" name="Text Box 394730">
          <a:extLst>
            <a:ext uri="{FF2B5EF4-FFF2-40B4-BE49-F238E27FC236}">
              <a16:creationId xmlns="" xmlns:a16="http://schemas.microsoft.com/office/drawing/2014/main" id="{00000000-0008-0000-0000-000036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5" name="Text Box 394731">
          <a:extLst>
            <a:ext uri="{FF2B5EF4-FFF2-40B4-BE49-F238E27FC236}">
              <a16:creationId xmlns="" xmlns:a16="http://schemas.microsoft.com/office/drawing/2014/main" id="{00000000-0008-0000-0000-000037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6" name="Text Box 394732">
          <a:extLst>
            <a:ext uri="{FF2B5EF4-FFF2-40B4-BE49-F238E27FC236}">
              <a16:creationId xmlns="" xmlns:a16="http://schemas.microsoft.com/office/drawing/2014/main" id="{00000000-0008-0000-0000-000038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7" name="Text Box 394733">
          <a:extLst>
            <a:ext uri="{FF2B5EF4-FFF2-40B4-BE49-F238E27FC236}">
              <a16:creationId xmlns="" xmlns:a16="http://schemas.microsoft.com/office/drawing/2014/main" id="{00000000-0008-0000-0000-000039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8" name="Text Box 394734">
          <a:extLst>
            <a:ext uri="{FF2B5EF4-FFF2-40B4-BE49-F238E27FC236}">
              <a16:creationId xmlns="" xmlns:a16="http://schemas.microsoft.com/office/drawing/2014/main" id="{00000000-0008-0000-0000-00003A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59" name="Text Box 394735">
          <a:extLst>
            <a:ext uri="{FF2B5EF4-FFF2-40B4-BE49-F238E27FC236}">
              <a16:creationId xmlns="" xmlns:a16="http://schemas.microsoft.com/office/drawing/2014/main" id="{00000000-0008-0000-0000-00003B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60" name="Text Box 394736">
          <a:extLst>
            <a:ext uri="{FF2B5EF4-FFF2-40B4-BE49-F238E27FC236}">
              <a16:creationId xmlns="" xmlns:a16="http://schemas.microsoft.com/office/drawing/2014/main" id="{00000000-0008-0000-0000-00003C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61" name="Text Box 394737">
          <a:extLst>
            <a:ext uri="{FF2B5EF4-FFF2-40B4-BE49-F238E27FC236}">
              <a16:creationId xmlns="" xmlns:a16="http://schemas.microsoft.com/office/drawing/2014/main" id="{00000000-0008-0000-0000-00003D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62" name="Text Box 394738">
          <a:extLst>
            <a:ext uri="{FF2B5EF4-FFF2-40B4-BE49-F238E27FC236}">
              <a16:creationId xmlns="" xmlns:a16="http://schemas.microsoft.com/office/drawing/2014/main" id="{00000000-0008-0000-0000-00003E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63" name="Text Box 394739">
          <a:extLst>
            <a:ext uri="{FF2B5EF4-FFF2-40B4-BE49-F238E27FC236}">
              <a16:creationId xmlns="" xmlns:a16="http://schemas.microsoft.com/office/drawing/2014/main" id="{00000000-0008-0000-0000-00003F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64" name="Text Box 394740">
          <a:extLst>
            <a:ext uri="{FF2B5EF4-FFF2-40B4-BE49-F238E27FC236}">
              <a16:creationId xmlns="" xmlns:a16="http://schemas.microsoft.com/office/drawing/2014/main" id="{00000000-0008-0000-0000-000040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65" name="Text Box 394741">
          <a:extLst>
            <a:ext uri="{FF2B5EF4-FFF2-40B4-BE49-F238E27FC236}">
              <a16:creationId xmlns="" xmlns:a16="http://schemas.microsoft.com/office/drawing/2014/main" id="{00000000-0008-0000-0000-000041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66" name="Text Box 394742">
          <a:extLst>
            <a:ext uri="{FF2B5EF4-FFF2-40B4-BE49-F238E27FC236}">
              <a16:creationId xmlns="" xmlns:a16="http://schemas.microsoft.com/office/drawing/2014/main" id="{00000000-0008-0000-0000-000042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67" name="Text Box 394743">
          <a:extLst>
            <a:ext uri="{FF2B5EF4-FFF2-40B4-BE49-F238E27FC236}">
              <a16:creationId xmlns="" xmlns:a16="http://schemas.microsoft.com/office/drawing/2014/main" id="{00000000-0008-0000-0000-000043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57150</xdr:colOff>
      <xdr:row>75</xdr:row>
      <xdr:rowOff>76200</xdr:rowOff>
    </xdr:to>
    <xdr:sp macro="" textlink="">
      <xdr:nvSpPr>
        <xdr:cNvPr id="68" name="Text Box 394360">
          <a:extLst>
            <a:ext uri="{FF2B5EF4-FFF2-40B4-BE49-F238E27FC236}">
              <a16:creationId xmlns="" xmlns:a16="http://schemas.microsoft.com/office/drawing/2014/main" id="{00000000-0008-0000-0000-000044000000}"/>
            </a:ext>
          </a:extLst>
        </xdr:cNvPr>
        <xdr:cNvSpPr txBox="1">
          <a:spLocks noChangeArrowheads="1"/>
        </xdr:cNvSpPr>
      </xdr:nvSpPr>
      <xdr:spPr bwMode="auto">
        <a:xfrm>
          <a:off x="0" y="565499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57150</xdr:colOff>
      <xdr:row>75</xdr:row>
      <xdr:rowOff>76200</xdr:rowOff>
    </xdr:to>
    <xdr:sp macro="" textlink="">
      <xdr:nvSpPr>
        <xdr:cNvPr id="69" name="Text Box 394744">
          <a:extLst>
            <a:ext uri="{FF2B5EF4-FFF2-40B4-BE49-F238E27FC236}">
              <a16:creationId xmlns="" xmlns:a16="http://schemas.microsoft.com/office/drawing/2014/main" id="{00000000-0008-0000-0000-000045000000}"/>
            </a:ext>
          </a:extLst>
        </xdr:cNvPr>
        <xdr:cNvSpPr txBox="1">
          <a:spLocks noChangeArrowheads="1"/>
        </xdr:cNvSpPr>
      </xdr:nvSpPr>
      <xdr:spPr bwMode="auto">
        <a:xfrm>
          <a:off x="0" y="565499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0" name="Text Box 394345">
          <a:extLst>
            <a:ext uri="{FF2B5EF4-FFF2-40B4-BE49-F238E27FC236}">
              <a16:creationId xmlns="" xmlns:a16="http://schemas.microsoft.com/office/drawing/2014/main" id="{00000000-0008-0000-0000-000046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1" name="Text Box 394346">
          <a:extLst>
            <a:ext uri="{FF2B5EF4-FFF2-40B4-BE49-F238E27FC236}">
              <a16:creationId xmlns="" xmlns:a16="http://schemas.microsoft.com/office/drawing/2014/main" id="{00000000-0008-0000-0000-000047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2" name="Text Box 394347">
          <a:extLst>
            <a:ext uri="{FF2B5EF4-FFF2-40B4-BE49-F238E27FC236}">
              <a16:creationId xmlns="" xmlns:a16="http://schemas.microsoft.com/office/drawing/2014/main" id="{00000000-0008-0000-0000-000048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3" name="Text Box 394348">
          <a:extLst>
            <a:ext uri="{FF2B5EF4-FFF2-40B4-BE49-F238E27FC236}">
              <a16:creationId xmlns="" xmlns:a16="http://schemas.microsoft.com/office/drawing/2014/main" id="{00000000-0008-0000-0000-000049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4" name="Text Box 394349">
          <a:extLst>
            <a:ext uri="{FF2B5EF4-FFF2-40B4-BE49-F238E27FC236}">
              <a16:creationId xmlns="" xmlns:a16="http://schemas.microsoft.com/office/drawing/2014/main" id="{00000000-0008-0000-0000-00004A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5" name="Text Box 394350">
          <a:extLst>
            <a:ext uri="{FF2B5EF4-FFF2-40B4-BE49-F238E27FC236}">
              <a16:creationId xmlns="" xmlns:a16="http://schemas.microsoft.com/office/drawing/2014/main" id="{00000000-0008-0000-0000-00004B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6" name="Text Box 394351">
          <a:extLst>
            <a:ext uri="{FF2B5EF4-FFF2-40B4-BE49-F238E27FC236}">
              <a16:creationId xmlns="" xmlns:a16="http://schemas.microsoft.com/office/drawing/2014/main" id="{00000000-0008-0000-0000-00004C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7" name="Text Box 394352">
          <a:extLst>
            <a:ext uri="{FF2B5EF4-FFF2-40B4-BE49-F238E27FC236}">
              <a16:creationId xmlns="" xmlns:a16="http://schemas.microsoft.com/office/drawing/2014/main" id="{00000000-0008-0000-0000-00004D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8" name="Text Box 394353">
          <a:extLst>
            <a:ext uri="{FF2B5EF4-FFF2-40B4-BE49-F238E27FC236}">
              <a16:creationId xmlns="" xmlns:a16="http://schemas.microsoft.com/office/drawing/2014/main" id="{00000000-0008-0000-0000-00004E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79" name="Text Box 394354">
          <a:extLst>
            <a:ext uri="{FF2B5EF4-FFF2-40B4-BE49-F238E27FC236}">
              <a16:creationId xmlns="" xmlns:a16="http://schemas.microsoft.com/office/drawing/2014/main" id="{00000000-0008-0000-0000-00004F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0" name="Text Box 394355">
          <a:extLst>
            <a:ext uri="{FF2B5EF4-FFF2-40B4-BE49-F238E27FC236}">
              <a16:creationId xmlns="" xmlns:a16="http://schemas.microsoft.com/office/drawing/2014/main" id="{00000000-0008-0000-0000-000050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1" name="Text Box 394356">
          <a:extLst>
            <a:ext uri="{FF2B5EF4-FFF2-40B4-BE49-F238E27FC236}">
              <a16:creationId xmlns="" xmlns:a16="http://schemas.microsoft.com/office/drawing/2014/main" id="{00000000-0008-0000-0000-000051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2" name="Text Box 394357">
          <a:extLst>
            <a:ext uri="{FF2B5EF4-FFF2-40B4-BE49-F238E27FC236}">
              <a16:creationId xmlns="" xmlns:a16="http://schemas.microsoft.com/office/drawing/2014/main" id="{00000000-0008-0000-0000-000052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3" name="Text Box 394358">
          <a:extLst>
            <a:ext uri="{FF2B5EF4-FFF2-40B4-BE49-F238E27FC236}">
              <a16:creationId xmlns="" xmlns:a16="http://schemas.microsoft.com/office/drawing/2014/main" id="{00000000-0008-0000-0000-000053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4" name="Text Box 394359">
          <a:extLst>
            <a:ext uri="{FF2B5EF4-FFF2-40B4-BE49-F238E27FC236}">
              <a16:creationId xmlns="" xmlns:a16="http://schemas.microsoft.com/office/drawing/2014/main" id="{00000000-0008-0000-0000-000054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5" name="Text Box 394729">
          <a:extLst>
            <a:ext uri="{FF2B5EF4-FFF2-40B4-BE49-F238E27FC236}">
              <a16:creationId xmlns="" xmlns:a16="http://schemas.microsoft.com/office/drawing/2014/main" id="{00000000-0008-0000-0000-000055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6" name="Text Box 394730">
          <a:extLst>
            <a:ext uri="{FF2B5EF4-FFF2-40B4-BE49-F238E27FC236}">
              <a16:creationId xmlns="" xmlns:a16="http://schemas.microsoft.com/office/drawing/2014/main" id="{00000000-0008-0000-0000-000056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7" name="Text Box 394731">
          <a:extLst>
            <a:ext uri="{FF2B5EF4-FFF2-40B4-BE49-F238E27FC236}">
              <a16:creationId xmlns="" xmlns:a16="http://schemas.microsoft.com/office/drawing/2014/main" id="{00000000-0008-0000-0000-000057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8" name="Text Box 394732">
          <a:extLst>
            <a:ext uri="{FF2B5EF4-FFF2-40B4-BE49-F238E27FC236}">
              <a16:creationId xmlns="" xmlns:a16="http://schemas.microsoft.com/office/drawing/2014/main" id="{00000000-0008-0000-0000-000058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89" name="Text Box 394733">
          <a:extLst>
            <a:ext uri="{FF2B5EF4-FFF2-40B4-BE49-F238E27FC236}">
              <a16:creationId xmlns="" xmlns:a16="http://schemas.microsoft.com/office/drawing/2014/main" id="{00000000-0008-0000-0000-000059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0" name="Text Box 394734">
          <a:extLst>
            <a:ext uri="{FF2B5EF4-FFF2-40B4-BE49-F238E27FC236}">
              <a16:creationId xmlns="" xmlns:a16="http://schemas.microsoft.com/office/drawing/2014/main" id="{00000000-0008-0000-0000-00005A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1" name="Text Box 394735">
          <a:extLst>
            <a:ext uri="{FF2B5EF4-FFF2-40B4-BE49-F238E27FC236}">
              <a16:creationId xmlns="" xmlns:a16="http://schemas.microsoft.com/office/drawing/2014/main" id="{00000000-0008-0000-0000-00005B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2" name="Text Box 394736">
          <a:extLst>
            <a:ext uri="{FF2B5EF4-FFF2-40B4-BE49-F238E27FC236}">
              <a16:creationId xmlns="" xmlns:a16="http://schemas.microsoft.com/office/drawing/2014/main" id="{00000000-0008-0000-0000-00005C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3" name="Text Box 394737">
          <a:extLst>
            <a:ext uri="{FF2B5EF4-FFF2-40B4-BE49-F238E27FC236}">
              <a16:creationId xmlns="" xmlns:a16="http://schemas.microsoft.com/office/drawing/2014/main" id="{00000000-0008-0000-0000-00005D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4" name="Text Box 394738">
          <a:extLst>
            <a:ext uri="{FF2B5EF4-FFF2-40B4-BE49-F238E27FC236}">
              <a16:creationId xmlns="" xmlns:a16="http://schemas.microsoft.com/office/drawing/2014/main" id="{00000000-0008-0000-0000-00005E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5" name="Text Box 394739">
          <a:extLst>
            <a:ext uri="{FF2B5EF4-FFF2-40B4-BE49-F238E27FC236}">
              <a16:creationId xmlns="" xmlns:a16="http://schemas.microsoft.com/office/drawing/2014/main" id="{00000000-0008-0000-0000-00005F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6" name="Text Box 394740">
          <a:extLst>
            <a:ext uri="{FF2B5EF4-FFF2-40B4-BE49-F238E27FC236}">
              <a16:creationId xmlns="" xmlns:a16="http://schemas.microsoft.com/office/drawing/2014/main" id="{00000000-0008-0000-0000-000060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7" name="Text Box 394741">
          <a:extLst>
            <a:ext uri="{FF2B5EF4-FFF2-40B4-BE49-F238E27FC236}">
              <a16:creationId xmlns="" xmlns:a16="http://schemas.microsoft.com/office/drawing/2014/main" id="{00000000-0008-0000-0000-000061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8" name="Text Box 394742">
          <a:extLst>
            <a:ext uri="{FF2B5EF4-FFF2-40B4-BE49-F238E27FC236}">
              <a16:creationId xmlns="" xmlns:a16="http://schemas.microsoft.com/office/drawing/2014/main" id="{00000000-0008-0000-0000-000062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99" name="Text Box 394743">
          <a:extLst>
            <a:ext uri="{FF2B5EF4-FFF2-40B4-BE49-F238E27FC236}">
              <a16:creationId xmlns="" xmlns:a16="http://schemas.microsoft.com/office/drawing/2014/main" id="{00000000-0008-0000-0000-000063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57150</xdr:colOff>
      <xdr:row>75</xdr:row>
      <xdr:rowOff>76200</xdr:rowOff>
    </xdr:to>
    <xdr:sp macro="" textlink="">
      <xdr:nvSpPr>
        <xdr:cNvPr id="100" name="Text Box 394360">
          <a:extLst>
            <a:ext uri="{FF2B5EF4-FFF2-40B4-BE49-F238E27FC236}">
              <a16:creationId xmlns="" xmlns:a16="http://schemas.microsoft.com/office/drawing/2014/main" id="{00000000-0008-0000-0000-000064000000}"/>
            </a:ext>
          </a:extLst>
        </xdr:cNvPr>
        <xdr:cNvSpPr txBox="1">
          <a:spLocks noChangeArrowheads="1"/>
        </xdr:cNvSpPr>
      </xdr:nvSpPr>
      <xdr:spPr bwMode="auto">
        <a:xfrm>
          <a:off x="0" y="565499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57150</xdr:colOff>
      <xdr:row>75</xdr:row>
      <xdr:rowOff>76200</xdr:rowOff>
    </xdr:to>
    <xdr:sp macro="" textlink="">
      <xdr:nvSpPr>
        <xdr:cNvPr id="101" name="Text Box 394744">
          <a:extLst>
            <a:ext uri="{FF2B5EF4-FFF2-40B4-BE49-F238E27FC236}">
              <a16:creationId xmlns="" xmlns:a16="http://schemas.microsoft.com/office/drawing/2014/main" id="{00000000-0008-0000-0000-000065000000}"/>
            </a:ext>
          </a:extLst>
        </xdr:cNvPr>
        <xdr:cNvSpPr txBox="1">
          <a:spLocks noChangeArrowheads="1"/>
        </xdr:cNvSpPr>
      </xdr:nvSpPr>
      <xdr:spPr bwMode="auto">
        <a:xfrm>
          <a:off x="0" y="565499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2" name="Text Box 394345">
          <a:extLst>
            <a:ext uri="{FF2B5EF4-FFF2-40B4-BE49-F238E27FC236}">
              <a16:creationId xmlns="" xmlns:a16="http://schemas.microsoft.com/office/drawing/2014/main" id="{00000000-0008-0000-0000-000066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3" name="Text Box 394346">
          <a:extLst>
            <a:ext uri="{FF2B5EF4-FFF2-40B4-BE49-F238E27FC236}">
              <a16:creationId xmlns="" xmlns:a16="http://schemas.microsoft.com/office/drawing/2014/main" id="{00000000-0008-0000-0000-000067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4" name="Text Box 394347">
          <a:extLst>
            <a:ext uri="{FF2B5EF4-FFF2-40B4-BE49-F238E27FC236}">
              <a16:creationId xmlns="" xmlns:a16="http://schemas.microsoft.com/office/drawing/2014/main" id="{00000000-0008-0000-0000-000068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5" name="Text Box 394348">
          <a:extLst>
            <a:ext uri="{FF2B5EF4-FFF2-40B4-BE49-F238E27FC236}">
              <a16:creationId xmlns="" xmlns:a16="http://schemas.microsoft.com/office/drawing/2014/main" id="{00000000-0008-0000-0000-000069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6" name="Text Box 394349">
          <a:extLst>
            <a:ext uri="{FF2B5EF4-FFF2-40B4-BE49-F238E27FC236}">
              <a16:creationId xmlns="" xmlns:a16="http://schemas.microsoft.com/office/drawing/2014/main" id="{00000000-0008-0000-0000-00006A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7" name="Text Box 394350">
          <a:extLst>
            <a:ext uri="{FF2B5EF4-FFF2-40B4-BE49-F238E27FC236}">
              <a16:creationId xmlns="" xmlns:a16="http://schemas.microsoft.com/office/drawing/2014/main" id="{00000000-0008-0000-0000-00006B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8" name="Text Box 394351">
          <a:extLst>
            <a:ext uri="{FF2B5EF4-FFF2-40B4-BE49-F238E27FC236}">
              <a16:creationId xmlns="" xmlns:a16="http://schemas.microsoft.com/office/drawing/2014/main" id="{00000000-0008-0000-0000-00006C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09" name="Text Box 39435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0" name="Text Box 39435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1" name="Text Box 394354">
          <a:extLst>
            <a:ext uri="{FF2B5EF4-FFF2-40B4-BE49-F238E27FC236}">
              <a16:creationId xmlns="" xmlns:a16="http://schemas.microsoft.com/office/drawing/2014/main" id="{00000000-0008-0000-0000-00006F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2" name="Text Box 394355">
          <a:extLst>
            <a:ext uri="{FF2B5EF4-FFF2-40B4-BE49-F238E27FC236}">
              <a16:creationId xmlns="" xmlns:a16="http://schemas.microsoft.com/office/drawing/2014/main" id="{00000000-0008-0000-0000-000070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3" name="Text Box 394356">
          <a:extLst>
            <a:ext uri="{FF2B5EF4-FFF2-40B4-BE49-F238E27FC236}">
              <a16:creationId xmlns="" xmlns:a16="http://schemas.microsoft.com/office/drawing/2014/main" id="{00000000-0008-0000-0000-000071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4" name="Text Box 394357">
          <a:extLst>
            <a:ext uri="{FF2B5EF4-FFF2-40B4-BE49-F238E27FC236}">
              <a16:creationId xmlns="" xmlns:a16="http://schemas.microsoft.com/office/drawing/2014/main" id="{00000000-0008-0000-0000-000072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5" name="Text Box 394358">
          <a:extLst>
            <a:ext uri="{FF2B5EF4-FFF2-40B4-BE49-F238E27FC236}">
              <a16:creationId xmlns="" xmlns:a16="http://schemas.microsoft.com/office/drawing/2014/main" id="{00000000-0008-0000-0000-000073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6" name="Text Box 394359">
          <a:extLst>
            <a:ext uri="{FF2B5EF4-FFF2-40B4-BE49-F238E27FC236}">
              <a16:creationId xmlns="" xmlns:a16="http://schemas.microsoft.com/office/drawing/2014/main" id="{00000000-0008-0000-0000-000074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7" name="Text Box 394729">
          <a:extLst>
            <a:ext uri="{FF2B5EF4-FFF2-40B4-BE49-F238E27FC236}">
              <a16:creationId xmlns="" xmlns:a16="http://schemas.microsoft.com/office/drawing/2014/main" id="{00000000-0008-0000-0000-000075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8" name="Text Box 394730">
          <a:extLst>
            <a:ext uri="{FF2B5EF4-FFF2-40B4-BE49-F238E27FC236}">
              <a16:creationId xmlns="" xmlns:a16="http://schemas.microsoft.com/office/drawing/2014/main" id="{00000000-0008-0000-0000-000076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19" name="Text Box 394731">
          <a:extLst>
            <a:ext uri="{FF2B5EF4-FFF2-40B4-BE49-F238E27FC236}">
              <a16:creationId xmlns="" xmlns:a16="http://schemas.microsoft.com/office/drawing/2014/main" id="{00000000-0008-0000-0000-000077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0" name="Text Box 394732">
          <a:extLst>
            <a:ext uri="{FF2B5EF4-FFF2-40B4-BE49-F238E27FC236}">
              <a16:creationId xmlns="" xmlns:a16="http://schemas.microsoft.com/office/drawing/2014/main" id="{00000000-0008-0000-0000-000078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1" name="Text Box 394733">
          <a:extLst>
            <a:ext uri="{FF2B5EF4-FFF2-40B4-BE49-F238E27FC236}">
              <a16:creationId xmlns="" xmlns:a16="http://schemas.microsoft.com/office/drawing/2014/main" id="{00000000-0008-0000-0000-000079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2" name="Text Box 394734">
          <a:extLst>
            <a:ext uri="{FF2B5EF4-FFF2-40B4-BE49-F238E27FC236}">
              <a16:creationId xmlns="" xmlns:a16="http://schemas.microsoft.com/office/drawing/2014/main" id="{00000000-0008-0000-0000-00007A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3" name="Text Box 394735">
          <a:extLst>
            <a:ext uri="{FF2B5EF4-FFF2-40B4-BE49-F238E27FC236}">
              <a16:creationId xmlns="" xmlns:a16="http://schemas.microsoft.com/office/drawing/2014/main" id="{00000000-0008-0000-0000-00007B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4" name="Text Box 394736">
          <a:extLst>
            <a:ext uri="{FF2B5EF4-FFF2-40B4-BE49-F238E27FC236}">
              <a16:creationId xmlns="" xmlns:a16="http://schemas.microsoft.com/office/drawing/2014/main" id="{00000000-0008-0000-0000-00007C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5" name="Text Box 394737">
          <a:extLst>
            <a:ext uri="{FF2B5EF4-FFF2-40B4-BE49-F238E27FC236}">
              <a16:creationId xmlns="" xmlns:a16="http://schemas.microsoft.com/office/drawing/2014/main" id="{00000000-0008-0000-0000-00007D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6" name="Text Box 394738">
          <a:extLst>
            <a:ext uri="{FF2B5EF4-FFF2-40B4-BE49-F238E27FC236}">
              <a16:creationId xmlns="" xmlns:a16="http://schemas.microsoft.com/office/drawing/2014/main" id="{00000000-0008-0000-0000-00007E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7" name="Text Box 394739">
          <a:extLst>
            <a:ext uri="{FF2B5EF4-FFF2-40B4-BE49-F238E27FC236}">
              <a16:creationId xmlns="" xmlns:a16="http://schemas.microsoft.com/office/drawing/2014/main" id="{00000000-0008-0000-0000-00007F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8" name="Text Box 394740">
          <a:extLst>
            <a:ext uri="{FF2B5EF4-FFF2-40B4-BE49-F238E27FC236}">
              <a16:creationId xmlns="" xmlns:a16="http://schemas.microsoft.com/office/drawing/2014/main" id="{00000000-0008-0000-0000-000080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29" name="Text Box 394741">
          <a:extLst>
            <a:ext uri="{FF2B5EF4-FFF2-40B4-BE49-F238E27FC236}">
              <a16:creationId xmlns="" xmlns:a16="http://schemas.microsoft.com/office/drawing/2014/main" id="{00000000-0008-0000-0000-000081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30" name="Text Box 394742">
          <a:extLst>
            <a:ext uri="{FF2B5EF4-FFF2-40B4-BE49-F238E27FC236}">
              <a16:creationId xmlns="" xmlns:a16="http://schemas.microsoft.com/office/drawing/2014/main" id="{00000000-0008-0000-0000-000082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75</xdr:row>
      <xdr:rowOff>0</xdr:rowOff>
    </xdr:from>
    <xdr:to>
      <xdr:col>0</xdr:col>
      <xdr:colOff>95250</xdr:colOff>
      <xdr:row>75</xdr:row>
      <xdr:rowOff>38100</xdr:rowOff>
    </xdr:to>
    <xdr:sp macro="" textlink="">
      <xdr:nvSpPr>
        <xdr:cNvPr id="131" name="Text Box 394743">
          <a:extLst>
            <a:ext uri="{FF2B5EF4-FFF2-40B4-BE49-F238E27FC236}">
              <a16:creationId xmlns="" xmlns:a16="http://schemas.microsoft.com/office/drawing/2014/main" id="{00000000-0008-0000-0000-000083000000}"/>
            </a:ext>
          </a:extLst>
        </xdr:cNvPr>
        <xdr:cNvSpPr txBox="1">
          <a:spLocks noChangeArrowheads="1"/>
        </xdr:cNvSpPr>
      </xdr:nvSpPr>
      <xdr:spPr bwMode="auto">
        <a:xfrm>
          <a:off x="0" y="565499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266700</xdr:colOff>
      <xdr:row>76</xdr:row>
      <xdr:rowOff>38100</xdr:rowOff>
    </xdr:to>
    <xdr:sp macro="" textlink="">
      <xdr:nvSpPr>
        <xdr:cNvPr id="132" name="Text Box 4">
          <a:extLst>
            <a:ext uri="{FF2B5EF4-FFF2-40B4-BE49-F238E27FC236}">
              <a16:creationId xmlns="" xmlns:a16="http://schemas.microsoft.com/office/drawing/2014/main" id="{00000000-0008-0000-0000-000084000000}"/>
            </a:ext>
          </a:extLst>
        </xdr:cNvPr>
        <xdr:cNvSpPr txBox="1">
          <a:spLocks noChangeArrowheads="1"/>
        </xdr:cNvSpPr>
      </xdr:nvSpPr>
      <xdr:spPr bwMode="auto">
        <a:xfrm>
          <a:off x="0" y="567404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266700</xdr:colOff>
      <xdr:row>76</xdr:row>
      <xdr:rowOff>38100</xdr:rowOff>
    </xdr:to>
    <xdr:sp macro="" textlink="">
      <xdr:nvSpPr>
        <xdr:cNvPr id="133" name="Text Box 4">
          <a:extLst>
            <a:ext uri="{FF2B5EF4-FFF2-40B4-BE49-F238E27FC236}">
              <a16:creationId xmlns="" xmlns:a16="http://schemas.microsoft.com/office/drawing/2014/main" id="{00000000-0008-0000-0000-000085000000}"/>
            </a:ext>
          </a:extLst>
        </xdr:cNvPr>
        <xdr:cNvSpPr txBox="1">
          <a:spLocks noChangeArrowheads="1"/>
        </xdr:cNvSpPr>
      </xdr:nvSpPr>
      <xdr:spPr bwMode="auto">
        <a:xfrm>
          <a:off x="0" y="567404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266700</xdr:colOff>
      <xdr:row>76</xdr:row>
      <xdr:rowOff>38100</xdr:rowOff>
    </xdr:to>
    <xdr:sp macro="" textlink="">
      <xdr:nvSpPr>
        <xdr:cNvPr id="134" name="Text Box 4">
          <a:extLst>
            <a:ext uri="{FF2B5EF4-FFF2-40B4-BE49-F238E27FC236}">
              <a16:creationId xmlns="" xmlns:a16="http://schemas.microsoft.com/office/drawing/2014/main" id="{00000000-0008-0000-0000-000086000000}"/>
            </a:ext>
          </a:extLst>
        </xdr:cNvPr>
        <xdr:cNvSpPr txBox="1">
          <a:spLocks noChangeArrowheads="1"/>
        </xdr:cNvSpPr>
      </xdr:nvSpPr>
      <xdr:spPr bwMode="auto">
        <a:xfrm>
          <a:off x="0" y="567404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266700</xdr:colOff>
      <xdr:row>76</xdr:row>
      <xdr:rowOff>38100</xdr:rowOff>
    </xdr:to>
    <xdr:sp macro="" textlink="">
      <xdr:nvSpPr>
        <xdr:cNvPr id="135" name="Text Box 4">
          <a:extLst>
            <a:ext uri="{FF2B5EF4-FFF2-40B4-BE49-F238E27FC236}">
              <a16:creationId xmlns="" xmlns:a16="http://schemas.microsoft.com/office/drawing/2014/main" id="{00000000-0008-0000-0000-000087000000}"/>
            </a:ext>
          </a:extLst>
        </xdr:cNvPr>
        <xdr:cNvSpPr txBox="1">
          <a:spLocks noChangeArrowheads="1"/>
        </xdr:cNvSpPr>
      </xdr:nvSpPr>
      <xdr:spPr bwMode="auto">
        <a:xfrm>
          <a:off x="0" y="5674042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36" name="Text Box 394345">
          <a:extLst>
            <a:ext uri="{FF2B5EF4-FFF2-40B4-BE49-F238E27FC236}">
              <a16:creationId xmlns="" xmlns:a16="http://schemas.microsoft.com/office/drawing/2014/main" id="{00000000-0008-0000-0000-000088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37" name="Text Box 394346">
          <a:extLst>
            <a:ext uri="{FF2B5EF4-FFF2-40B4-BE49-F238E27FC236}">
              <a16:creationId xmlns="" xmlns:a16="http://schemas.microsoft.com/office/drawing/2014/main" id="{00000000-0008-0000-0000-000089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38" name="Text Box 394347">
          <a:extLst>
            <a:ext uri="{FF2B5EF4-FFF2-40B4-BE49-F238E27FC236}">
              <a16:creationId xmlns="" xmlns:a16="http://schemas.microsoft.com/office/drawing/2014/main" id="{00000000-0008-0000-0000-00008A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39" name="Text Box 394348">
          <a:extLst>
            <a:ext uri="{FF2B5EF4-FFF2-40B4-BE49-F238E27FC236}">
              <a16:creationId xmlns="" xmlns:a16="http://schemas.microsoft.com/office/drawing/2014/main" id="{00000000-0008-0000-0000-00008B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0" name="Text Box 394349">
          <a:extLst>
            <a:ext uri="{FF2B5EF4-FFF2-40B4-BE49-F238E27FC236}">
              <a16:creationId xmlns="" xmlns:a16="http://schemas.microsoft.com/office/drawing/2014/main" id="{00000000-0008-0000-0000-00008C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1" name="Text Box 394350">
          <a:extLst>
            <a:ext uri="{FF2B5EF4-FFF2-40B4-BE49-F238E27FC236}">
              <a16:creationId xmlns="" xmlns:a16="http://schemas.microsoft.com/office/drawing/2014/main" id="{00000000-0008-0000-0000-00008D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2" name="Text Box 394351">
          <a:extLst>
            <a:ext uri="{FF2B5EF4-FFF2-40B4-BE49-F238E27FC236}">
              <a16:creationId xmlns="" xmlns:a16="http://schemas.microsoft.com/office/drawing/2014/main" id="{00000000-0008-0000-0000-00008E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3" name="Text Box 394352">
          <a:extLst>
            <a:ext uri="{FF2B5EF4-FFF2-40B4-BE49-F238E27FC236}">
              <a16:creationId xmlns="" xmlns:a16="http://schemas.microsoft.com/office/drawing/2014/main" id="{00000000-0008-0000-0000-00008F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4" name="Text Box 394353">
          <a:extLst>
            <a:ext uri="{FF2B5EF4-FFF2-40B4-BE49-F238E27FC236}">
              <a16:creationId xmlns="" xmlns:a16="http://schemas.microsoft.com/office/drawing/2014/main" id="{00000000-0008-0000-0000-000090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5" name="Text Box 394354">
          <a:extLst>
            <a:ext uri="{FF2B5EF4-FFF2-40B4-BE49-F238E27FC236}">
              <a16:creationId xmlns="" xmlns:a16="http://schemas.microsoft.com/office/drawing/2014/main" id="{00000000-0008-0000-0000-000091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6" name="Text Box 394355">
          <a:extLst>
            <a:ext uri="{FF2B5EF4-FFF2-40B4-BE49-F238E27FC236}">
              <a16:creationId xmlns="" xmlns:a16="http://schemas.microsoft.com/office/drawing/2014/main" id="{00000000-0008-0000-0000-000092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7" name="Text Box 394356">
          <a:extLst>
            <a:ext uri="{FF2B5EF4-FFF2-40B4-BE49-F238E27FC236}">
              <a16:creationId xmlns="" xmlns:a16="http://schemas.microsoft.com/office/drawing/2014/main" id="{00000000-0008-0000-0000-000093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8" name="Text Box 394357">
          <a:extLst>
            <a:ext uri="{FF2B5EF4-FFF2-40B4-BE49-F238E27FC236}">
              <a16:creationId xmlns="" xmlns:a16="http://schemas.microsoft.com/office/drawing/2014/main" id="{00000000-0008-0000-0000-000094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49" name="Text Box 394358">
          <a:extLst>
            <a:ext uri="{FF2B5EF4-FFF2-40B4-BE49-F238E27FC236}">
              <a16:creationId xmlns="" xmlns:a16="http://schemas.microsoft.com/office/drawing/2014/main" id="{00000000-0008-0000-0000-000095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0" name="Text Box 394359">
          <a:extLst>
            <a:ext uri="{FF2B5EF4-FFF2-40B4-BE49-F238E27FC236}">
              <a16:creationId xmlns="" xmlns:a16="http://schemas.microsoft.com/office/drawing/2014/main" id="{00000000-0008-0000-0000-000096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1" name="Text Box 394729">
          <a:extLst>
            <a:ext uri="{FF2B5EF4-FFF2-40B4-BE49-F238E27FC236}">
              <a16:creationId xmlns="" xmlns:a16="http://schemas.microsoft.com/office/drawing/2014/main" id="{00000000-0008-0000-0000-000097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2" name="Text Box 394730">
          <a:extLst>
            <a:ext uri="{FF2B5EF4-FFF2-40B4-BE49-F238E27FC236}">
              <a16:creationId xmlns="" xmlns:a16="http://schemas.microsoft.com/office/drawing/2014/main" id="{00000000-0008-0000-0000-000098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3" name="Text Box 394731">
          <a:extLst>
            <a:ext uri="{FF2B5EF4-FFF2-40B4-BE49-F238E27FC236}">
              <a16:creationId xmlns="" xmlns:a16="http://schemas.microsoft.com/office/drawing/2014/main" id="{00000000-0008-0000-0000-000099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4" name="Text Box 394732">
          <a:extLst>
            <a:ext uri="{FF2B5EF4-FFF2-40B4-BE49-F238E27FC236}">
              <a16:creationId xmlns="" xmlns:a16="http://schemas.microsoft.com/office/drawing/2014/main" id="{00000000-0008-0000-0000-00009A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5" name="Text Box 394733">
          <a:extLst>
            <a:ext uri="{FF2B5EF4-FFF2-40B4-BE49-F238E27FC236}">
              <a16:creationId xmlns="" xmlns:a16="http://schemas.microsoft.com/office/drawing/2014/main" id="{00000000-0008-0000-0000-00009B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6" name="Text Box 394734">
          <a:extLst>
            <a:ext uri="{FF2B5EF4-FFF2-40B4-BE49-F238E27FC236}">
              <a16:creationId xmlns="" xmlns:a16="http://schemas.microsoft.com/office/drawing/2014/main" id="{00000000-0008-0000-0000-00009C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7" name="Text Box 394735">
          <a:extLst>
            <a:ext uri="{FF2B5EF4-FFF2-40B4-BE49-F238E27FC236}">
              <a16:creationId xmlns="" xmlns:a16="http://schemas.microsoft.com/office/drawing/2014/main" id="{00000000-0008-0000-0000-00009D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8" name="Text Box 394736">
          <a:extLst>
            <a:ext uri="{FF2B5EF4-FFF2-40B4-BE49-F238E27FC236}">
              <a16:creationId xmlns="" xmlns:a16="http://schemas.microsoft.com/office/drawing/2014/main" id="{00000000-0008-0000-0000-00009E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59" name="Text Box 394737">
          <a:extLst>
            <a:ext uri="{FF2B5EF4-FFF2-40B4-BE49-F238E27FC236}">
              <a16:creationId xmlns="" xmlns:a16="http://schemas.microsoft.com/office/drawing/2014/main" id="{00000000-0008-0000-0000-00009F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0" name="Text Box 394738">
          <a:extLst>
            <a:ext uri="{FF2B5EF4-FFF2-40B4-BE49-F238E27FC236}">
              <a16:creationId xmlns="" xmlns:a16="http://schemas.microsoft.com/office/drawing/2014/main" id="{00000000-0008-0000-0000-0000A0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1" name="Text Box 394739">
          <a:extLst>
            <a:ext uri="{FF2B5EF4-FFF2-40B4-BE49-F238E27FC236}">
              <a16:creationId xmlns="" xmlns:a16="http://schemas.microsoft.com/office/drawing/2014/main" id="{00000000-0008-0000-0000-0000A1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2" name="Text Box 394740">
          <a:extLst>
            <a:ext uri="{FF2B5EF4-FFF2-40B4-BE49-F238E27FC236}">
              <a16:creationId xmlns="" xmlns:a16="http://schemas.microsoft.com/office/drawing/2014/main" id="{00000000-0008-0000-0000-0000A2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3" name="Text Box 394741">
          <a:extLst>
            <a:ext uri="{FF2B5EF4-FFF2-40B4-BE49-F238E27FC236}">
              <a16:creationId xmlns="" xmlns:a16="http://schemas.microsoft.com/office/drawing/2014/main" id="{00000000-0008-0000-0000-0000A3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4" name="Text Box 394742">
          <a:extLst>
            <a:ext uri="{FF2B5EF4-FFF2-40B4-BE49-F238E27FC236}">
              <a16:creationId xmlns="" xmlns:a16="http://schemas.microsoft.com/office/drawing/2014/main" id="{00000000-0008-0000-0000-0000A4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5" name="Text Box 394743">
          <a:extLst>
            <a:ext uri="{FF2B5EF4-FFF2-40B4-BE49-F238E27FC236}">
              <a16:creationId xmlns="" xmlns:a16="http://schemas.microsoft.com/office/drawing/2014/main" id="{00000000-0008-0000-0000-0000A5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6" name="Text Box 394345">
          <a:extLst>
            <a:ext uri="{FF2B5EF4-FFF2-40B4-BE49-F238E27FC236}">
              <a16:creationId xmlns="" xmlns:a16="http://schemas.microsoft.com/office/drawing/2014/main" id="{00000000-0008-0000-0000-0000A6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7" name="Text Box 394346">
          <a:extLst>
            <a:ext uri="{FF2B5EF4-FFF2-40B4-BE49-F238E27FC236}">
              <a16:creationId xmlns="" xmlns:a16="http://schemas.microsoft.com/office/drawing/2014/main" id="{00000000-0008-0000-0000-0000A7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8" name="Text Box 394347">
          <a:extLst>
            <a:ext uri="{FF2B5EF4-FFF2-40B4-BE49-F238E27FC236}">
              <a16:creationId xmlns="" xmlns:a16="http://schemas.microsoft.com/office/drawing/2014/main" id="{00000000-0008-0000-0000-0000A8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69" name="Text Box 394348">
          <a:extLst>
            <a:ext uri="{FF2B5EF4-FFF2-40B4-BE49-F238E27FC236}">
              <a16:creationId xmlns="" xmlns:a16="http://schemas.microsoft.com/office/drawing/2014/main" id="{00000000-0008-0000-0000-0000A9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0" name="Text Box 394349">
          <a:extLst>
            <a:ext uri="{FF2B5EF4-FFF2-40B4-BE49-F238E27FC236}">
              <a16:creationId xmlns="" xmlns:a16="http://schemas.microsoft.com/office/drawing/2014/main" id="{00000000-0008-0000-0000-0000AA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1" name="Text Box 394350">
          <a:extLst>
            <a:ext uri="{FF2B5EF4-FFF2-40B4-BE49-F238E27FC236}">
              <a16:creationId xmlns="" xmlns:a16="http://schemas.microsoft.com/office/drawing/2014/main" id="{00000000-0008-0000-0000-0000AB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2" name="Text Box 394351">
          <a:extLst>
            <a:ext uri="{FF2B5EF4-FFF2-40B4-BE49-F238E27FC236}">
              <a16:creationId xmlns="" xmlns:a16="http://schemas.microsoft.com/office/drawing/2014/main" id="{00000000-0008-0000-0000-0000AC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3" name="Text Box 394352">
          <a:extLst>
            <a:ext uri="{FF2B5EF4-FFF2-40B4-BE49-F238E27FC236}">
              <a16:creationId xmlns="" xmlns:a16="http://schemas.microsoft.com/office/drawing/2014/main" id="{00000000-0008-0000-0000-0000AD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4" name="Text Box 394353">
          <a:extLst>
            <a:ext uri="{FF2B5EF4-FFF2-40B4-BE49-F238E27FC236}">
              <a16:creationId xmlns="" xmlns:a16="http://schemas.microsoft.com/office/drawing/2014/main" id="{00000000-0008-0000-0000-0000AE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5" name="Text Box 394354">
          <a:extLst>
            <a:ext uri="{FF2B5EF4-FFF2-40B4-BE49-F238E27FC236}">
              <a16:creationId xmlns="" xmlns:a16="http://schemas.microsoft.com/office/drawing/2014/main" id="{00000000-0008-0000-0000-0000AF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6" name="Text Box 394355">
          <a:extLst>
            <a:ext uri="{FF2B5EF4-FFF2-40B4-BE49-F238E27FC236}">
              <a16:creationId xmlns="" xmlns:a16="http://schemas.microsoft.com/office/drawing/2014/main" id="{00000000-0008-0000-0000-0000B0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7" name="Text Box 394356">
          <a:extLst>
            <a:ext uri="{FF2B5EF4-FFF2-40B4-BE49-F238E27FC236}">
              <a16:creationId xmlns="" xmlns:a16="http://schemas.microsoft.com/office/drawing/2014/main" id="{00000000-0008-0000-0000-0000B1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8" name="Text Box 394357">
          <a:extLst>
            <a:ext uri="{FF2B5EF4-FFF2-40B4-BE49-F238E27FC236}">
              <a16:creationId xmlns="" xmlns:a16="http://schemas.microsoft.com/office/drawing/2014/main" id="{00000000-0008-0000-0000-0000B2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79" name="Text Box 394358">
          <a:extLst>
            <a:ext uri="{FF2B5EF4-FFF2-40B4-BE49-F238E27FC236}">
              <a16:creationId xmlns="" xmlns:a16="http://schemas.microsoft.com/office/drawing/2014/main" id="{00000000-0008-0000-0000-0000B3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0" name="Text Box 394359">
          <a:extLst>
            <a:ext uri="{FF2B5EF4-FFF2-40B4-BE49-F238E27FC236}">
              <a16:creationId xmlns="" xmlns:a16="http://schemas.microsoft.com/office/drawing/2014/main" id="{00000000-0008-0000-0000-0000B4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1" name="Text Box 394729">
          <a:extLst>
            <a:ext uri="{FF2B5EF4-FFF2-40B4-BE49-F238E27FC236}">
              <a16:creationId xmlns="" xmlns:a16="http://schemas.microsoft.com/office/drawing/2014/main" id="{00000000-0008-0000-0000-0000B5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2" name="Text Box 394730">
          <a:extLst>
            <a:ext uri="{FF2B5EF4-FFF2-40B4-BE49-F238E27FC236}">
              <a16:creationId xmlns="" xmlns:a16="http://schemas.microsoft.com/office/drawing/2014/main" id="{00000000-0008-0000-0000-0000B6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3" name="Text Box 394731">
          <a:extLst>
            <a:ext uri="{FF2B5EF4-FFF2-40B4-BE49-F238E27FC236}">
              <a16:creationId xmlns="" xmlns:a16="http://schemas.microsoft.com/office/drawing/2014/main" id="{00000000-0008-0000-0000-0000B7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4" name="Text Box 394732">
          <a:extLst>
            <a:ext uri="{FF2B5EF4-FFF2-40B4-BE49-F238E27FC236}">
              <a16:creationId xmlns="" xmlns:a16="http://schemas.microsoft.com/office/drawing/2014/main" id="{00000000-0008-0000-0000-0000B8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5" name="Text Box 394733">
          <a:extLst>
            <a:ext uri="{FF2B5EF4-FFF2-40B4-BE49-F238E27FC236}">
              <a16:creationId xmlns="" xmlns:a16="http://schemas.microsoft.com/office/drawing/2014/main" id="{00000000-0008-0000-0000-0000B9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6" name="Text Box 394734">
          <a:extLst>
            <a:ext uri="{FF2B5EF4-FFF2-40B4-BE49-F238E27FC236}">
              <a16:creationId xmlns="" xmlns:a16="http://schemas.microsoft.com/office/drawing/2014/main" id="{00000000-0008-0000-0000-0000BA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7" name="Text Box 394735">
          <a:extLst>
            <a:ext uri="{FF2B5EF4-FFF2-40B4-BE49-F238E27FC236}">
              <a16:creationId xmlns="" xmlns:a16="http://schemas.microsoft.com/office/drawing/2014/main" id="{00000000-0008-0000-0000-0000BB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8" name="Text Box 394736">
          <a:extLst>
            <a:ext uri="{FF2B5EF4-FFF2-40B4-BE49-F238E27FC236}">
              <a16:creationId xmlns="" xmlns:a16="http://schemas.microsoft.com/office/drawing/2014/main" id="{00000000-0008-0000-0000-0000BC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89" name="Text Box 394737">
          <a:extLst>
            <a:ext uri="{FF2B5EF4-FFF2-40B4-BE49-F238E27FC236}">
              <a16:creationId xmlns="" xmlns:a16="http://schemas.microsoft.com/office/drawing/2014/main" id="{00000000-0008-0000-0000-0000BD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90" name="Text Box 394738">
          <a:extLst>
            <a:ext uri="{FF2B5EF4-FFF2-40B4-BE49-F238E27FC236}">
              <a16:creationId xmlns="" xmlns:a16="http://schemas.microsoft.com/office/drawing/2014/main" id="{00000000-0008-0000-0000-0000BE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91" name="Text Box 394739">
          <a:extLst>
            <a:ext uri="{FF2B5EF4-FFF2-40B4-BE49-F238E27FC236}">
              <a16:creationId xmlns="" xmlns:a16="http://schemas.microsoft.com/office/drawing/2014/main" id="{00000000-0008-0000-0000-0000BF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92" name="Text Box 394740">
          <a:extLst>
            <a:ext uri="{FF2B5EF4-FFF2-40B4-BE49-F238E27FC236}">
              <a16:creationId xmlns="" xmlns:a16="http://schemas.microsoft.com/office/drawing/2014/main" id="{00000000-0008-0000-0000-0000C0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93" name="Text Box 394741">
          <a:extLst>
            <a:ext uri="{FF2B5EF4-FFF2-40B4-BE49-F238E27FC236}">
              <a16:creationId xmlns="" xmlns:a16="http://schemas.microsoft.com/office/drawing/2014/main" id="{00000000-0008-0000-0000-0000C1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94" name="Text Box 394742">
          <a:extLst>
            <a:ext uri="{FF2B5EF4-FFF2-40B4-BE49-F238E27FC236}">
              <a16:creationId xmlns="" xmlns:a16="http://schemas.microsoft.com/office/drawing/2014/main" id="{00000000-0008-0000-0000-0000C2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95" name="Text Box 394743">
          <a:extLst>
            <a:ext uri="{FF2B5EF4-FFF2-40B4-BE49-F238E27FC236}">
              <a16:creationId xmlns="" xmlns:a16="http://schemas.microsoft.com/office/drawing/2014/main" id="{00000000-0008-0000-0000-0000C3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57150</xdr:colOff>
      <xdr:row>76</xdr:row>
      <xdr:rowOff>76200</xdr:rowOff>
    </xdr:to>
    <xdr:sp macro="" textlink="">
      <xdr:nvSpPr>
        <xdr:cNvPr id="196" name="Text Box 394360">
          <a:extLst>
            <a:ext uri="{FF2B5EF4-FFF2-40B4-BE49-F238E27FC236}">
              <a16:creationId xmlns="" xmlns:a16="http://schemas.microsoft.com/office/drawing/2014/main" id="{00000000-0008-0000-0000-0000C4000000}"/>
            </a:ext>
          </a:extLst>
        </xdr:cNvPr>
        <xdr:cNvSpPr txBox="1">
          <a:spLocks noChangeArrowheads="1"/>
        </xdr:cNvSpPr>
      </xdr:nvSpPr>
      <xdr:spPr bwMode="auto">
        <a:xfrm>
          <a:off x="0" y="567404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57150</xdr:colOff>
      <xdr:row>76</xdr:row>
      <xdr:rowOff>76200</xdr:rowOff>
    </xdr:to>
    <xdr:sp macro="" textlink="">
      <xdr:nvSpPr>
        <xdr:cNvPr id="197" name="Text Box 394744">
          <a:extLst>
            <a:ext uri="{FF2B5EF4-FFF2-40B4-BE49-F238E27FC236}">
              <a16:creationId xmlns="" xmlns:a16="http://schemas.microsoft.com/office/drawing/2014/main" id="{00000000-0008-0000-0000-0000C5000000}"/>
            </a:ext>
          </a:extLst>
        </xdr:cNvPr>
        <xdr:cNvSpPr txBox="1">
          <a:spLocks noChangeArrowheads="1"/>
        </xdr:cNvSpPr>
      </xdr:nvSpPr>
      <xdr:spPr bwMode="auto">
        <a:xfrm>
          <a:off x="0" y="567404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98" name="Text Box 394345">
          <a:extLst>
            <a:ext uri="{FF2B5EF4-FFF2-40B4-BE49-F238E27FC236}">
              <a16:creationId xmlns="" xmlns:a16="http://schemas.microsoft.com/office/drawing/2014/main" id="{00000000-0008-0000-0000-0000C6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199" name="Text Box 394346">
          <a:extLst>
            <a:ext uri="{FF2B5EF4-FFF2-40B4-BE49-F238E27FC236}">
              <a16:creationId xmlns="" xmlns:a16="http://schemas.microsoft.com/office/drawing/2014/main" id="{00000000-0008-0000-0000-0000C7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0" name="Text Box 394347">
          <a:extLst>
            <a:ext uri="{FF2B5EF4-FFF2-40B4-BE49-F238E27FC236}">
              <a16:creationId xmlns="" xmlns:a16="http://schemas.microsoft.com/office/drawing/2014/main" id="{00000000-0008-0000-0000-0000C8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1" name="Text Box 394348">
          <a:extLst>
            <a:ext uri="{FF2B5EF4-FFF2-40B4-BE49-F238E27FC236}">
              <a16:creationId xmlns="" xmlns:a16="http://schemas.microsoft.com/office/drawing/2014/main" id="{00000000-0008-0000-0000-0000C9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2" name="Text Box 394349">
          <a:extLst>
            <a:ext uri="{FF2B5EF4-FFF2-40B4-BE49-F238E27FC236}">
              <a16:creationId xmlns="" xmlns:a16="http://schemas.microsoft.com/office/drawing/2014/main" id="{00000000-0008-0000-0000-0000CA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3" name="Text Box 394350">
          <a:extLst>
            <a:ext uri="{FF2B5EF4-FFF2-40B4-BE49-F238E27FC236}">
              <a16:creationId xmlns="" xmlns:a16="http://schemas.microsoft.com/office/drawing/2014/main" id="{00000000-0008-0000-0000-0000CB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4" name="Text Box 394351">
          <a:extLst>
            <a:ext uri="{FF2B5EF4-FFF2-40B4-BE49-F238E27FC236}">
              <a16:creationId xmlns="" xmlns:a16="http://schemas.microsoft.com/office/drawing/2014/main" id="{00000000-0008-0000-0000-0000CC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5" name="Text Box 394352">
          <a:extLst>
            <a:ext uri="{FF2B5EF4-FFF2-40B4-BE49-F238E27FC236}">
              <a16:creationId xmlns="" xmlns:a16="http://schemas.microsoft.com/office/drawing/2014/main" id="{00000000-0008-0000-0000-0000CD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6" name="Text Box 394353">
          <a:extLst>
            <a:ext uri="{FF2B5EF4-FFF2-40B4-BE49-F238E27FC236}">
              <a16:creationId xmlns="" xmlns:a16="http://schemas.microsoft.com/office/drawing/2014/main" id="{00000000-0008-0000-0000-0000CE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7" name="Text Box 394354">
          <a:extLst>
            <a:ext uri="{FF2B5EF4-FFF2-40B4-BE49-F238E27FC236}">
              <a16:creationId xmlns="" xmlns:a16="http://schemas.microsoft.com/office/drawing/2014/main" id="{00000000-0008-0000-0000-0000CF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8" name="Text Box 394355">
          <a:extLst>
            <a:ext uri="{FF2B5EF4-FFF2-40B4-BE49-F238E27FC236}">
              <a16:creationId xmlns="" xmlns:a16="http://schemas.microsoft.com/office/drawing/2014/main" id="{00000000-0008-0000-0000-0000D0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09" name="Text Box 394356">
          <a:extLst>
            <a:ext uri="{FF2B5EF4-FFF2-40B4-BE49-F238E27FC236}">
              <a16:creationId xmlns="" xmlns:a16="http://schemas.microsoft.com/office/drawing/2014/main" id="{00000000-0008-0000-0000-0000D1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0" name="Text Box 394357">
          <a:extLst>
            <a:ext uri="{FF2B5EF4-FFF2-40B4-BE49-F238E27FC236}">
              <a16:creationId xmlns="" xmlns:a16="http://schemas.microsoft.com/office/drawing/2014/main" id="{00000000-0008-0000-0000-0000D2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1" name="Text Box 394358">
          <a:extLst>
            <a:ext uri="{FF2B5EF4-FFF2-40B4-BE49-F238E27FC236}">
              <a16:creationId xmlns="" xmlns:a16="http://schemas.microsoft.com/office/drawing/2014/main" id="{00000000-0008-0000-0000-0000D3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2" name="Text Box 394359">
          <a:extLst>
            <a:ext uri="{FF2B5EF4-FFF2-40B4-BE49-F238E27FC236}">
              <a16:creationId xmlns="" xmlns:a16="http://schemas.microsoft.com/office/drawing/2014/main" id="{00000000-0008-0000-0000-0000D4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3" name="Text Box 394729">
          <a:extLst>
            <a:ext uri="{FF2B5EF4-FFF2-40B4-BE49-F238E27FC236}">
              <a16:creationId xmlns="" xmlns:a16="http://schemas.microsoft.com/office/drawing/2014/main" id="{00000000-0008-0000-0000-0000D5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4" name="Text Box 394730">
          <a:extLst>
            <a:ext uri="{FF2B5EF4-FFF2-40B4-BE49-F238E27FC236}">
              <a16:creationId xmlns="" xmlns:a16="http://schemas.microsoft.com/office/drawing/2014/main" id="{00000000-0008-0000-0000-0000D6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5" name="Text Box 394731">
          <a:extLst>
            <a:ext uri="{FF2B5EF4-FFF2-40B4-BE49-F238E27FC236}">
              <a16:creationId xmlns="" xmlns:a16="http://schemas.microsoft.com/office/drawing/2014/main" id="{00000000-0008-0000-0000-0000D7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6" name="Text Box 394732">
          <a:extLst>
            <a:ext uri="{FF2B5EF4-FFF2-40B4-BE49-F238E27FC236}">
              <a16:creationId xmlns="" xmlns:a16="http://schemas.microsoft.com/office/drawing/2014/main" id="{00000000-0008-0000-0000-0000D8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7" name="Text Box 394733">
          <a:extLst>
            <a:ext uri="{FF2B5EF4-FFF2-40B4-BE49-F238E27FC236}">
              <a16:creationId xmlns="" xmlns:a16="http://schemas.microsoft.com/office/drawing/2014/main" id="{00000000-0008-0000-0000-0000D9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8" name="Text Box 394734">
          <a:extLst>
            <a:ext uri="{FF2B5EF4-FFF2-40B4-BE49-F238E27FC236}">
              <a16:creationId xmlns="" xmlns:a16="http://schemas.microsoft.com/office/drawing/2014/main" id="{00000000-0008-0000-0000-0000DA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19" name="Text Box 394735">
          <a:extLst>
            <a:ext uri="{FF2B5EF4-FFF2-40B4-BE49-F238E27FC236}">
              <a16:creationId xmlns="" xmlns:a16="http://schemas.microsoft.com/office/drawing/2014/main" id="{00000000-0008-0000-0000-0000DB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20" name="Text Box 394736">
          <a:extLst>
            <a:ext uri="{FF2B5EF4-FFF2-40B4-BE49-F238E27FC236}">
              <a16:creationId xmlns="" xmlns:a16="http://schemas.microsoft.com/office/drawing/2014/main" id="{00000000-0008-0000-0000-0000DC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21" name="Text Box 394737">
          <a:extLst>
            <a:ext uri="{FF2B5EF4-FFF2-40B4-BE49-F238E27FC236}">
              <a16:creationId xmlns="" xmlns:a16="http://schemas.microsoft.com/office/drawing/2014/main" id="{00000000-0008-0000-0000-0000DD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22" name="Text Box 394738">
          <a:extLst>
            <a:ext uri="{FF2B5EF4-FFF2-40B4-BE49-F238E27FC236}">
              <a16:creationId xmlns="" xmlns:a16="http://schemas.microsoft.com/office/drawing/2014/main" id="{00000000-0008-0000-0000-0000DE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23" name="Text Box 394739">
          <a:extLst>
            <a:ext uri="{FF2B5EF4-FFF2-40B4-BE49-F238E27FC236}">
              <a16:creationId xmlns="" xmlns:a16="http://schemas.microsoft.com/office/drawing/2014/main" id="{00000000-0008-0000-0000-0000DF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24" name="Text Box 394740">
          <a:extLst>
            <a:ext uri="{FF2B5EF4-FFF2-40B4-BE49-F238E27FC236}">
              <a16:creationId xmlns="" xmlns:a16="http://schemas.microsoft.com/office/drawing/2014/main" id="{00000000-0008-0000-0000-0000E0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25" name="Text Box 394741">
          <a:extLst>
            <a:ext uri="{FF2B5EF4-FFF2-40B4-BE49-F238E27FC236}">
              <a16:creationId xmlns="" xmlns:a16="http://schemas.microsoft.com/office/drawing/2014/main" id="{00000000-0008-0000-0000-0000E1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26" name="Text Box 394742">
          <a:extLst>
            <a:ext uri="{FF2B5EF4-FFF2-40B4-BE49-F238E27FC236}">
              <a16:creationId xmlns="" xmlns:a16="http://schemas.microsoft.com/office/drawing/2014/main" id="{00000000-0008-0000-0000-0000E2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27" name="Text Box 394743">
          <a:extLst>
            <a:ext uri="{FF2B5EF4-FFF2-40B4-BE49-F238E27FC236}">
              <a16:creationId xmlns="" xmlns:a16="http://schemas.microsoft.com/office/drawing/2014/main" id="{00000000-0008-0000-0000-0000E3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57150</xdr:colOff>
      <xdr:row>76</xdr:row>
      <xdr:rowOff>76200</xdr:rowOff>
    </xdr:to>
    <xdr:sp macro="" textlink="">
      <xdr:nvSpPr>
        <xdr:cNvPr id="228" name="Text Box 394360">
          <a:extLst>
            <a:ext uri="{FF2B5EF4-FFF2-40B4-BE49-F238E27FC236}">
              <a16:creationId xmlns="" xmlns:a16="http://schemas.microsoft.com/office/drawing/2014/main" id="{00000000-0008-0000-0000-0000E4000000}"/>
            </a:ext>
          </a:extLst>
        </xdr:cNvPr>
        <xdr:cNvSpPr txBox="1">
          <a:spLocks noChangeArrowheads="1"/>
        </xdr:cNvSpPr>
      </xdr:nvSpPr>
      <xdr:spPr bwMode="auto">
        <a:xfrm>
          <a:off x="0" y="567404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57150</xdr:colOff>
      <xdr:row>76</xdr:row>
      <xdr:rowOff>76200</xdr:rowOff>
    </xdr:to>
    <xdr:sp macro="" textlink="">
      <xdr:nvSpPr>
        <xdr:cNvPr id="229" name="Text Box 394744">
          <a:extLst>
            <a:ext uri="{FF2B5EF4-FFF2-40B4-BE49-F238E27FC236}">
              <a16:creationId xmlns="" xmlns:a16="http://schemas.microsoft.com/office/drawing/2014/main" id="{00000000-0008-0000-0000-0000E5000000}"/>
            </a:ext>
          </a:extLst>
        </xdr:cNvPr>
        <xdr:cNvSpPr txBox="1">
          <a:spLocks noChangeArrowheads="1"/>
        </xdr:cNvSpPr>
      </xdr:nvSpPr>
      <xdr:spPr bwMode="auto">
        <a:xfrm>
          <a:off x="0" y="567404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0" name="Text Box 394345">
          <a:extLst>
            <a:ext uri="{FF2B5EF4-FFF2-40B4-BE49-F238E27FC236}">
              <a16:creationId xmlns="" xmlns:a16="http://schemas.microsoft.com/office/drawing/2014/main" id="{00000000-0008-0000-0000-0000E6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1" name="Text Box 394346">
          <a:extLst>
            <a:ext uri="{FF2B5EF4-FFF2-40B4-BE49-F238E27FC236}">
              <a16:creationId xmlns="" xmlns:a16="http://schemas.microsoft.com/office/drawing/2014/main" id="{00000000-0008-0000-0000-0000E7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2" name="Text Box 394347">
          <a:extLst>
            <a:ext uri="{FF2B5EF4-FFF2-40B4-BE49-F238E27FC236}">
              <a16:creationId xmlns="" xmlns:a16="http://schemas.microsoft.com/office/drawing/2014/main" id="{00000000-0008-0000-0000-0000E8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3" name="Text Box 394348">
          <a:extLst>
            <a:ext uri="{FF2B5EF4-FFF2-40B4-BE49-F238E27FC236}">
              <a16:creationId xmlns="" xmlns:a16="http://schemas.microsoft.com/office/drawing/2014/main" id="{00000000-0008-0000-0000-0000E9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4" name="Text Box 394349">
          <a:extLst>
            <a:ext uri="{FF2B5EF4-FFF2-40B4-BE49-F238E27FC236}">
              <a16:creationId xmlns="" xmlns:a16="http://schemas.microsoft.com/office/drawing/2014/main" id="{00000000-0008-0000-0000-0000EA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5" name="Text Box 394350">
          <a:extLst>
            <a:ext uri="{FF2B5EF4-FFF2-40B4-BE49-F238E27FC236}">
              <a16:creationId xmlns="" xmlns:a16="http://schemas.microsoft.com/office/drawing/2014/main" id="{00000000-0008-0000-0000-0000EB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6" name="Text Box 394351">
          <a:extLst>
            <a:ext uri="{FF2B5EF4-FFF2-40B4-BE49-F238E27FC236}">
              <a16:creationId xmlns="" xmlns:a16="http://schemas.microsoft.com/office/drawing/2014/main" id="{00000000-0008-0000-0000-0000EC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7" name="Text Box 394352">
          <a:extLst>
            <a:ext uri="{FF2B5EF4-FFF2-40B4-BE49-F238E27FC236}">
              <a16:creationId xmlns="" xmlns:a16="http://schemas.microsoft.com/office/drawing/2014/main" id="{00000000-0008-0000-0000-0000ED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8" name="Text Box 394353">
          <a:extLst>
            <a:ext uri="{FF2B5EF4-FFF2-40B4-BE49-F238E27FC236}">
              <a16:creationId xmlns="" xmlns:a16="http://schemas.microsoft.com/office/drawing/2014/main" id="{00000000-0008-0000-0000-0000EE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39" name="Text Box 394354">
          <a:extLst>
            <a:ext uri="{FF2B5EF4-FFF2-40B4-BE49-F238E27FC236}">
              <a16:creationId xmlns="" xmlns:a16="http://schemas.microsoft.com/office/drawing/2014/main" id="{00000000-0008-0000-0000-0000EF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0" name="Text Box 394355">
          <a:extLst>
            <a:ext uri="{FF2B5EF4-FFF2-40B4-BE49-F238E27FC236}">
              <a16:creationId xmlns="" xmlns:a16="http://schemas.microsoft.com/office/drawing/2014/main" id="{00000000-0008-0000-0000-0000F0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1" name="Text Box 394356">
          <a:extLst>
            <a:ext uri="{FF2B5EF4-FFF2-40B4-BE49-F238E27FC236}">
              <a16:creationId xmlns="" xmlns:a16="http://schemas.microsoft.com/office/drawing/2014/main" id="{00000000-0008-0000-0000-0000F1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2" name="Text Box 394357">
          <a:extLst>
            <a:ext uri="{FF2B5EF4-FFF2-40B4-BE49-F238E27FC236}">
              <a16:creationId xmlns="" xmlns:a16="http://schemas.microsoft.com/office/drawing/2014/main" id="{00000000-0008-0000-0000-0000F2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3" name="Text Box 394358">
          <a:extLst>
            <a:ext uri="{FF2B5EF4-FFF2-40B4-BE49-F238E27FC236}">
              <a16:creationId xmlns="" xmlns:a16="http://schemas.microsoft.com/office/drawing/2014/main" id="{00000000-0008-0000-0000-0000F3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4" name="Text Box 394359">
          <a:extLst>
            <a:ext uri="{FF2B5EF4-FFF2-40B4-BE49-F238E27FC236}">
              <a16:creationId xmlns="" xmlns:a16="http://schemas.microsoft.com/office/drawing/2014/main" id="{00000000-0008-0000-0000-0000F4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5" name="Text Box 394729">
          <a:extLst>
            <a:ext uri="{FF2B5EF4-FFF2-40B4-BE49-F238E27FC236}">
              <a16:creationId xmlns="" xmlns:a16="http://schemas.microsoft.com/office/drawing/2014/main" id="{00000000-0008-0000-0000-0000F5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6" name="Text Box 394730">
          <a:extLst>
            <a:ext uri="{FF2B5EF4-FFF2-40B4-BE49-F238E27FC236}">
              <a16:creationId xmlns="" xmlns:a16="http://schemas.microsoft.com/office/drawing/2014/main" id="{00000000-0008-0000-0000-0000F6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7" name="Text Box 394731">
          <a:extLst>
            <a:ext uri="{FF2B5EF4-FFF2-40B4-BE49-F238E27FC236}">
              <a16:creationId xmlns="" xmlns:a16="http://schemas.microsoft.com/office/drawing/2014/main" id="{00000000-0008-0000-0000-0000F7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8" name="Text Box 394732">
          <a:extLst>
            <a:ext uri="{FF2B5EF4-FFF2-40B4-BE49-F238E27FC236}">
              <a16:creationId xmlns="" xmlns:a16="http://schemas.microsoft.com/office/drawing/2014/main" id="{00000000-0008-0000-0000-0000F8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49" name="Text Box 394733">
          <a:extLst>
            <a:ext uri="{FF2B5EF4-FFF2-40B4-BE49-F238E27FC236}">
              <a16:creationId xmlns="" xmlns:a16="http://schemas.microsoft.com/office/drawing/2014/main" id="{00000000-0008-0000-0000-0000F9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0" name="Text Box 394734">
          <a:extLst>
            <a:ext uri="{FF2B5EF4-FFF2-40B4-BE49-F238E27FC236}">
              <a16:creationId xmlns="" xmlns:a16="http://schemas.microsoft.com/office/drawing/2014/main" id="{00000000-0008-0000-0000-0000FA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1" name="Text Box 394735">
          <a:extLst>
            <a:ext uri="{FF2B5EF4-FFF2-40B4-BE49-F238E27FC236}">
              <a16:creationId xmlns="" xmlns:a16="http://schemas.microsoft.com/office/drawing/2014/main" id="{00000000-0008-0000-0000-0000FB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2" name="Text Box 394736">
          <a:extLst>
            <a:ext uri="{FF2B5EF4-FFF2-40B4-BE49-F238E27FC236}">
              <a16:creationId xmlns="" xmlns:a16="http://schemas.microsoft.com/office/drawing/2014/main" id="{00000000-0008-0000-0000-0000FC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3" name="Text Box 394737">
          <a:extLst>
            <a:ext uri="{FF2B5EF4-FFF2-40B4-BE49-F238E27FC236}">
              <a16:creationId xmlns="" xmlns:a16="http://schemas.microsoft.com/office/drawing/2014/main" id="{00000000-0008-0000-0000-0000FD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4" name="Text Box 394738">
          <a:extLst>
            <a:ext uri="{FF2B5EF4-FFF2-40B4-BE49-F238E27FC236}">
              <a16:creationId xmlns="" xmlns:a16="http://schemas.microsoft.com/office/drawing/2014/main" id="{00000000-0008-0000-0000-0000FE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5" name="Text Box 394739">
          <a:extLst>
            <a:ext uri="{FF2B5EF4-FFF2-40B4-BE49-F238E27FC236}">
              <a16:creationId xmlns="" xmlns:a16="http://schemas.microsoft.com/office/drawing/2014/main" id="{00000000-0008-0000-0000-0000FF00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6" name="Text Box 394740">
          <a:extLst>
            <a:ext uri="{FF2B5EF4-FFF2-40B4-BE49-F238E27FC236}">
              <a16:creationId xmlns="" xmlns:a16="http://schemas.microsoft.com/office/drawing/2014/main" id="{00000000-0008-0000-0000-000000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7" name="Text Box 394741">
          <a:extLst>
            <a:ext uri="{FF2B5EF4-FFF2-40B4-BE49-F238E27FC236}">
              <a16:creationId xmlns="" xmlns:a16="http://schemas.microsoft.com/office/drawing/2014/main" id="{00000000-0008-0000-0000-000001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8" name="Text Box 394742">
          <a:extLst>
            <a:ext uri="{FF2B5EF4-FFF2-40B4-BE49-F238E27FC236}">
              <a16:creationId xmlns="" xmlns:a16="http://schemas.microsoft.com/office/drawing/2014/main" id="{00000000-0008-0000-0000-000002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59" name="Text Box 394743">
          <a:extLst>
            <a:ext uri="{FF2B5EF4-FFF2-40B4-BE49-F238E27FC236}">
              <a16:creationId xmlns="" xmlns:a16="http://schemas.microsoft.com/office/drawing/2014/main" id="{00000000-0008-0000-0000-000003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0" name="Text Box 394345">
          <a:extLst>
            <a:ext uri="{FF2B5EF4-FFF2-40B4-BE49-F238E27FC236}">
              <a16:creationId xmlns="" xmlns:a16="http://schemas.microsoft.com/office/drawing/2014/main" id="{00000000-0008-0000-0000-000004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1" name="Text Box 394346">
          <a:extLst>
            <a:ext uri="{FF2B5EF4-FFF2-40B4-BE49-F238E27FC236}">
              <a16:creationId xmlns="" xmlns:a16="http://schemas.microsoft.com/office/drawing/2014/main" id="{00000000-0008-0000-0000-000005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2" name="Text Box 394347">
          <a:extLst>
            <a:ext uri="{FF2B5EF4-FFF2-40B4-BE49-F238E27FC236}">
              <a16:creationId xmlns="" xmlns:a16="http://schemas.microsoft.com/office/drawing/2014/main" id="{00000000-0008-0000-0000-000006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3" name="Text Box 394348">
          <a:extLst>
            <a:ext uri="{FF2B5EF4-FFF2-40B4-BE49-F238E27FC236}">
              <a16:creationId xmlns="" xmlns:a16="http://schemas.microsoft.com/office/drawing/2014/main" id="{00000000-0008-0000-0000-000007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4" name="Text Box 394349">
          <a:extLst>
            <a:ext uri="{FF2B5EF4-FFF2-40B4-BE49-F238E27FC236}">
              <a16:creationId xmlns="" xmlns:a16="http://schemas.microsoft.com/office/drawing/2014/main" id="{00000000-0008-0000-0000-000008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5" name="Text Box 394350">
          <a:extLst>
            <a:ext uri="{FF2B5EF4-FFF2-40B4-BE49-F238E27FC236}">
              <a16:creationId xmlns="" xmlns:a16="http://schemas.microsoft.com/office/drawing/2014/main" id="{00000000-0008-0000-0000-000009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6" name="Text Box 394351">
          <a:extLst>
            <a:ext uri="{FF2B5EF4-FFF2-40B4-BE49-F238E27FC236}">
              <a16:creationId xmlns="" xmlns:a16="http://schemas.microsoft.com/office/drawing/2014/main" id="{00000000-0008-0000-0000-00000A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7" name="Text Box 394352">
          <a:extLst>
            <a:ext uri="{FF2B5EF4-FFF2-40B4-BE49-F238E27FC236}">
              <a16:creationId xmlns="" xmlns:a16="http://schemas.microsoft.com/office/drawing/2014/main" id="{00000000-0008-0000-0000-00000B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8" name="Text Box 394353">
          <a:extLst>
            <a:ext uri="{FF2B5EF4-FFF2-40B4-BE49-F238E27FC236}">
              <a16:creationId xmlns="" xmlns:a16="http://schemas.microsoft.com/office/drawing/2014/main" id="{00000000-0008-0000-0000-00000C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69" name="Text Box 394354">
          <a:extLst>
            <a:ext uri="{FF2B5EF4-FFF2-40B4-BE49-F238E27FC236}">
              <a16:creationId xmlns="" xmlns:a16="http://schemas.microsoft.com/office/drawing/2014/main" id="{00000000-0008-0000-0000-00000D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0" name="Text Box 394355">
          <a:extLst>
            <a:ext uri="{FF2B5EF4-FFF2-40B4-BE49-F238E27FC236}">
              <a16:creationId xmlns="" xmlns:a16="http://schemas.microsoft.com/office/drawing/2014/main" id="{00000000-0008-0000-0000-00000E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1" name="Text Box 394356">
          <a:extLst>
            <a:ext uri="{FF2B5EF4-FFF2-40B4-BE49-F238E27FC236}">
              <a16:creationId xmlns="" xmlns:a16="http://schemas.microsoft.com/office/drawing/2014/main" id="{00000000-0008-0000-0000-00000F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2" name="Text Box 394357">
          <a:extLst>
            <a:ext uri="{FF2B5EF4-FFF2-40B4-BE49-F238E27FC236}">
              <a16:creationId xmlns="" xmlns:a16="http://schemas.microsoft.com/office/drawing/2014/main" id="{00000000-0008-0000-0000-000010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3" name="Text Box 394358">
          <a:extLst>
            <a:ext uri="{FF2B5EF4-FFF2-40B4-BE49-F238E27FC236}">
              <a16:creationId xmlns="" xmlns:a16="http://schemas.microsoft.com/office/drawing/2014/main" id="{00000000-0008-0000-0000-000011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4" name="Text Box 394359">
          <a:extLst>
            <a:ext uri="{FF2B5EF4-FFF2-40B4-BE49-F238E27FC236}">
              <a16:creationId xmlns="" xmlns:a16="http://schemas.microsoft.com/office/drawing/2014/main" id="{00000000-0008-0000-0000-000012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5" name="Text Box 394729">
          <a:extLst>
            <a:ext uri="{FF2B5EF4-FFF2-40B4-BE49-F238E27FC236}">
              <a16:creationId xmlns="" xmlns:a16="http://schemas.microsoft.com/office/drawing/2014/main" id="{00000000-0008-0000-0000-000013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6" name="Text Box 394730">
          <a:extLst>
            <a:ext uri="{FF2B5EF4-FFF2-40B4-BE49-F238E27FC236}">
              <a16:creationId xmlns="" xmlns:a16="http://schemas.microsoft.com/office/drawing/2014/main" id="{00000000-0008-0000-0000-000014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7" name="Text Box 394731">
          <a:extLst>
            <a:ext uri="{FF2B5EF4-FFF2-40B4-BE49-F238E27FC236}">
              <a16:creationId xmlns="" xmlns:a16="http://schemas.microsoft.com/office/drawing/2014/main" id="{00000000-0008-0000-0000-000015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8" name="Text Box 394732">
          <a:extLst>
            <a:ext uri="{FF2B5EF4-FFF2-40B4-BE49-F238E27FC236}">
              <a16:creationId xmlns="" xmlns:a16="http://schemas.microsoft.com/office/drawing/2014/main" id="{00000000-0008-0000-0000-000016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79" name="Text Box 394733">
          <a:extLst>
            <a:ext uri="{FF2B5EF4-FFF2-40B4-BE49-F238E27FC236}">
              <a16:creationId xmlns="" xmlns:a16="http://schemas.microsoft.com/office/drawing/2014/main" id="{00000000-0008-0000-0000-000017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0" name="Text Box 394734">
          <a:extLst>
            <a:ext uri="{FF2B5EF4-FFF2-40B4-BE49-F238E27FC236}">
              <a16:creationId xmlns="" xmlns:a16="http://schemas.microsoft.com/office/drawing/2014/main" id="{00000000-0008-0000-0000-000018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1" name="Text Box 394735">
          <a:extLst>
            <a:ext uri="{FF2B5EF4-FFF2-40B4-BE49-F238E27FC236}">
              <a16:creationId xmlns="" xmlns:a16="http://schemas.microsoft.com/office/drawing/2014/main" id="{00000000-0008-0000-0000-000019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2" name="Text Box 394736">
          <a:extLst>
            <a:ext uri="{FF2B5EF4-FFF2-40B4-BE49-F238E27FC236}">
              <a16:creationId xmlns="" xmlns:a16="http://schemas.microsoft.com/office/drawing/2014/main" id="{00000000-0008-0000-0000-00001A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3" name="Text Box 394737">
          <a:extLst>
            <a:ext uri="{FF2B5EF4-FFF2-40B4-BE49-F238E27FC236}">
              <a16:creationId xmlns="" xmlns:a16="http://schemas.microsoft.com/office/drawing/2014/main" id="{00000000-0008-0000-0000-00001B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4" name="Text Box 394738">
          <a:extLst>
            <a:ext uri="{FF2B5EF4-FFF2-40B4-BE49-F238E27FC236}">
              <a16:creationId xmlns="" xmlns:a16="http://schemas.microsoft.com/office/drawing/2014/main" id="{00000000-0008-0000-0000-00001C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5" name="Text Box 394739">
          <a:extLst>
            <a:ext uri="{FF2B5EF4-FFF2-40B4-BE49-F238E27FC236}">
              <a16:creationId xmlns="" xmlns:a16="http://schemas.microsoft.com/office/drawing/2014/main" id="{00000000-0008-0000-0000-00001D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6" name="Text Box 394740">
          <a:extLst>
            <a:ext uri="{FF2B5EF4-FFF2-40B4-BE49-F238E27FC236}">
              <a16:creationId xmlns="" xmlns:a16="http://schemas.microsoft.com/office/drawing/2014/main" id="{00000000-0008-0000-0000-00001E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7" name="Text Box 394741">
          <a:extLst>
            <a:ext uri="{FF2B5EF4-FFF2-40B4-BE49-F238E27FC236}">
              <a16:creationId xmlns="" xmlns:a16="http://schemas.microsoft.com/office/drawing/2014/main" id="{00000000-0008-0000-0000-00001F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8" name="Text Box 394742">
          <a:extLst>
            <a:ext uri="{FF2B5EF4-FFF2-40B4-BE49-F238E27FC236}">
              <a16:creationId xmlns="" xmlns:a16="http://schemas.microsoft.com/office/drawing/2014/main" id="{00000000-0008-0000-0000-000020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89" name="Text Box 394743">
          <a:extLst>
            <a:ext uri="{FF2B5EF4-FFF2-40B4-BE49-F238E27FC236}">
              <a16:creationId xmlns="" xmlns:a16="http://schemas.microsoft.com/office/drawing/2014/main" id="{00000000-0008-0000-0000-000021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0" name="Text Box 394345">
          <a:extLst>
            <a:ext uri="{FF2B5EF4-FFF2-40B4-BE49-F238E27FC236}">
              <a16:creationId xmlns="" xmlns:a16="http://schemas.microsoft.com/office/drawing/2014/main" id="{00000000-0008-0000-0000-000022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1" name="Text Box 394346">
          <a:extLst>
            <a:ext uri="{FF2B5EF4-FFF2-40B4-BE49-F238E27FC236}">
              <a16:creationId xmlns="" xmlns:a16="http://schemas.microsoft.com/office/drawing/2014/main" id="{00000000-0008-0000-0000-000023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2" name="Text Box 394347">
          <a:extLst>
            <a:ext uri="{FF2B5EF4-FFF2-40B4-BE49-F238E27FC236}">
              <a16:creationId xmlns="" xmlns:a16="http://schemas.microsoft.com/office/drawing/2014/main" id="{00000000-0008-0000-0000-000024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3" name="Text Box 394348">
          <a:extLst>
            <a:ext uri="{FF2B5EF4-FFF2-40B4-BE49-F238E27FC236}">
              <a16:creationId xmlns="" xmlns:a16="http://schemas.microsoft.com/office/drawing/2014/main" id="{00000000-0008-0000-0000-000025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4" name="Text Box 394349">
          <a:extLst>
            <a:ext uri="{FF2B5EF4-FFF2-40B4-BE49-F238E27FC236}">
              <a16:creationId xmlns="" xmlns:a16="http://schemas.microsoft.com/office/drawing/2014/main" id="{00000000-0008-0000-0000-000026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5" name="Text Box 394350">
          <a:extLst>
            <a:ext uri="{FF2B5EF4-FFF2-40B4-BE49-F238E27FC236}">
              <a16:creationId xmlns="" xmlns:a16="http://schemas.microsoft.com/office/drawing/2014/main" id="{00000000-0008-0000-0000-000027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6" name="Text Box 394351">
          <a:extLst>
            <a:ext uri="{FF2B5EF4-FFF2-40B4-BE49-F238E27FC236}">
              <a16:creationId xmlns="" xmlns:a16="http://schemas.microsoft.com/office/drawing/2014/main" id="{00000000-0008-0000-0000-000028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7" name="Text Box 394352">
          <a:extLst>
            <a:ext uri="{FF2B5EF4-FFF2-40B4-BE49-F238E27FC236}">
              <a16:creationId xmlns="" xmlns:a16="http://schemas.microsoft.com/office/drawing/2014/main" id="{00000000-0008-0000-0000-000029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8" name="Text Box 394353">
          <a:extLst>
            <a:ext uri="{FF2B5EF4-FFF2-40B4-BE49-F238E27FC236}">
              <a16:creationId xmlns="" xmlns:a16="http://schemas.microsoft.com/office/drawing/2014/main" id="{00000000-0008-0000-0000-00002A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299" name="Text Box 394354">
          <a:extLst>
            <a:ext uri="{FF2B5EF4-FFF2-40B4-BE49-F238E27FC236}">
              <a16:creationId xmlns="" xmlns:a16="http://schemas.microsoft.com/office/drawing/2014/main" id="{00000000-0008-0000-0000-00002B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0" name="Text Box 394355">
          <a:extLst>
            <a:ext uri="{FF2B5EF4-FFF2-40B4-BE49-F238E27FC236}">
              <a16:creationId xmlns="" xmlns:a16="http://schemas.microsoft.com/office/drawing/2014/main" id="{00000000-0008-0000-0000-00002C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1" name="Text Box 394356">
          <a:extLst>
            <a:ext uri="{FF2B5EF4-FFF2-40B4-BE49-F238E27FC236}">
              <a16:creationId xmlns="" xmlns:a16="http://schemas.microsoft.com/office/drawing/2014/main" id="{00000000-0008-0000-0000-00002D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2" name="Text Box 394357">
          <a:extLst>
            <a:ext uri="{FF2B5EF4-FFF2-40B4-BE49-F238E27FC236}">
              <a16:creationId xmlns="" xmlns:a16="http://schemas.microsoft.com/office/drawing/2014/main" id="{00000000-0008-0000-0000-00002E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3" name="Text Box 394358">
          <a:extLst>
            <a:ext uri="{FF2B5EF4-FFF2-40B4-BE49-F238E27FC236}">
              <a16:creationId xmlns="" xmlns:a16="http://schemas.microsoft.com/office/drawing/2014/main" id="{00000000-0008-0000-0000-00002F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4" name="Text Box 394359">
          <a:extLst>
            <a:ext uri="{FF2B5EF4-FFF2-40B4-BE49-F238E27FC236}">
              <a16:creationId xmlns="" xmlns:a16="http://schemas.microsoft.com/office/drawing/2014/main" id="{00000000-0008-0000-0000-000030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5" name="Text Box 394729">
          <a:extLst>
            <a:ext uri="{FF2B5EF4-FFF2-40B4-BE49-F238E27FC236}">
              <a16:creationId xmlns="" xmlns:a16="http://schemas.microsoft.com/office/drawing/2014/main" id="{00000000-0008-0000-0000-000031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6" name="Text Box 394730">
          <a:extLst>
            <a:ext uri="{FF2B5EF4-FFF2-40B4-BE49-F238E27FC236}">
              <a16:creationId xmlns="" xmlns:a16="http://schemas.microsoft.com/office/drawing/2014/main" id="{00000000-0008-0000-0000-000032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7" name="Text Box 394731">
          <a:extLst>
            <a:ext uri="{FF2B5EF4-FFF2-40B4-BE49-F238E27FC236}">
              <a16:creationId xmlns="" xmlns:a16="http://schemas.microsoft.com/office/drawing/2014/main" id="{00000000-0008-0000-0000-000033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8" name="Text Box 394732">
          <a:extLst>
            <a:ext uri="{FF2B5EF4-FFF2-40B4-BE49-F238E27FC236}">
              <a16:creationId xmlns="" xmlns:a16="http://schemas.microsoft.com/office/drawing/2014/main" id="{00000000-0008-0000-0000-000034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09" name="Text Box 394733">
          <a:extLst>
            <a:ext uri="{FF2B5EF4-FFF2-40B4-BE49-F238E27FC236}">
              <a16:creationId xmlns="" xmlns:a16="http://schemas.microsoft.com/office/drawing/2014/main" id="{00000000-0008-0000-0000-000035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0" name="Text Box 394734">
          <a:extLst>
            <a:ext uri="{FF2B5EF4-FFF2-40B4-BE49-F238E27FC236}">
              <a16:creationId xmlns="" xmlns:a16="http://schemas.microsoft.com/office/drawing/2014/main" id="{00000000-0008-0000-0000-000036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1" name="Text Box 394735">
          <a:extLst>
            <a:ext uri="{FF2B5EF4-FFF2-40B4-BE49-F238E27FC236}">
              <a16:creationId xmlns="" xmlns:a16="http://schemas.microsoft.com/office/drawing/2014/main" id="{00000000-0008-0000-0000-000037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2" name="Text Box 394736">
          <a:extLst>
            <a:ext uri="{FF2B5EF4-FFF2-40B4-BE49-F238E27FC236}">
              <a16:creationId xmlns="" xmlns:a16="http://schemas.microsoft.com/office/drawing/2014/main" id="{00000000-0008-0000-0000-000038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3" name="Text Box 394737">
          <a:extLst>
            <a:ext uri="{FF2B5EF4-FFF2-40B4-BE49-F238E27FC236}">
              <a16:creationId xmlns="" xmlns:a16="http://schemas.microsoft.com/office/drawing/2014/main" id="{00000000-0008-0000-0000-000039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4" name="Text Box 394738">
          <a:extLst>
            <a:ext uri="{FF2B5EF4-FFF2-40B4-BE49-F238E27FC236}">
              <a16:creationId xmlns="" xmlns:a16="http://schemas.microsoft.com/office/drawing/2014/main" id="{00000000-0008-0000-0000-00003A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5" name="Text Box 394739">
          <a:extLst>
            <a:ext uri="{FF2B5EF4-FFF2-40B4-BE49-F238E27FC236}">
              <a16:creationId xmlns="" xmlns:a16="http://schemas.microsoft.com/office/drawing/2014/main" id="{00000000-0008-0000-0000-00003B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6" name="Text Box 394740">
          <a:extLst>
            <a:ext uri="{FF2B5EF4-FFF2-40B4-BE49-F238E27FC236}">
              <a16:creationId xmlns="" xmlns:a16="http://schemas.microsoft.com/office/drawing/2014/main" id="{00000000-0008-0000-0000-00003C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7" name="Text Box 394741">
          <a:extLst>
            <a:ext uri="{FF2B5EF4-FFF2-40B4-BE49-F238E27FC236}">
              <a16:creationId xmlns="" xmlns:a16="http://schemas.microsoft.com/office/drawing/2014/main" id="{00000000-0008-0000-0000-00003D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8" name="Text Box 394742">
          <a:extLst>
            <a:ext uri="{FF2B5EF4-FFF2-40B4-BE49-F238E27FC236}">
              <a16:creationId xmlns="" xmlns:a16="http://schemas.microsoft.com/office/drawing/2014/main" id="{00000000-0008-0000-0000-00003E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19" name="Text Box 394743">
          <a:extLst>
            <a:ext uri="{FF2B5EF4-FFF2-40B4-BE49-F238E27FC236}">
              <a16:creationId xmlns="" xmlns:a16="http://schemas.microsoft.com/office/drawing/2014/main" id="{00000000-0008-0000-0000-00003F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57150</xdr:colOff>
      <xdr:row>76</xdr:row>
      <xdr:rowOff>76200</xdr:rowOff>
    </xdr:to>
    <xdr:sp macro="" textlink="">
      <xdr:nvSpPr>
        <xdr:cNvPr id="320" name="Text Box 394360">
          <a:extLst>
            <a:ext uri="{FF2B5EF4-FFF2-40B4-BE49-F238E27FC236}">
              <a16:creationId xmlns="" xmlns:a16="http://schemas.microsoft.com/office/drawing/2014/main" id="{00000000-0008-0000-0000-000040010000}"/>
            </a:ext>
          </a:extLst>
        </xdr:cNvPr>
        <xdr:cNvSpPr txBox="1">
          <a:spLocks noChangeArrowheads="1"/>
        </xdr:cNvSpPr>
      </xdr:nvSpPr>
      <xdr:spPr bwMode="auto">
        <a:xfrm>
          <a:off x="0" y="567404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57150</xdr:colOff>
      <xdr:row>76</xdr:row>
      <xdr:rowOff>76200</xdr:rowOff>
    </xdr:to>
    <xdr:sp macro="" textlink="">
      <xdr:nvSpPr>
        <xdr:cNvPr id="321" name="Text Box 394744">
          <a:extLst>
            <a:ext uri="{FF2B5EF4-FFF2-40B4-BE49-F238E27FC236}">
              <a16:creationId xmlns="" xmlns:a16="http://schemas.microsoft.com/office/drawing/2014/main" id="{00000000-0008-0000-0000-000041010000}"/>
            </a:ext>
          </a:extLst>
        </xdr:cNvPr>
        <xdr:cNvSpPr txBox="1">
          <a:spLocks noChangeArrowheads="1"/>
        </xdr:cNvSpPr>
      </xdr:nvSpPr>
      <xdr:spPr bwMode="auto">
        <a:xfrm>
          <a:off x="0" y="567404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22" name="Text Box 394345">
          <a:extLst>
            <a:ext uri="{FF2B5EF4-FFF2-40B4-BE49-F238E27FC236}">
              <a16:creationId xmlns="" xmlns:a16="http://schemas.microsoft.com/office/drawing/2014/main" id="{00000000-0008-0000-0000-000042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23" name="Text Box 394346">
          <a:extLst>
            <a:ext uri="{FF2B5EF4-FFF2-40B4-BE49-F238E27FC236}">
              <a16:creationId xmlns="" xmlns:a16="http://schemas.microsoft.com/office/drawing/2014/main" id="{00000000-0008-0000-0000-000043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24" name="Text Box 394347">
          <a:extLst>
            <a:ext uri="{FF2B5EF4-FFF2-40B4-BE49-F238E27FC236}">
              <a16:creationId xmlns="" xmlns:a16="http://schemas.microsoft.com/office/drawing/2014/main" id="{00000000-0008-0000-0000-000044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25" name="Text Box 394348">
          <a:extLst>
            <a:ext uri="{FF2B5EF4-FFF2-40B4-BE49-F238E27FC236}">
              <a16:creationId xmlns="" xmlns:a16="http://schemas.microsoft.com/office/drawing/2014/main" id="{00000000-0008-0000-0000-000045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26" name="Text Box 394349">
          <a:extLst>
            <a:ext uri="{FF2B5EF4-FFF2-40B4-BE49-F238E27FC236}">
              <a16:creationId xmlns="" xmlns:a16="http://schemas.microsoft.com/office/drawing/2014/main" id="{00000000-0008-0000-0000-000046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27" name="Text Box 394350">
          <a:extLst>
            <a:ext uri="{FF2B5EF4-FFF2-40B4-BE49-F238E27FC236}">
              <a16:creationId xmlns="" xmlns:a16="http://schemas.microsoft.com/office/drawing/2014/main" id="{00000000-0008-0000-0000-000047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28" name="Text Box 394351">
          <a:extLst>
            <a:ext uri="{FF2B5EF4-FFF2-40B4-BE49-F238E27FC236}">
              <a16:creationId xmlns="" xmlns:a16="http://schemas.microsoft.com/office/drawing/2014/main" id="{00000000-0008-0000-0000-000048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29" name="Text Box 394352">
          <a:extLst>
            <a:ext uri="{FF2B5EF4-FFF2-40B4-BE49-F238E27FC236}">
              <a16:creationId xmlns="" xmlns:a16="http://schemas.microsoft.com/office/drawing/2014/main" id="{00000000-0008-0000-0000-000049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0" name="Text Box 394353">
          <a:extLst>
            <a:ext uri="{FF2B5EF4-FFF2-40B4-BE49-F238E27FC236}">
              <a16:creationId xmlns="" xmlns:a16="http://schemas.microsoft.com/office/drawing/2014/main" id="{00000000-0008-0000-0000-00004A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1" name="Text Box 394354">
          <a:extLst>
            <a:ext uri="{FF2B5EF4-FFF2-40B4-BE49-F238E27FC236}">
              <a16:creationId xmlns="" xmlns:a16="http://schemas.microsoft.com/office/drawing/2014/main" id="{00000000-0008-0000-0000-00004B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2" name="Text Box 394355">
          <a:extLst>
            <a:ext uri="{FF2B5EF4-FFF2-40B4-BE49-F238E27FC236}">
              <a16:creationId xmlns="" xmlns:a16="http://schemas.microsoft.com/office/drawing/2014/main" id="{00000000-0008-0000-0000-00004C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3" name="Text Box 394356">
          <a:extLst>
            <a:ext uri="{FF2B5EF4-FFF2-40B4-BE49-F238E27FC236}">
              <a16:creationId xmlns="" xmlns:a16="http://schemas.microsoft.com/office/drawing/2014/main" id="{00000000-0008-0000-0000-00004D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4" name="Text Box 394357">
          <a:extLst>
            <a:ext uri="{FF2B5EF4-FFF2-40B4-BE49-F238E27FC236}">
              <a16:creationId xmlns="" xmlns:a16="http://schemas.microsoft.com/office/drawing/2014/main" id="{00000000-0008-0000-0000-00004E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5" name="Text Box 394358">
          <a:extLst>
            <a:ext uri="{FF2B5EF4-FFF2-40B4-BE49-F238E27FC236}">
              <a16:creationId xmlns="" xmlns:a16="http://schemas.microsoft.com/office/drawing/2014/main" id="{00000000-0008-0000-0000-00004F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6" name="Text Box 394359">
          <a:extLst>
            <a:ext uri="{FF2B5EF4-FFF2-40B4-BE49-F238E27FC236}">
              <a16:creationId xmlns="" xmlns:a16="http://schemas.microsoft.com/office/drawing/2014/main" id="{00000000-0008-0000-0000-000050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7" name="Text Box 394729">
          <a:extLst>
            <a:ext uri="{FF2B5EF4-FFF2-40B4-BE49-F238E27FC236}">
              <a16:creationId xmlns="" xmlns:a16="http://schemas.microsoft.com/office/drawing/2014/main" id="{00000000-0008-0000-0000-000051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8" name="Text Box 394730">
          <a:extLst>
            <a:ext uri="{FF2B5EF4-FFF2-40B4-BE49-F238E27FC236}">
              <a16:creationId xmlns="" xmlns:a16="http://schemas.microsoft.com/office/drawing/2014/main" id="{00000000-0008-0000-0000-000052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39" name="Text Box 394731">
          <a:extLst>
            <a:ext uri="{FF2B5EF4-FFF2-40B4-BE49-F238E27FC236}">
              <a16:creationId xmlns="" xmlns:a16="http://schemas.microsoft.com/office/drawing/2014/main" id="{00000000-0008-0000-0000-000053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0" name="Text Box 394732">
          <a:extLst>
            <a:ext uri="{FF2B5EF4-FFF2-40B4-BE49-F238E27FC236}">
              <a16:creationId xmlns="" xmlns:a16="http://schemas.microsoft.com/office/drawing/2014/main" id="{00000000-0008-0000-0000-000054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1" name="Text Box 394733">
          <a:extLst>
            <a:ext uri="{FF2B5EF4-FFF2-40B4-BE49-F238E27FC236}">
              <a16:creationId xmlns="" xmlns:a16="http://schemas.microsoft.com/office/drawing/2014/main" id="{00000000-0008-0000-0000-000055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2" name="Text Box 394734">
          <a:extLst>
            <a:ext uri="{FF2B5EF4-FFF2-40B4-BE49-F238E27FC236}">
              <a16:creationId xmlns="" xmlns:a16="http://schemas.microsoft.com/office/drawing/2014/main" id="{00000000-0008-0000-0000-000056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3" name="Text Box 394735">
          <a:extLst>
            <a:ext uri="{FF2B5EF4-FFF2-40B4-BE49-F238E27FC236}">
              <a16:creationId xmlns="" xmlns:a16="http://schemas.microsoft.com/office/drawing/2014/main" id="{00000000-0008-0000-0000-000057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4" name="Text Box 394736">
          <a:extLst>
            <a:ext uri="{FF2B5EF4-FFF2-40B4-BE49-F238E27FC236}">
              <a16:creationId xmlns="" xmlns:a16="http://schemas.microsoft.com/office/drawing/2014/main" id="{00000000-0008-0000-0000-000058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5" name="Text Box 394737">
          <a:extLst>
            <a:ext uri="{FF2B5EF4-FFF2-40B4-BE49-F238E27FC236}">
              <a16:creationId xmlns="" xmlns:a16="http://schemas.microsoft.com/office/drawing/2014/main" id="{00000000-0008-0000-0000-000059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6" name="Text Box 394738">
          <a:extLst>
            <a:ext uri="{FF2B5EF4-FFF2-40B4-BE49-F238E27FC236}">
              <a16:creationId xmlns="" xmlns:a16="http://schemas.microsoft.com/office/drawing/2014/main" id="{00000000-0008-0000-0000-00005A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7" name="Text Box 394739">
          <a:extLst>
            <a:ext uri="{FF2B5EF4-FFF2-40B4-BE49-F238E27FC236}">
              <a16:creationId xmlns="" xmlns:a16="http://schemas.microsoft.com/office/drawing/2014/main" id="{00000000-0008-0000-0000-00005B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8" name="Text Box 394740">
          <a:extLst>
            <a:ext uri="{FF2B5EF4-FFF2-40B4-BE49-F238E27FC236}">
              <a16:creationId xmlns="" xmlns:a16="http://schemas.microsoft.com/office/drawing/2014/main" id="{00000000-0008-0000-0000-00005C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49" name="Text Box 394741">
          <a:extLst>
            <a:ext uri="{FF2B5EF4-FFF2-40B4-BE49-F238E27FC236}">
              <a16:creationId xmlns="" xmlns:a16="http://schemas.microsoft.com/office/drawing/2014/main" id="{00000000-0008-0000-0000-00005D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50" name="Text Box 394742">
          <a:extLst>
            <a:ext uri="{FF2B5EF4-FFF2-40B4-BE49-F238E27FC236}">
              <a16:creationId xmlns="" xmlns:a16="http://schemas.microsoft.com/office/drawing/2014/main" id="{00000000-0008-0000-0000-00005E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51" name="Text Box 394743">
          <a:extLst>
            <a:ext uri="{FF2B5EF4-FFF2-40B4-BE49-F238E27FC236}">
              <a16:creationId xmlns="" xmlns:a16="http://schemas.microsoft.com/office/drawing/2014/main" id="{00000000-0008-0000-0000-00005F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57150</xdr:colOff>
      <xdr:row>76</xdr:row>
      <xdr:rowOff>76200</xdr:rowOff>
    </xdr:to>
    <xdr:sp macro="" textlink="">
      <xdr:nvSpPr>
        <xdr:cNvPr id="352" name="Text Box 394360">
          <a:extLst>
            <a:ext uri="{FF2B5EF4-FFF2-40B4-BE49-F238E27FC236}">
              <a16:creationId xmlns="" xmlns:a16="http://schemas.microsoft.com/office/drawing/2014/main" id="{00000000-0008-0000-0000-000060010000}"/>
            </a:ext>
          </a:extLst>
        </xdr:cNvPr>
        <xdr:cNvSpPr txBox="1">
          <a:spLocks noChangeArrowheads="1"/>
        </xdr:cNvSpPr>
      </xdr:nvSpPr>
      <xdr:spPr bwMode="auto">
        <a:xfrm>
          <a:off x="0" y="567404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57150</xdr:colOff>
      <xdr:row>76</xdr:row>
      <xdr:rowOff>76200</xdr:rowOff>
    </xdr:to>
    <xdr:sp macro="" textlink="">
      <xdr:nvSpPr>
        <xdr:cNvPr id="353" name="Text Box 394744">
          <a:extLst>
            <a:ext uri="{FF2B5EF4-FFF2-40B4-BE49-F238E27FC236}">
              <a16:creationId xmlns="" xmlns:a16="http://schemas.microsoft.com/office/drawing/2014/main" id="{00000000-0008-0000-0000-000061010000}"/>
            </a:ext>
          </a:extLst>
        </xdr:cNvPr>
        <xdr:cNvSpPr txBox="1">
          <a:spLocks noChangeArrowheads="1"/>
        </xdr:cNvSpPr>
      </xdr:nvSpPr>
      <xdr:spPr bwMode="auto">
        <a:xfrm>
          <a:off x="0" y="56740425"/>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54" name="Text Box 394345">
          <a:extLst>
            <a:ext uri="{FF2B5EF4-FFF2-40B4-BE49-F238E27FC236}">
              <a16:creationId xmlns="" xmlns:a16="http://schemas.microsoft.com/office/drawing/2014/main" id="{00000000-0008-0000-0000-000062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55" name="Text Box 394346">
          <a:extLst>
            <a:ext uri="{FF2B5EF4-FFF2-40B4-BE49-F238E27FC236}">
              <a16:creationId xmlns="" xmlns:a16="http://schemas.microsoft.com/office/drawing/2014/main" id="{00000000-0008-0000-0000-000063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56" name="Text Box 394347">
          <a:extLst>
            <a:ext uri="{FF2B5EF4-FFF2-40B4-BE49-F238E27FC236}">
              <a16:creationId xmlns="" xmlns:a16="http://schemas.microsoft.com/office/drawing/2014/main" id="{00000000-0008-0000-0000-000064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57" name="Text Box 394348">
          <a:extLst>
            <a:ext uri="{FF2B5EF4-FFF2-40B4-BE49-F238E27FC236}">
              <a16:creationId xmlns="" xmlns:a16="http://schemas.microsoft.com/office/drawing/2014/main" id="{00000000-0008-0000-0000-000065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58" name="Text Box 394349">
          <a:extLst>
            <a:ext uri="{FF2B5EF4-FFF2-40B4-BE49-F238E27FC236}">
              <a16:creationId xmlns="" xmlns:a16="http://schemas.microsoft.com/office/drawing/2014/main" id="{00000000-0008-0000-0000-000066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59" name="Text Box 394350">
          <a:extLst>
            <a:ext uri="{FF2B5EF4-FFF2-40B4-BE49-F238E27FC236}">
              <a16:creationId xmlns="" xmlns:a16="http://schemas.microsoft.com/office/drawing/2014/main" id="{00000000-0008-0000-0000-000067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0" name="Text Box 394351">
          <a:extLst>
            <a:ext uri="{FF2B5EF4-FFF2-40B4-BE49-F238E27FC236}">
              <a16:creationId xmlns="" xmlns:a16="http://schemas.microsoft.com/office/drawing/2014/main" id="{00000000-0008-0000-0000-000068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1" name="Text Box 394352">
          <a:extLst>
            <a:ext uri="{FF2B5EF4-FFF2-40B4-BE49-F238E27FC236}">
              <a16:creationId xmlns="" xmlns:a16="http://schemas.microsoft.com/office/drawing/2014/main" id="{00000000-0008-0000-0000-000069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2" name="Text Box 394353">
          <a:extLst>
            <a:ext uri="{FF2B5EF4-FFF2-40B4-BE49-F238E27FC236}">
              <a16:creationId xmlns="" xmlns:a16="http://schemas.microsoft.com/office/drawing/2014/main" id="{00000000-0008-0000-0000-00006A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3" name="Text Box 394354">
          <a:extLst>
            <a:ext uri="{FF2B5EF4-FFF2-40B4-BE49-F238E27FC236}">
              <a16:creationId xmlns="" xmlns:a16="http://schemas.microsoft.com/office/drawing/2014/main" id="{00000000-0008-0000-0000-00006B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4" name="Text Box 394355">
          <a:extLst>
            <a:ext uri="{FF2B5EF4-FFF2-40B4-BE49-F238E27FC236}">
              <a16:creationId xmlns="" xmlns:a16="http://schemas.microsoft.com/office/drawing/2014/main" id="{00000000-0008-0000-0000-00006C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5" name="Text Box 394356">
          <a:extLst>
            <a:ext uri="{FF2B5EF4-FFF2-40B4-BE49-F238E27FC236}">
              <a16:creationId xmlns="" xmlns:a16="http://schemas.microsoft.com/office/drawing/2014/main" id="{00000000-0008-0000-0000-00006D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6" name="Text Box 394357">
          <a:extLst>
            <a:ext uri="{FF2B5EF4-FFF2-40B4-BE49-F238E27FC236}">
              <a16:creationId xmlns="" xmlns:a16="http://schemas.microsoft.com/office/drawing/2014/main" id="{00000000-0008-0000-0000-00006E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7" name="Text Box 394358">
          <a:extLst>
            <a:ext uri="{FF2B5EF4-FFF2-40B4-BE49-F238E27FC236}">
              <a16:creationId xmlns="" xmlns:a16="http://schemas.microsoft.com/office/drawing/2014/main" id="{00000000-0008-0000-0000-00006F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8" name="Text Box 394359">
          <a:extLst>
            <a:ext uri="{FF2B5EF4-FFF2-40B4-BE49-F238E27FC236}">
              <a16:creationId xmlns="" xmlns:a16="http://schemas.microsoft.com/office/drawing/2014/main" id="{00000000-0008-0000-0000-000070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69" name="Text Box 394729">
          <a:extLst>
            <a:ext uri="{FF2B5EF4-FFF2-40B4-BE49-F238E27FC236}">
              <a16:creationId xmlns="" xmlns:a16="http://schemas.microsoft.com/office/drawing/2014/main" id="{00000000-0008-0000-0000-000071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0" name="Text Box 394730">
          <a:extLst>
            <a:ext uri="{FF2B5EF4-FFF2-40B4-BE49-F238E27FC236}">
              <a16:creationId xmlns="" xmlns:a16="http://schemas.microsoft.com/office/drawing/2014/main" id="{00000000-0008-0000-0000-000072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1" name="Text Box 394731">
          <a:extLst>
            <a:ext uri="{FF2B5EF4-FFF2-40B4-BE49-F238E27FC236}">
              <a16:creationId xmlns="" xmlns:a16="http://schemas.microsoft.com/office/drawing/2014/main" id="{00000000-0008-0000-0000-000073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2" name="Text Box 394732">
          <a:extLst>
            <a:ext uri="{FF2B5EF4-FFF2-40B4-BE49-F238E27FC236}">
              <a16:creationId xmlns="" xmlns:a16="http://schemas.microsoft.com/office/drawing/2014/main" id="{00000000-0008-0000-0000-000074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3" name="Text Box 394733">
          <a:extLst>
            <a:ext uri="{FF2B5EF4-FFF2-40B4-BE49-F238E27FC236}">
              <a16:creationId xmlns="" xmlns:a16="http://schemas.microsoft.com/office/drawing/2014/main" id="{00000000-0008-0000-0000-000075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4" name="Text Box 394734">
          <a:extLst>
            <a:ext uri="{FF2B5EF4-FFF2-40B4-BE49-F238E27FC236}">
              <a16:creationId xmlns="" xmlns:a16="http://schemas.microsoft.com/office/drawing/2014/main" id="{00000000-0008-0000-0000-000076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5" name="Text Box 394735">
          <a:extLst>
            <a:ext uri="{FF2B5EF4-FFF2-40B4-BE49-F238E27FC236}">
              <a16:creationId xmlns="" xmlns:a16="http://schemas.microsoft.com/office/drawing/2014/main" id="{00000000-0008-0000-0000-000077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6" name="Text Box 394736">
          <a:extLst>
            <a:ext uri="{FF2B5EF4-FFF2-40B4-BE49-F238E27FC236}">
              <a16:creationId xmlns="" xmlns:a16="http://schemas.microsoft.com/office/drawing/2014/main" id="{00000000-0008-0000-0000-000078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7" name="Text Box 394737">
          <a:extLst>
            <a:ext uri="{FF2B5EF4-FFF2-40B4-BE49-F238E27FC236}">
              <a16:creationId xmlns="" xmlns:a16="http://schemas.microsoft.com/office/drawing/2014/main" id="{00000000-0008-0000-0000-000079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8" name="Text Box 394738">
          <a:extLst>
            <a:ext uri="{FF2B5EF4-FFF2-40B4-BE49-F238E27FC236}">
              <a16:creationId xmlns="" xmlns:a16="http://schemas.microsoft.com/office/drawing/2014/main" id="{00000000-0008-0000-0000-00007A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79" name="Text Box 394739">
          <a:extLst>
            <a:ext uri="{FF2B5EF4-FFF2-40B4-BE49-F238E27FC236}">
              <a16:creationId xmlns="" xmlns:a16="http://schemas.microsoft.com/office/drawing/2014/main" id="{00000000-0008-0000-0000-00007B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80" name="Text Box 394740">
          <a:extLst>
            <a:ext uri="{FF2B5EF4-FFF2-40B4-BE49-F238E27FC236}">
              <a16:creationId xmlns="" xmlns:a16="http://schemas.microsoft.com/office/drawing/2014/main" id="{00000000-0008-0000-0000-00007C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81" name="Text Box 394741">
          <a:extLst>
            <a:ext uri="{FF2B5EF4-FFF2-40B4-BE49-F238E27FC236}">
              <a16:creationId xmlns="" xmlns:a16="http://schemas.microsoft.com/office/drawing/2014/main" id="{00000000-0008-0000-0000-00007D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82" name="Text Box 394742">
          <a:extLst>
            <a:ext uri="{FF2B5EF4-FFF2-40B4-BE49-F238E27FC236}">
              <a16:creationId xmlns="" xmlns:a16="http://schemas.microsoft.com/office/drawing/2014/main" id="{00000000-0008-0000-0000-00007E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76</xdr:row>
      <xdr:rowOff>0</xdr:rowOff>
    </xdr:from>
    <xdr:to>
      <xdr:col>0</xdr:col>
      <xdr:colOff>95250</xdr:colOff>
      <xdr:row>76</xdr:row>
      <xdr:rowOff>38100</xdr:rowOff>
    </xdr:to>
    <xdr:sp macro="" textlink="">
      <xdr:nvSpPr>
        <xdr:cNvPr id="383" name="Text Box 394743">
          <a:extLst>
            <a:ext uri="{FF2B5EF4-FFF2-40B4-BE49-F238E27FC236}">
              <a16:creationId xmlns="" xmlns:a16="http://schemas.microsoft.com/office/drawing/2014/main" id="{00000000-0008-0000-0000-00007F010000}"/>
            </a:ext>
          </a:extLst>
        </xdr:cNvPr>
        <xdr:cNvSpPr txBox="1">
          <a:spLocks noChangeArrowheads="1"/>
        </xdr:cNvSpPr>
      </xdr:nvSpPr>
      <xdr:spPr bwMode="auto">
        <a:xfrm>
          <a:off x="0" y="56740425"/>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84" name="Text Box 4">
          <a:extLst>
            <a:ext uri="{FF2B5EF4-FFF2-40B4-BE49-F238E27FC236}">
              <a16:creationId xmlns="" xmlns:a16="http://schemas.microsoft.com/office/drawing/2014/main" id="{00000000-0008-0000-0000-000080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85" name="Text Box 4">
          <a:extLst>
            <a:ext uri="{FF2B5EF4-FFF2-40B4-BE49-F238E27FC236}">
              <a16:creationId xmlns="" xmlns:a16="http://schemas.microsoft.com/office/drawing/2014/main" id="{00000000-0008-0000-0000-000081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86" name="Text Box 4">
          <a:extLst>
            <a:ext uri="{FF2B5EF4-FFF2-40B4-BE49-F238E27FC236}">
              <a16:creationId xmlns="" xmlns:a16="http://schemas.microsoft.com/office/drawing/2014/main" id="{00000000-0008-0000-0000-000082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87" name="Text Box 4">
          <a:extLst>
            <a:ext uri="{FF2B5EF4-FFF2-40B4-BE49-F238E27FC236}">
              <a16:creationId xmlns="" xmlns:a16="http://schemas.microsoft.com/office/drawing/2014/main" id="{00000000-0008-0000-0000-000083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88" name="Text Box 4">
          <a:extLst>
            <a:ext uri="{FF2B5EF4-FFF2-40B4-BE49-F238E27FC236}">
              <a16:creationId xmlns="" xmlns:a16="http://schemas.microsoft.com/office/drawing/2014/main" id="{00000000-0008-0000-0000-000084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89" name="Text Box 4">
          <a:extLst>
            <a:ext uri="{FF2B5EF4-FFF2-40B4-BE49-F238E27FC236}">
              <a16:creationId xmlns="" xmlns:a16="http://schemas.microsoft.com/office/drawing/2014/main" id="{00000000-0008-0000-0000-000085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90" name="Text Box 4">
          <a:extLst>
            <a:ext uri="{FF2B5EF4-FFF2-40B4-BE49-F238E27FC236}">
              <a16:creationId xmlns="" xmlns:a16="http://schemas.microsoft.com/office/drawing/2014/main" id="{00000000-0008-0000-0000-000086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91" name="Text Box 4">
          <a:extLst>
            <a:ext uri="{FF2B5EF4-FFF2-40B4-BE49-F238E27FC236}">
              <a16:creationId xmlns="" xmlns:a16="http://schemas.microsoft.com/office/drawing/2014/main" id="{00000000-0008-0000-0000-000087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92" name="Text Box 4">
          <a:extLst>
            <a:ext uri="{FF2B5EF4-FFF2-40B4-BE49-F238E27FC236}">
              <a16:creationId xmlns="" xmlns:a16="http://schemas.microsoft.com/office/drawing/2014/main" id="{00000000-0008-0000-0000-000088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93" name="Text Box 4">
          <a:extLst>
            <a:ext uri="{FF2B5EF4-FFF2-40B4-BE49-F238E27FC236}">
              <a16:creationId xmlns="" xmlns:a16="http://schemas.microsoft.com/office/drawing/2014/main" id="{00000000-0008-0000-0000-000089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94" name="Text Box 4">
          <a:extLst>
            <a:ext uri="{FF2B5EF4-FFF2-40B4-BE49-F238E27FC236}">
              <a16:creationId xmlns="" xmlns:a16="http://schemas.microsoft.com/office/drawing/2014/main" id="{00000000-0008-0000-0000-00008A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395" name="Text Box 4">
          <a:extLst>
            <a:ext uri="{FF2B5EF4-FFF2-40B4-BE49-F238E27FC236}">
              <a16:creationId xmlns="" xmlns:a16="http://schemas.microsoft.com/office/drawing/2014/main" id="{00000000-0008-0000-0000-00008B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396" name="Text Box 4">
          <a:extLst>
            <a:ext uri="{FF2B5EF4-FFF2-40B4-BE49-F238E27FC236}">
              <a16:creationId xmlns="" xmlns:a16="http://schemas.microsoft.com/office/drawing/2014/main" id="{00000000-0008-0000-0000-00008C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397" name="Text Box 4">
          <a:extLst>
            <a:ext uri="{FF2B5EF4-FFF2-40B4-BE49-F238E27FC236}">
              <a16:creationId xmlns="" xmlns:a16="http://schemas.microsoft.com/office/drawing/2014/main" id="{00000000-0008-0000-0000-00008D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398" name="Text Box 4">
          <a:extLst>
            <a:ext uri="{FF2B5EF4-FFF2-40B4-BE49-F238E27FC236}">
              <a16:creationId xmlns="" xmlns:a16="http://schemas.microsoft.com/office/drawing/2014/main" id="{00000000-0008-0000-0000-00008E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399" name="Text Box 4">
          <a:extLst>
            <a:ext uri="{FF2B5EF4-FFF2-40B4-BE49-F238E27FC236}">
              <a16:creationId xmlns="" xmlns:a16="http://schemas.microsoft.com/office/drawing/2014/main" id="{00000000-0008-0000-0000-00008F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0" name="Text Box 4">
          <a:extLst>
            <a:ext uri="{FF2B5EF4-FFF2-40B4-BE49-F238E27FC236}">
              <a16:creationId xmlns="" xmlns:a16="http://schemas.microsoft.com/office/drawing/2014/main" id="{00000000-0008-0000-0000-000090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1" name="Text Box 4">
          <a:extLst>
            <a:ext uri="{FF2B5EF4-FFF2-40B4-BE49-F238E27FC236}">
              <a16:creationId xmlns="" xmlns:a16="http://schemas.microsoft.com/office/drawing/2014/main" id="{00000000-0008-0000-0000-000091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2" name="Text Box 4">
          <a:extLst>
            <a:ext uri="{FF2B5EF4-FFF2-40B4-BE49-F238E27FC236}">
              <a16:creationId xmlns="" xmlns:a16="http://schemas.microsoft.com/office/drawing/2014/main" id="{00000000-0008-0000-0000-000092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3" name="Text Box 4">
          <a:extLst>
            <a:ext uri="{FF2B5EF4-FFF2-40B4-BE49-F238E27FC236}">
              <a16:creationId xmlns="" xmlns:a16="http://schemas.microsoft.com/office/drawing/2014/main" id="{00000000-0008-0000-0000-000093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4" name="Text Box 4">
          <a:extLst>
            <a:ext uri="{FF2B5EF4-FFF2-40B4-BE49-F238E27FC236}">
              <a16:creationId xmlns="" xmlns:a16="http://schemas.microsoft.com/office/drawing/2014/main" id="{00000000-0008-0000-0000-000094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5" name="Text Box 4">
          <a:extLst>
            <a:ext uri="{FF2B5EF4-FFF2-40B4-BE49-F238E27FC236}">
              <a16:creationId xmlns="" xmlns:a16="http://schemas.microsoft.com/office/drawing/2014/main" id="{00000000-0008-0000-0000-000095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6" name="Text Box 4">
          <a:extLst>
            <a:ext uri="{FF2B5EF4-FFF2-40B4-BE49-F238E27FC236}">
              <a16:creationId xmlns="" xmlns:a16="http://schemas.microsoft.com/office/drawing/2014/main" id="{00000000-0008-0000-0000-000096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7" name="Text Box 4">
          <a:extLst>
            <a:ext uri="{FF2B5EF4-FFF2-40B4-BE49-F238E27FC236}">
              <a16:creationId xmlns="" xmlns:a16="http://schemas.microsoft.com/office/drawing/2014/main" id="{00000000-0008-0000-0000-000097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8" name="Text Box 4">
          <a:extLst>
            <a:ext uri="{FF2B5EF4-FFF2-40B4-BE49-F238E27FC236}">
              <a16:creationId xmlns="" xmlns:a16="http://schemas.microsoft.com/office/drawing/2014/main" id="{00000000-0008-0000-0000-000098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09" name="Text Box 4">
          <a:extLst>
            <a:ext uri="{FF2B5EF4-FFF2-40B4-BE49-F238E27FC236}">
              <a16:creationId xmlns="" xmlns:a16="http://schemas.microsoft.com/office/drawing/2014/main" id="{00000000-0008-0000-0000-000099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10" name="Text Box 4">
          <a:extLst>
            <a:ext uri="{FF2B5EF4-FFF2-40B4-BE49-F238E27FC236}">
              <a16:creationId xmlns="" xmlns:a16="http://schemas.microsoft.com/office/drawing/2014/main" id="{00000000-0008-0000-0000-00009A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11" name="Text Box 4">
          <a:extLst>
            <a:ext uri="{FF2B5EF4-FFF2-40B4-BE49-F238E27FC236}">
              <a16:creationId xmlns="" xmlns:a16="http://schemas.microsoft.com/office/drawing/2014/main" id="{00000000-0008-0000-0000-00009B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12" name="Text Box 4">
          <a:extLst>
            <a:ext uri="{FF2B5EF4-FFF2-40B4-BE49-F238E27FC236}">
              <a16:creationId xmlns="" xmlns:a16="http://schemas.microsoft.com/office/drawing/2014/main" id="{00000000-0008-0000-0000-00009C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13" name="Text Box 4">
          <a:extLst>
            <a:ext uri="{FF2B5EF4-FFF2-40B4-BE49-F238E27FC236}">
              <a16:creationId xmlns="" xmlns:a16="http://schemas.microsoft.com/office/drawing/2014/main" id="{00000000-0008-0000-0000-00009D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14" name="Text Box 4">
          <a:extLst>
            <a:ext uri="{FF2B5EF4-FFF2-40B4-BE49-F238E27FC236}">
              <a16:creationId xmlns="" xmlns:a16="http://schemas.microsoft.com/office/drawing/2014/main" id="{00000000-0008-0000-0000-00009E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15" name="Text Box 4">
          <a:extLst>
            <a:ext uri="{FF2B5EF4-FFF2-40B4-BE49-F238E27FC236}">
              <a16:creationId xmlns="" xmlns:a16="http://schemas.microsoft.com/office/drawing/2014/main" id="{00000000-0008-0000-0000-00009F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16" name="Text Box 4">
          <a:extLst>
            <a:ext uri="{FF2B5EF4-FFF2-40B4-BE49-F238E27FC236}">
              <a16:creationId xmlns="" xmlns:a16="http://schemas.microsoft.com/office/drawing/2014/main" id="{00000000-0008-0000-0000-0000A0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17" name="Text Box 4">
          <a:extLst>
            <a:ext uri="{FF2B5EF4-FFF2-40B4-BE49-F238E27FC236}">
              <a16:creationId xmlns="" xmlns:a16="http://schemas.microsoft.com/office/drawing/2014/main" id="{00000000-0008-0000-0000-0000A1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18" name="Text Box 4">
          <a:extLst>
            <a:ext uri="{FF2B5EF4-FFF2-40B4-BE49-F238E27FC236}">
              <a16:creationId xmlns="" xmlns:a16="http://schemas.microsoft.com/office/drawing/2014/main" id="{00000000-0008-0000-0000-0000A2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19" name="Text Box 4">
          <a:extLst>
            <a:ext uri="{FF2B5EF4-FFF2-40B4-BE49-F238E27FC236}">
              <a16:creationId xmlns="" xmlns:a16="http://schemas.microsoft.com/office/drawing/2014/main" id="{00000000-0008-0000-0000-0000A3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47625</xdr:rowOff>
    </xdr:to>
    <xdr:sp macro="" textlink="">
      <xdr:nvSpPr>
        <xdr:cNvPr id="420" name="Text Box 4">
          <a:extLst>
            <a:ext uri="{FF2B5EF4-FFF2-40B4-BE49-F238E27FC236}">
              <a16:creationId xmlns="" xmlns:a16="http://schemas.microsoft.com/office/drawing/2014/main" id="{00000000-0008-0000-0000-0000A401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47625</xdr:rowOff>
    </xdr:to>
    <xdr:sp macro="" textlink="">
      <xdr:nvSpPr>
        <xdr:cNvPr id="421" name="Text Box 4">
          <a:extLst>
            <a:ext uri="{FF2B5EF4-FFF2-40B4-BE49-F238E27FC236}">
              <a16:creationId xmlns="" xmlns:a16="http://schemas.microsoft.com/office/drawing/2014/main" id="{00000000-0008-0000-0000-0000A501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22" name="Text Box 4">
          <a:extLst>
            <a:ext uri="{FF2B5EF4-FFF2-40B4-BE49-F238E27FC236}">
              <a16:creationId xmlns="" xmlns:a16="http://schemas.microsoft.com/office/drawing/2014/main" id="{00000000-0008-0000-0000-0000A6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23" name="Text Box 4">
          <a:extLst>
            <a:ext uri="{FF2B5EF4-FFF2-40B4-BE49-F238E27FC236}">
              <a16:creationId xmlns="" xmlns:a16="http://schemas.microsoft.com/office/drawing/2014/main" id="{00000000-0008-0000-0000-0000A7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47625</xdr:rowOff>
    </xdr:to>
    <xdr:sp macro="" textlink="">
      <xdr:nvSpPr>
        <xdr:cNvPr id="424" name="Text Box 4">
          <a:extLst>
            <a:ext uri="{FF2B5EF4-FFF2-40B4-BE49-F238E27FC236}">
              <a16:creationId xmlns="" xmlns:a16="http://schemas.microsoft.com/office/drawing/2014/main" id="{00000000-0008-0000-0000-0000A801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47625</xdr:rowOff>
    </xdr:to>
    <xdr:sp macro="" textlink="">
      <xdr:nvSpPr>
        <xdr:cNvPr id="425" name="Text Box 4">
          <a:extLst>
            <a:ext uri="{FF2B5EF4-FFF2-40B4-BE49-F238E27FC236}">
              <a16:creationId xmlns="" xmlns:a16="http://schemas.microsoft.com/office/drawing/2014/main" id="{00000000-0008-0000-0000-0000A901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26" name="Text Box 4">
          <a:extLst>
            <a:ext uri="{FF2B5EF4-FFF2-40B4-BE49-F238E27FC236}">
              <a16:creationId xmlns="" xmlns:a16="http://schemas.microsoft.com/office/drawing/2014/main" id="{00000000-0008-0000-0000-0000AA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27" name="Text Box 4">
          <a:extLst>
            <a:ext uri="{FF2B5EF4-FFF2-40B4-BE49-F238E27FC236}">
              <a16:creationId xmlns="" xmlns:a16="http://schemas.microsoft.com/office/drawing/2014/main" id="{00000000-0008-0000-0000-0000AB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28" name="Text Box 4">
          <a:extLst>
            <a:ext uri="{FF2B5EF4-FFF2-40B4-BE49-F238E27FC236}">
              <a16:creationId xmlns="" xmlns:a16="http://schemas.microsoft.com/office/drawing/2014/main" id="{00000000-0008-0000-0000-0000AC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29" name="Text Box 4">
          <a:extLst>
            <a:ext uri="{FF2B5EF4-FFF2-40B4-BE49-F238E27FC236}">
              <a16:creationId xmlns="" xmlns:a16="http://schemas.microsoft.com/office/drawing/2014/main" id="{00000000-0008-0000-0000-0000AD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0" name="Text Box 4">
          <a:extLst>
            <a:ext uri="{FF2B5EF4-FFF2-40B4-BE49-F238E27FC236}">
              <a16:creationId xmlns="" xmlns:a16="http://schemas.microsoft.com/office/drawing/2014/main" id="{00000000-0008-0000-0000-0000AE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1" name="Text Box 4">
          <a:extLst>
            <a:ext uri="{FF2B5EF4-FFF2-40B4-BE49-F238E27FC236}">
              <a16:creationId xmlns="" xmlns:a16="http://schemas.microsoft.com/office/drawing/2014/main" id="{00000000-0008-0000-0000-0000AF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2" name="Text Box 4">
          <a:extLst>
            <a:ext uri="{FF2B5EF4-FFF2-40B4-BE49-F238E27FC236}">
              <a16:creationId xmlns="" xmlns:a16="http://schemas.microsoft.com/office/drawing/2014/main" id="{00000000-0008-0000-0000-0000B0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3" name="Text Box 4">
          <a:extLst>
            <a:ext uri="{FF2B5EF4-FFF2-40B4-BE49-F238E27FC236}">
              <a16:creationId xmlns="" xmlns:a16="http://schemas.microsoft.com/office/drawing/2014/main" id="{00000000-0008-0000-0000-0000B1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4" name="Text Box 4">
          <a:extLst>
            <a:ext uri="{FF2B5EF4-FFF2-40B4-BE49-F238E27FC236}">
              <a16:creationId xmlns="" xmlns:a16="http://schemas.microsoft.com/office/drawing/2014/main" id="{00000000-0008-0000-0000-0000B2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5" name="Text Box 4">
          <a:extLst>
            <a:ext uri="{FF2B5EF4-FFF2-40B4-BE49-F238E27FC236}">
              <a16:creationId xmlns="" xmlns:a16="http://schemas.microsoft.com/office/drawing/2014/main" id="{00000000-0008-0000-0000-0000B3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6" name="Text Box 4">
          <a:extLst>
            <a:ext uri="{FF2B5EF4-FFF2-40B4-BE49-F238E27FC236}">
              <a16:creationId xmlns="" xmlns:a16="http://schemas.microsoft.com/office/drawing/2014/main" id="{00000000-0008-0000-0000-0000B4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7" name="Text Box 4">
          <a:extLst>
            <a:ext uri="{FF2B5EF4-FFF2-40B4-BE49-F238E27FC236}">
              <a16:creationId xmlns="" xmlns:a16="http://schemas.microsoft.com/office/drawing/2014/main" id="{00000000-0008-0000-0000-0000B5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8" name="Text Box 4">
          <a:extLst>
            <a:ext uri="{FF2B5EF4-FFF2-40B4-BE49-F238E27FC236}">
              <a16:creationId xmlns="" xmlns:a16="http://schemas.microsoft.com/office/drawing/2014/main" id="{00000000-0008-0000-0000-0000B6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39" name="Text Box 4">
          <a:extLst>
            <a:ext uri="{FF2B5EF4-FFF2-40B4-BE49-F238E27FC236}">
              <a16:creationId xmlns="" xmlns:a16="http://schemas.microsoft.com/office/drawing/2014/main" id="{00000000-0008-0000-0000-0000B7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40" name="Text Box 4">
          <a:extLst>
            <a:ext uri="{FF2B5EF4-FFF2-40B4-BE49-F238E27FC236}">
              <a16:creationId xmlns="" xmlns:a16="http://schemas.microsoft.com/office/drawing/2014/main" id="{00000000-0008-0000-0000-0000B8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41" name="Text Box 4">
          <a:extLst>
            <a:ext uri="{FF2B5EF4-FFF2-40B4-BE49-F238E27FC236}">
              <a16:creationId xmlns="" xmlns:a16="http://schemas.microsoft.com/office/drawing/2014/main" id="{00000000-0008-0000-0000-0000B9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42" name="Text Box 4">
          <a:extLst>
            <a:ext uri="{FF2B5EF4-FFF2-40B4-BE49-F238E27FC236}">
              <a16:creationId xmlns="" xmlns:a16="http://schemas.microsoft.com/office/drawing/2014/main" id="{00000000-0008-0000-0000-0000BA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43" name="Text Box 4">
          <a:extLst>
            <a:ext uri="{FF2B5EF4-FFF2-40B4-BE49-F238E27FC236}">
              <a16:creationId xmlns="" xmlns:a16="http://schemas.microsoft.com/office/drawing/2014/main" id="{00000000-0008-0000-0000-0000BB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44" name="Text Box 4">
          <a:extLst>
            <a:ext uri="{FF2B5EF4-FFF2-40B4-BE49-F238E27FC236}">
              <a16:creationId xmlns="" xmlns:a16="http://schemas.microsoft.com/office/drawing/2014/main" id="{00000000-0008-0000-0000-0000BC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45" name="Text Box 4">
          <a:extLst>
            <a:ext uri="{FF2B5EF4-FFF2-40B4-BE49-F238E27FC236}">
              <a16:creationId xmlns="" xmlns:a16="http://schemas.microsoft.com/office/drawing/2014/main" id="{00000000-0008-0000-0000-0000BD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46" name="Text Box 4">
          <a:extLst>
            <a:ext uri="{FF2B5EF4-FFF2-40B4-BE49-F238E27FC236}">
              <a16:creationId xmlns="" xmlns:a16="http://schemas.microsoft.com/office/drawing/2014/main" id="{00000000-0008-0000-0000-0000BE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47" name="Text Box 4">
          <a:extLst>
            <a:ext uri="{FF2B5EF4-FFF2-40B4-BE49-F238E27FC236}">
              <a16:creationId xmlns="" xmlns:a16="http://schemas.microsoft.com/office/drawing/2014/main" id="{00000000-0008-0000-0000-0000BF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47625</xdr:rowOff>
    </xdr:to>
    <xdr:sp macro="" textlink="">
      <xdr:nvSpPr>
        <xdr:cNvPr id="448" name="Text Box 4">
          <a:extLst>
            <a:ext uri="{FF2B5EF4-FFF2-40B4-BE49-F238E27FC236}">
              <a16:creationId xmlns="" xmlns:a16="http://schemas.microsoft.com/office/drawing/2014/main" id="{00000000-0008-0000-0000-0000C001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47625</xdr:rowOff>
    </xdr:to>
    <xdr:sp macro="" textlink="">
      <xdr:nvSpPr>
        <xdr:cNvPr id="449" name="Text Box 4">
          <a:extLst>
            <a:ext uri="{FF2B5EF4-FFF2-40B4-BE49-F238E27FC236}">
              <a16:creationId xmlns="" xmlns:a16="http://schemas.microsoft.com/office/drawing/2014/main" id="{00000000-0008-0000-0000-0000C101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50" name="Text Box 4">
          <a:extLst>
            <a:ext uri="{FF2B5EF4-FFF2-40B4-BE49-F238E27FC236}">
              <a16:creationId xmlns="" xmlns:a16="http://schemas.microsoft.com/office/drawing/2014/main" id="{00000000-0008-0000-0000-0000C2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51" name="Text Box 4">
          <a:extLst>
            <a:ext uri="{FF2B5EF4-FFF2-40B4-BE49-F238E27FC236}">
              <a16:creationId xmlns="" xmlns:a16="http://schemas.microsoft.com/office/drawing/2014/main" id="{00000000-0008-0000-0000-0000C3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47625</xdr:rowOff>
    </xdr:to>
    <xdr:sp macro="" textlink="">
      <xdr:nvSpPr>
        <xdr:cNvPr id="452" name="Text Box 4">
          <a:extLst>
            <a:ext uri="{FF2B5EF4-FFF2-40B4-BE49-F238E27FC236}">
              <a16:creationId xmlns="" xmlns:a16="http://schemas.microsoft.com/office/drawing/2014/main" id="{00000000-0008-0000-0000-0000C401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47625</xdr:rowOff>
    </xdr:to>
    <xdr:sp macro="" textlink="">
      <xdr:nvSpPr>
        <xdr:cNvPr id="453" name="Text Box 4">
          <a:extLst>
            <a:ext uri="{FF2B5EF4-FFF2-40B4-BE49-F238E27FC236}">
              <a16:creationId xmlns="" xmlns:a16="http://schemas.microsoft.com/office/drawing/2014/main" id="{00000000-0008-0000-0000-0000C501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54" name="Text Box 4">
          <a:extLst>
            <a:ext uri="{FF2B5EF4-FFF2-40B4-BE49-F238E27FC236}">
              <a16:creationId xmlns="" xmlns:a16="http://schemas.microsoft.com/office/drawing/2014/main" id="{00000000-0008-0000-0000-0000C6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55" name="Text Box 4">
          <a:extLst>
            <a:ext uri="{FF2B5EF4-FFF2-40B4-BE49-F238E27FC236}">
              <a16:creationId xmlns="" xmlns:a16="http://schemas.microsoft.com/office/drawing/2014/main" id="{00000000-0008-0000-0000-0000C7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56" name="Text Box 4">
          <a:extLst>
            <a:ext uri="{FF2B5EF4-FFF2-40B4-BE49-F238E27FC236}">
              <a16:creationId xmlns="" xmlns:a16="http://schemas.microsoft.com/office/drawing/2014/main" id="{00000000-0008-0000-0000-0000C8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57" name="Text Box 4">
          <a:extLst>
            <a:ext uri="{FF2B5EF4-FFF2-40B4-BE49-F238E27FC236}">
              <a16:creationId xmlns="" xmlns:a16="http://schemas.microsoft.com/office/drawing/2014/main" id="{00000000-0008-0000-0000-0000C9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58" name="Text Box 4">
          <a:extLst>
            <a:ext uri="{FF2B5EF4-FFF2-40B4-BE49-F238E27FC236}">
              <a16:creationId xmlns="" xmlns:a16="http://schemas.microsoft.com/office/drawing/2014/main" id="{00000000-0008-0000-0000-0000CA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59" name="Text Box 4">
          <a:extLst>
            <a:ext uri="{FF2B5EF4-FFF2-40B4-BE49-F238E27FC236}">
              <a16:creationId xmlns="" xmlns:a16="http://schemas.microsoft.com/office/drawing/2014/main" id="{00000000-0008-0000-0000-0000CB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60" name="Text Box 4">
          <a:extLst>
            <a:ext uri="{FF2B5EF4-FFF2-40B4-BE49-F238E27FC236}">
              <a16:creationId xmlns="" xmlns:a16="http://schemas.microsoft.com/office/drawing/2014/main" id="{00000000-0008-0000-0000-0000CC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61" name="Text Box 4">
          <a:extLst>
            <a:ext uri="{FF2B5EF4-FFF2-40B4-BE49-F238E27FC236}">
              <a16:creationId xmlns="" xmlns:a16="http://schemas.microsoft.com/office/drawing/2014/main" id="{00000000-0008-0000-0000-0000CD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62" name="Text Box 4">
          <a:extLst>
            <a:ext uri="{FF2B5EF4-FFF2-40B4-BE49-F238E27FC236}">
              <a16:creationId xmlns="" xmlns:a16="http://schemas.microsoft.com/office/drawing/2014/main" id="{00000000-0008-0000-0000-0000CE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63" name="Text Box 4">
          <a:extLst>
            <a:ext uri="{FF2B5EF4-FFF2-40B4-BE49-F238E27FC236}">
              <a16:creationId xmlns="" xmlns:a16="http://schemas.microsoft.com/office/drawing/2014/main" id="{00000000-0008-0000-0000-0000CF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64" name="Text Box 4">
          <a:extLst>
            <a:ext uri="{FF2B5EF4-FFF2-40B4-BE49-F238E27FC236}">
              <a16:creationId xmlns="" xmlns:a16="http://schemas.microsoft.com/office/drawing/2014/main" id="{00000000-0008-0000-0000-0000D0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65" name="Text Box 4">
          <a:extLst>
            <a:ext uri="{FF2B5EF4-FFF2-40B4-BE49-F238E27FC236}">
              <a16:creationId xmlns="" xmlns:a16="http://schemas.microsoft.com/office/drawing/2014/main" id="{00000000-0008-0000-0000-0000D1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66" name="Text Box 4">
          <a:extLst>
            <a:ext uri="{FF2B5EF4-FFF2-40B4-BE49-F238E27FC236}">
              <a16:creationId xmlns="" xmlns:a16="http://schemas.microsoft.com/office/drawing/2014/main" id="{00000000-0008-0000-0000-0000D2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67" name="Text Box 4">
          <a:extLst>
            <a:ext uri="{FF2B5EF4-FFF2-40B4-BE49-F238E27FC236}">
              <a16:creationId xmlns="" xmlns:a16="http://schemas.microsoft.com/office/drawing/2014/main" id="{00000000-0008-0000-0000-0000D3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68" name="Text Box 4">
          <a:extLst>
            <a:ext uri="{FF2B5EF4-FFF2-40B4-BE49-F238E27FC236}">
              <a16:creationId xmlns="" xmlns:a16="http://schemas.microsoft.com/office/drawing/2014/main" id="{00000000-0008-0000-0000-0000D4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69" name="Text Box 4">
          <a:extLst>
            <a:ext uri="{FF2B5EF4-FFF2-40B4-BE49-F238E27FC236}">
              <a16:creationId xmlns="" xmlns:a16="http://schemas.microsoft.com/office/drawing/2014/main" id="{00000000-0008-0000-0000-0000D5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70" name="Text Box 4">
          <a:extLst>
            <a:ext uri="{FF2B5EF4-FFF2-40B4-BE49-F238E27FC236}">
              <a16:creationId xmlns="" xmlns:a16="http://schemas.microsoft.com/office/drawing/2014/main" id="{00000000-0008-0000-0000-0000D6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71" name="Text Box 4">
          <a:extLst>
            <a:ext uri="{FF2B5EF4-FFF2-40B4-BE49-F238E27FC236}">
              <a16:creationId xmlns="" xmlns:a16="http://schemas.microsoft.com/office/drawing/2014/main" id="{00000000-0008-0000-0000-0000D7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72" name="Text Box 4">
          <a:extLst>
            <a:ext uri="{FF2B5EF4-FFF2-40B4-BE49-F238E27FC236}">
              <a16:creationId xmlns="" xmlns:a16="http://schemas.microsoft.com/office/drawing/2014/main" id="{00000000-0008-0000-0000-0000D8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73" name="Text Box 4">
          <a:extLst>
            <a:ext uri="{FF2B5EF4-FFF2-40B4-BE49-F238E27FC236}">
              <a16:creationId xmlns="" xmlns:a16="http://schemas.microsoft.com/office/drawing/2014/main" id="{00000000-0008-0000-0000-0000D9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74" name="Text Box 4">
          <a:extLst>
            <a:ext uri="{FF2B5EF4-FFF2-40B4-BE49-F238E27FC236}">
              <a16:creationId xmlns="" xmlns:a16="http://schemas.microsoft.com/office/drawing/2014/main" id="{00000000-0008-0000-0000-0000DA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75" name="Text Box 4">
          <a:extLst>
            <a:ext uri="{FF2B5EF4-FFF2-40B4-BE49-F238E27FC236}">
              <a16:creationId xmlns="" xmlns:a16="http://schemas.microsoft.com/office/drawing/2014/main" id="{00000000-0008-0000-0000-0000DB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76" name="Text Box 4">
          <a:extLst>
            <a:ext uri="{FF2B5EF4-FFF2-40B4-BE49-F238E27FC236}">
              <a16:creationId xmlns="" xmlns:a16="http://schemas.microsoft.com/office/drawing/2014/main" id="{00000000-0008-0000-0000-0000DC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77" name="Text Box 4">
          <a:extLst>
            <a:ext uri="{FF2B5EF4-FFF2-40B4-BE49-F238E27FC236}">
              <a16:creationId xmlns="" xmlns:a16="http://schemas.microsoft.com/office/drawing/2014/main" id="{00000000-0008-0000-0000-0000DD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78" name="Text Box 4">
          <a:extLst>
            <a:ext uri="{FF2B5EF4-FFF2-40B4-BE49-F238E27FC236}">
              <a16:creationId xmlns="" xmlns:a16="http://schemas.microsoft.com/office/drawing/2014/main" id="{00000000-0008-0000-0000-0000DE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79" name="Text Box 4">
          <a:extLst>
            <a:ext uri="{FF2B5EF4-FFF2-40B4-BE49-F238E27FC236}">
              <a16:creationId xmlns="" xmlns:a16="http://schemas.microsoft.com/office/drawing/2014/main" id="{00000000-0008-0000-0000-0000DF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80" name="Text Box 4">
          <a:extLst>
            <a:ext uri="{FF2B5EF4-FFF2-40B4-BE49-F238E27FC236}">
              <a16:creationId xmlns="" xmlns:a16="http://schemas.microsoft.com/office/drawing/2014/main" id="{00000000-0008-0000-0000-0000E0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81" name="Text Box 4">
          <a:extLst>
            <a:ext uri="{FF2B5EF4-FFF2-40B4-BE49-F238E27FC236}">
              <a16:creationId xmlns="" xmlns:a16="http://schemas.microsoft.com/office/drawing/2014/main" id="{00000000-0008-0000-0000-0000E1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82" name="Text Box 4">
          <a:extLst>
            <a:ext uri="{FF2B5EF4-FFF2-40B4-BE49-F238E27FC236}">
              <a16:creationId xmlns="" xmlns:a16="http://schemas.microsoft.com/office/drawing/2014/main" id="{00000000-0008-0000-0000-0000E2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66675</xdr:colOff>
      <xdr:row>135</xdr:row>
      <xdr:rowOff>57150</xdr:rowOff>
    </xdr:to>
    <xdr:sp macro="" textlink="">
      <xdr:nvSpPr>
        <xdr:cNvPr id="483" name="Text Box 4">
          <a:extLst>
            <a:ext uri="{FF2B5EF4-FFF2-40B4-BE49-F238E27FC236}">
              <a16:creationId xmlns="" xmlns:a16="http://schemas.microsoft.com/office/drawing/2014/main" id="{00000000-0008-0000-0000-0000E301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84" name="Text Box 4">
          <a:extLst>
            <a:ext uri="{FF2B5EF4-FFF2-40B4-BE49-F238E27FC236}">
              <a16:creationId xmlns="" xmlns:a16="http://schemas.microsoft.com/office/drawing/2014/main" id="{00000000-0008-0000-0000-0000E4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85" name="Text Box 4">
          <a:extLst>
            <a:ext uri="{FF2B5EF4-FFF2-40B4-BE49-F238E27FC236}">
              <a16:creationId xmlns="" xmlns:a16="http://schemas.microsoft.com/office/drawing/2014/main" id="{00000000-0008-0000-0000-0000E5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86" name="Text Box 4">
          <a:extLst>
            <a:ext uri="{FF2B5EF4-FFF2-40B4-BE49-F238E27FC236}">
              <a16:creationId xmlns="" xmlns:a16="http://schemas.microsoft.com/office/drawing/2014/main" id="{00000000-0008-0000-0000-0000E6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135</xdr:row>
      <xdr:rowOff>0</xdr:rowOff>
    </xdr:from>
    <xdr:to>
      <xdr:col>0</xdr:col>
      <xdr:colOff>266700</xdr:colOff>
      <xdr:row>135</xdr:row>
      <xdr:rowOff>38100</xdr:rowOff>
    </xdr:to>
    <xdr:sp macro="" textlink="">
      <xdr:nvSpPr>
        <xdr:cNvPr id="487" name="Text Box 4">
          <a:extLst>
            <a:ext uri="{FF2B5EF4-FFF2-40B4-BE49-F238E27FC236}">
              <a16:creationId xmlns="" xmlns:a16="http://schemas.microsoft.com/office/drawing/2014/main" id="{00000000-0008-0000-0000-0000E701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88" name="Text Box 4">
          <a:extLst>
            <a:ext uri="{FF2B5EF4-FFF2-40B4-BE49-F238E27FC236}">
              <a16:creationId xmlns="" xmlns:a16="http://schemas.microsoft.com/office/drawing/2014/main" id="{00000000-0008-0000-0000-0000E8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89" name="Text Box 4">
          <a:extLst>
            <a:ext uri="{FF2B5EF4-FFF2-40B4-BE49-F238E27FC236}">
              <a16:creationId xmlns="" xmlns:a16="http://schemas.microsoft.com/office/drawing/2014/main" id="{00000000-0008-0000-0000-0000E9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0" name="Text Box 4">
          <a:extLst>
            <a:ext uri="{FF2B5EF4-FFF2-40B4-BE49-F238E27FC236}">
              <a16:creationId xmlns="" xmlns:a16="http://schemas.microsoft.com/office/drawing/2014/main" id="{00000000-0008-0000-0000-0000EA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1" name="Text Box 4">
          <a:extLst>
            <a:ext uri="{FF2B5EF4-FFF2-40B4-BE49-F238E27FC236}">
              <a16:creationId xmlns="" xmlns:a16="http://schemas.microsoft.com/office/drawing/2014/main" id="{00000000-0008-0000-0000-0000EB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2" name="Text Box 4">
          <a:extLst>
            <a:ext uri="{FF2B5EF4-FFF2-40B4-BE49-F238E27FC236}">
              <a16:creationId xmlns="" xmlns:a16="http://schemas.microsoft.com/office/drawing/2014/main" id="{00000000-0008-0000-0000-0000EC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3" name="Text Box 4">
          <a:extLst>
            <a:ext uri="{FF2B5EF4-FFF2-40B4-BE49-F238E27FC236}">
              <a16:creationId xmlns="" xmlns:a16="http://schemas.microsoft.com/office/drawing/2014/main" id="{00000000-0008-0000-0000-0000ED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4" name="Text Box 4">
          <a:extLst>
            <a:ext uri="{FF2B5EF4-FFF2-40B4-BE49-F238E27FC236}">
              <a16:creationId xmlns="" xmlns:a16="http://schemas.microsoft.com/office/drawing/2014/main" id="{00000000-0008-0000-0000-0000EE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5" name="Text Box 4">
          <a:extLst>
            <a:ext uri="{FF2B5EF4-FFF2-40B4-BE49-F238E27FC236}">
              <a16:creationId xmlns="" xmlns:a16="http://schemas.microsoft.com/office/drawing/2014/main" id="{00000000-0008-0000-0000-0000EF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6" name="Text Box 4">
          <a:extLst>
            <a:ext uri="{FF2B5EF4-FFF2-40B4-BE49-F238E27FC236}">
              <a16:creationId xmlns="" xmlns:a16="http://schemas.microsoft.com/office/drawing/2014/main" id="{00000000-0008-0000-0000-0000F0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7" name="Text Box 4">
          <a:extLst>
            <a:ext uri="{FF2B5EF4-FFF2-40B4-BE49-F238E27FC236}">
              <a16:creationId xmlns="" xmlns:a16="http://schemas.microsoft.com/office/drawing/2014/main" id="{00000000-0008-0000-0000-0000F1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8" name="Text Box 4">
          <a:extLst>
            <a:ext uri="{FF2B5EF4-FFF2-40B4-BE49-F238E27FC236}">
              <a16:creationId xmlns="" xmlns:a16="http://schemas.microsoft.com/office/drawing/2014/main" id="{00000000-0008-0000-0000-0000F2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66675</xdr:colOff>
      <xdr:row>313</xdr:row>
      <xdr:rowOff>57150</xdr:rowOff>
    </xdr:to>
    <xdr:sp macro="" textlink="">
      <xdr:nvSpPr>
        <xdr:cNvPr id="499" name="Text Box 4">
          <a:extLst>
            <a:ext uri="{FF2B5EF4-FFF2-40B4-BE49-F238E27FC236}">
              <a16:creationId xmlns="" xmlns:a16="http://schemas.microsoft.com/office/drawing/2014/main" id="{00000000-0008-0000-0000-0000F3010000}"/>
            </a:ext>
          </a:extLst>
        </xdr:cNvPr>
        <xdr:cNvSpPr txBox="1">
          <a:spLocks noChangeArrowheads="1"/>
        </xdr:cNvSpPr>
      </xdr:nvSpPr>
      <xdr:spPr bwMode="auto">
        <a:xfrm>
          <a:off x="0" y="1509903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266700</xdr:colOff>
      <xdr:row>313</xdr:row>
      <xdr:rowOff>38100</xdr:rowOff>
    </xdr:to>
    <xdr:sp macro="" textlink="">
      <xdr:nvSpPr>
        <xdr:cNvPr id="500" name="Text Box 4">
          <a:extLst>
            <a:ext uri="{FF2B5EF4-FFF2-40B4-BE49-F238E27FC236}">
              <a16:creationId xmlns="" xmlns:a16="http://schemas.microsoft.com/office/drawing/2014/main" id="{00000000-0008-0000-0000-0000F4010000}"/>
            </a:ext>
          </a:extLst>
        </xdr:cNvPr>
        <xdr:cNvSpPr txBox="1">
          <a:spLocks noChangeArrowheads="1"/>
        </xdr:cNvSpPr>
      </xdr:nvSpPr>
      <xdr:spPr bwMode="auto">
        <a:xfrm>
          <a:off x="0" y="150990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266700</xdr:colOff>
      <xdr:row>313</xdr:row>
      <xdr:rowOff>38100</xdr:rowOff>
    </xdr:to>
    <xdr:sp macro="" textlink="">
      <xdr:nvSpPr>
        <xdr:cNvPr id="501" name="Text Box 4">
          <a:extLst>
            <a:ext uri="{FF2B5EF4-FFF2-40B4-BE49-F238E27FC236}">
              <a16:creationId xmlns="" xmlns:a16="http://schemas.microsoft.com/office/drawing/2014/main" id="{00000000-0008-0000-0000-0000F5010000}"/>
            </a:ext>
          </a:extLst>
        </xdr:cNvPr>
        <xdr:cNvSpPr txBox="1">
          <a:spLocks noChangeArrowheads="1"/>
        </xdr:cNvSpPr>
      </xdr:nvSpPr>
      <xdr:spPr bwMode="auto">
        <a:xfrm>
          <a:off x="0" y="150990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266700</xdr:colOff>
      <xdr:row>313</xdr:row>
      <xdr:rowOff>38100</xdr:rowOff>
    </xdr:to>
    <xdr:sp macro="" textlink="">
      <xdr:nvSpPr>
        <xdr:cNvPr id="502" name="Text Box 4">
          <a:extLst>
            <a:ext uri="{FF2B5EF4-FFF2-40B4-BE49-F238E27FC236}">
              <a16:creationId xmlns="" xmlns:a16="http://schemas.microsoft.com/office/drawing/2014/main" id="{00000000-0008-0000-0000-0000F6010000}"/>
            </a:ext>
          </a:extLst>
        </xdr:cNvPr>
        <xdr:cNvSpPr txBox="1">
          <a:spLocks noChangeArrowheads="1"/>
        </xdr:cNvSpPr>
      </xdr:nvSpPr>
      <xdr:spPr bwMode="auto">
        <a:xfrm>
          <a:off x="0" y="150990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313</xdr:row>
      <xdr:rowOff>0</xdr:rowOff>
    </xdr:from>
    <xdr:to>
      <xdr:col>0</xdr:col>
      <xdr:colOff>266700</xdr:colOff>
      <xdr:row>313</xdr:row>
      <xdr:rowOff>38100</xdr:rowOff>
    </xdr:to>
    <xdr:sp macro="" textlink="">
      <xdr:nvSpPr>
        <xdr:cNvPr id="503" name="Text Box 4">
          <a:extLst>
            <a:ext uri="{FF2B5EF4-FFF2-40B4-BE49-F238E27FC236}">
              <a16:creationId xmlns="" xmlns:a16="http://schemas.microsoft.com/office/drawing/2014/main" id="{00000000-0008-0000-0000-0000F7010000}"/>
            </a:ext>
          </a:extLst>
        </xdr:cNvPr>
        <xdr:cNvSpPr txBox="1">
          <a:spLocks noChangeArrowheads="1"/>
        </xdr:cNvSpPr>
      </xdr:nvSpPr>
      <xdr:spPr bwMode="auto">
        <a:xfrm>
          <a:off x="0" y="1509903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314</xdr:row>
      <xdr:rowOff>0</xdr:rowOff>
    </xdr:from>
    <xdr:ext cx="66675" cy="57150"/>
    <xdr:sp macro="" textlink="">
      <xdr:nvSpPr>
        <xdr:cNvPr id="504" name="Text Box 4">
          <a:extLst>
            <a:ext uri="{FF2B5EF4-FFF2-40B4-BE49-F238E27FC236}">
              <a16:creationId xmlns="" xmlns:a16="http://schemas.microsoft.com/office/drawing/2014/main" id="{00000000-0008-0000-0000-0000F801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05" name="Text Box 4">
          <a:extLst>
            <a:ext uri="{FF2B5EF4-FFF2-40B4-BE49-F238E27FC236}">
              <a16:creationId xmlns="" xmlns:a16="http://schemas.microsoft.com/office/drawing/2014/main" id="{00000000-0008-0000-0000-0000F901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06" name="Text Box 4">
          <a:extLst>
            <a:ext uri="{FF2B5EF4-FFF2-40B4-BE49-F238E27FC236}">
              <a16:creationId xmlns="" xmlns:a16="http://schemas.microsoft.com/office/drawing/2014/main" id="{00000000-0008-0000-0000-0000FA01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07" name="Text Box 4">
          <a:extLst>
            <a:ext uri="{FF2B5EF4-FFF2-40B4-BE49-F238E27FC236}">
              <a16:creationId xmlns="" xmlns:a16="http://schemas.microsoft.com/office/drawing/2014/main" id="{00000000-0008-0000-0000-0000FB01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08" name="Text Box 4">
          <a:extLst>
            <a:ext uri="{FF2B5EF4-FFF2-40B4-BE49-F238E27FC236}">
              <a16:creationId xmlns="" xmlns:a16="http://schemas.microsoft.com/office/drawing/2014/main" id="{00000000-0008-0000-0000-0000FC01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09" name="Text Box 4">
          <a:extLst>
            <a:ext uri="{FF2B5EF4-FFF2-40B4-BE49-F238E27FC236}">
              <a16:creationId xmlns="" xmlns:a16="http://schemas.microsoft.com/office/drawing/2014/main" id="{00000000-0008-0000-0000-0000FD01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10" name="Text Box 4">
          <a:extLst>
            <a:ext uri="{FF2B5EF4-FFF2-40B4-BE49-F238E27FC236}">
              <a16:creationId xmlns="" xmlns:a16="http://schemas.microsoft.com/office/drawing/2014/main" id="{00000000-0008-0000-0000-0000FE01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11" name="Text Box 4">
          <a:extLst>
            <a:ext uri="{FF2B5EF4-FFF2-40B4-BE49-F238E27FC236}">
              <a16:creationId xmlns="" xmlns:a16="http://schemas.microsoft.com/office/drawing/2014/main" id="{00000000-0008-0000-0000-0000FF01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12" name="Text Box 4">
          <a:extLst>
            <a:ext uri="{FF2B5EF4-FFF2-40B4-BE49-F238E27FC236}">
              <a16:creationId xmlns="" xmlns:a16="http://schemas.microsoft.com/office/drawing/2014/main" id="{00000000-0008-0000-0000-00000002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13" name="Text Box 4">
          <a:extLst>
            <a:ext uri="{FF2B5EF4-FFF2-40B4-BE49-F238E27FC236}">
              <a16:creationId xmlns="" xmlns:a16="http://schemas.microsoft.com/office/drawing/2014/main" id="{00000000-0008-0000-0000-00000102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14" name="Text Box 4">
          <a:extLst>
            <a:ext uri="{FF2B5EF4-FFF2-40B4-BE49-F238E27FC236}">
              <a16:creationId xmlns="" xmlns:a16="http://schemas.microsoft.com/office/drawing/2014/main" id="{00000000-0008-0000-0000-00000202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66675" cy="57150"/>
    <xdr:sp macro="" textlink="">
      <xdr:nvSpPr>
        <xdr:cNvPr id="515" name="Text Box 4">
          <a:extLst>
            <a:ext uri="{FF2B5EF4-FFF2-40B4-BE49-F238E27FC236}">
              <a16:creationId xmlns="" xmlns:a16="http://schemas.microsoft.com/office/drawing/2014/main" id="{00000000-0008-0000-0000-000003020000}"/>
            </a:ext>
          </a:extLst>
        </xdr:cNvPr>
        <xdr:cNvSpPr txBox="1">
          <a:spLocks noChangeArrowheads="1"/>
        </xdr:cNvSpPr>
      </xdr:nvSpPr>
      <xdr:spPr bwMode="auto">
        <a:xfrm>
          <a:off x="0" y="1511808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266700" cy="38100"/>
    <xdr:sp macro="" textlink="">
      <xdr:nvSpPr>
        <xdr:cNvPr id="516" name="Text Box 4">
          <a:extLst>
            <a:ext uri="{FF2B5EF4-FFF2-40B4-BE49-F238E27FC236}">
              <a16:creationId xmlns="" xmlns:a16="http://schemas.microsoft.com/office/drawing/2014/main" id="{00000000-0008-0000-0000-000004020000}"/>
            </a:ext>
          </a:extLst>
        </xdr:cNvPr>
        <xdr:cNvSpPr txBox="1">
          <a:spLocks noChangeArrowheads="1"/>
        </xdr:cNvSpPr>
      </xdr:nvSpPr>
      <xdr:spPr bwMode="auto">
        <a:xfrm>
          <a:off x="0" y="1511808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266700" cy="38100"/>
    <xdr:sp macro="" textlink="">
      <xdr:nvSpPr>
        <xdr:cNvPr id="517" name="Text Box 4">
          <a:extLst>
            <a:ext uri="{FF2B5EF4-FFF2-40B4-BE49-F238E27FC236}">
              <a16:creationId xmlns="" xmlns:a16="http://schemas.microsoft.com/office/drawing/2014/main" id="{00000000-0008-0000-0000-000005020000}"/>
            </a:ext>
          </a:extLst>
        </xdr:cNvPr>
        <xdr:cNvSpPr txBox="1">
          <a:spLocks noChangeArrowheads="1"/>
        </xdr:cNvSpPr>
      </xdr:nvSpPr>
      <xdr:spPr bwMode="auto">
        <a:xfrm>
          <a:off x="0" y="1511808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266700" cy="38100"/>
    <xdr:sp macro="" textlink="">
      <xdr:nvSpPr>
        <xdr:cNvPr id="518" name="Text Box 4">
          <a:extLst>
            <a:ext uri="{FF2B5EF4-FFF2-40B4-BE49-F238E27FC236}">
              <a16:creationId xmlns="" xmlns:a16="http://schemas.microsoft.com/office/drawing/2014/main" id="{00000000-0008-0000-0000-000006020000}"/>
            </a:ext>
          </a:extLst>
        </xdr:cNvPr>
        <xdr:cNvSpPr txBox="1">
          <a:spLocks noChangeArrowheads="1"/>
        </xdr:cNvSpPr>
      </xdr:nvSpPr>
      <xdr:spPr bwMode="auto">
        <a:xfrm>
          <a:off x="0" y="1511808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314</xdr:row>
      <xdr:rowOff>0</xdr:rowOff>
    </xdr:from>
    <xdr:ext cx="266700" cy="38100"/>
    <xdr:sp macro="" textlink="">
      <xdr:nvSpPr>
        <xdr:cNvPr id="519" name="Text Box 4">
          <a:extLst>
            <a:ext uri="{FF2B5EF4-FFF2-40B4-BE49-F238E27FC236}">
              <a16:creationId xmlns="" xmlns:a16="http://schemas.microsoft.com/office/drawing/2014/main" id="{00000000-0008-0000-0000-000007020000}"/>
            </a:ext>
          </a:extLst>
        </xdr:cNvPr>
        <xdr:cNvSpPr txBox="1">
          <a:spLocks noChangeArrowheads="1"/>
        </xdr:cNvSpPr>
      </xdr:nvSpPr>
      <xdr:spPr bwMode="auto">
        <a:xfrm>
          <a:off x="0" y="1511808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2</xdr:row>
      <xdr:rowOff>0</xdr:rowOff>
    </xdr:from>
    <xdr:to>
      <xdr:col>0</xdr:col>
      <xdr:colOff>266700</xdr:colOff>
      <xdr:row>2</xdr:row>
      <xdr:rowOff>38100</xdr:rowOff>
    </xdr:to>
    <xdr:sp macro="" textlink="">
      <xdr:nvSpPr>
        <xdr:cNvPr id="520" name="Text Box 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1" name="Text Box 4">
          <a:extLst>
            <a:ext uri="{FF2B5EF4-FFF2-40B4-BE49-F238E27FC236}">
              <a16:creationId xmlns="" xmlns:a16="http://schemas.microsoft.com/office/drawing/2014/main" id="{00000000-0008-0000-0000-000009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2" name="Text Box 4">
          <a:extLst>
            <a:ext uri="{FF2B5EF4-FFF2-40B4-BE49-F238E27FC236}">
              <a16:creationId xmlns="" xmlns:a16="http://schemas.microsoft.com/office/drawing/2014/main" id="{00000000-0008-0000-0000-00000A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3" name="Text Box 4">
          <a:extLst>
            <a:ext uri="{FF2B5EF4-FFF2-40B4-BE49-F238E27FC236}">
              <a16:creationId xmlns="" xmlns:a16="http://schemas.microsoft.com/office/drawing/2014/main" id="{00000000-0008-0000-0000-00000B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4" name="Text Box 4">
          <a:extLst>
            <a:ext uri="{FF2B5EF4-FFF2-40B4-BE49-F238E27FC236}">
              <a16:creationId xmlns="" xmlns:a16="http://schemas.microsoft.com/office/drawing/2014/main" id="{00000000-0008-0000-0000-00000C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5" name="Text Box 4">
          <a:extLst>
            <a:ext uri="{FF2B5EF4-FFF2-40B4-BE49-F238E27FC236}">
              <a16:creationId xmlns="" xmlns:a16="http://schemas.microsoft.com/office/drawing/2014/main" id="{00000000-0008-0000-0000-00000D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6" name="Text Box 4">
          <a:extLst>
            <a:ext uri="{FF2B5EF4-FFF2-40B4-BE49-F238E27FC236}">
              <a16:creationId xmlns="" xmlns:a16="http://schemas.microsoft.com/office/drawing/2014/main" id="{00000000-0008-0000-0000-00000E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7" name="Text Box 4">
          <a:extLst>
            <a:ext uri="{FF2B5EF4-FFF2-40B4-BE49-F238E27FC236}">
              <a16:creationId xmlns="" xmlns:a16="http://schemas.microsoft.com/office/drawing/2014/main" id="{00000000-0008-0000-0000-00000F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8" name="Text Box 4">
          <a:extLst>
            <a:ext uri="{FF2B5EF4-FFF2-40B4-BE49-F238E27FC236}">
              <a16:creationId xmlns="" xmlns:a16="http://schemas.microsoft.com/office/drawing/2014/main" id="{00000000-0008-0000-0000-000010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29" name="Text Box 4">
          <a:extLst>
            <a:ext uri="{FF2B5EF4-FFF2-40B4-BE49-F238E27FC236}">
              <a16:creationId xmlns="" xmlns:a16="http://schemas.microsoft.com/office/drawing/2014/main" id="{00000000-0008-0000-0000-000011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0" name="Text Box 4">
          <a:extLst>
            <a:ext uri="{FF2B5EF4-FFF2-40B4-BE49-F238E27FC236}">
              <a16:creationId xmlns="" xmlns:a16="http://schemas.microsoft.com/office/drawing/2014/main" id="{00000000-0008-0000-0000-000012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1" name="Text Box 4">
          <a:extLst>
            <a:ext uri="{FF2B5EF4-FFF2-40B4-BE49-F238E27FC236}">
              <a16:creationId xmlns="" xmlns:a16="http://schemas.microsoft.com/office/drawing/2014/main" id="{00000000-0008-0000-0000-000013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2" name="Text Box 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3" name="Text Box 4">
          <a:extLst>
            <a:ext uri="{FF2B5EF4-FFF2-40B4-BE49-F238E27FC236}">
              <a16:creationId xmlns="" xmlns:a16="http://schemas.microsoft.com/office/drawing/2014/main" id="{00000000-0008-0000-0000-000015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4" name="Text Box 4">
          <a:extLst>
            <a:ext uri="{FF2B5EF4-FFF2-40B4-BE49-F238E27FC236}">
              <a16:creationId xmlns="" xmlns:a16="http://schemas.microsoft.com/office/drawing/2014/main" id="{00000000-0008-0000-0000-000016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5" name="Text Box 4">
          <a:extLst>
            <a:ext uri="{FF2B5EF4-FFF2-40B4-BE49-F238E27FC236}">
              <a16:creationId xmlns="" xmlns:a16="http://schemas.microsoft.com/office/drawing/2014/main" id="{00000000-0008-0000-0000-000017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6" name="Text Box 4">
          <a:extLst>
            <a:ext uri="{FF2B5EF4-FFF2-40B4-BE49-F238E27FC236}">
              <a16:creationId xmlns="" xmlns:a16="http://schemas.microsoft.com/office/drawing/2014/main" id="{00000000-0008-0000-0000-000018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7" name="Text Box 4">
          <a:extLst>
            <a:ext uri="{FF2B5EF4-FFF2-40B4-BE49-F238E27FC236}">
              <a16:creationId xmlns="" xmlns:a16="http://schemas.microsoft.com/office/drawing/2014/main" id="{00000000-0008-0000-0000-000019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8" name="Text Box 4">
          <a:extLst>
            <a:ext uri="{FF2B5EF4-FFF2-40B4-BE49-F238E27FC236}">
              <a16:creationId xmlns="" xmlns:a16="http://schemas.microsoft.com/office/drawing/2014/main" id="{00000000-0008-0000-0000-00001A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266700</xdr:colOff>
      <xdr:row>2</xdr:row>
      <xdr:rowOff>38100</xdr:rowOff>
    </xdr:to>
    <xdr:sp macro="" textlink="">
      <xdr:nvSpPr>
        <xdr:cNvPr id="539" name="Text Box 4">
          <a:extLst>
            <a:ext uri="{FF2B5EF4-FFF2-40B4-BE49-F238E27FC236}">
              <a16:creationId xmlns="" xmlns:a16="http://schemas.microsoft.com/office/drawing/2014/main" id="{00000000-0008-0000-0000-00001B020000}"/>
            </a:ext>
          </a:extLst>
        </xdr:cNvPr>
        <xdr:cNvSpPr txBox="1">
          <a:spLocks noChangeArrowheads="1"/>
        </xdr:cNvSpPr>
      </xdr:nvSpPr>
      <xdr:spPr bwMode="auto">
        <a:xfrm>
          <a:off x="0" y="3810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119</xdr:row>
      <xdr:rowOff>0</xdr:rowOff>
    </xdr:from>
    <xdr:ext cx="66675" cy="57150"/>
    <xdr:sp macro="" textlink="">
      <xdr:nvSpPr>
        <xdr:cNvPr id="540" name="Text Box 4">
          <a:extLst>
            <a:ext uri="{FF2B5EF4-FFF2-40B4-BE49-F238E27FC236}">
              <a16:creationId xmlns="" xmlns:a16="http://schemas.microsoft.com/office/drawing/2014/main" id="{00000000-0008-0000-0000-00001C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1" name="Text Box 4">
          <a:extLst>
            <a:ext uri="{FF2B5EF4-FFF2-40B4-BE49-F238E27FC236}">
              <a16:creationId xmlns="" xmlns:a16="http://schemas.microsoft.com/office/drawing/2014/main" id="{00000000-0008-0000-0000-00001D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2" name="Text Box 4">
          <a:extLst>
            <a:ext uri="{FF2B5EF4-FFF2-40B4-BE49-F238E27FC236}">
              <a16:creationId xmlns="" xmlns:a16="http://schemas.microsoft.com/office/drawing/2014/main" id="{00000000-0008-0000-0000-00001E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3" name="Text Box 4">
          <a:extLst>
            <a:ext uri="{FF2B5EF4-FFF2-40B4-BE49-F238E27FC236}">
              <a16:creationId xmlns="" xmlns:a16="http://schemas.microsoft.com/office/drawing/2014/main" id="{00000000-0008-0000-0000-00001F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4" name="Text Box 4">
          <a:extLst>
            <a:ext uri="{FF2B5EF4-FFF2-40B4-BE49-F238E27FC236}">
              <a16:creationId xmlns="" xmlns:a16="http://schemas.microsoft.com/office/drawing/2014/main" id="{00000000-0008-0000-0000-000020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5" name="Text Box 4">
          <a:extLst>
            <a:ext uri="{FF2B5EF4-FFF2-40B4-BE49-F238E27FC236}">
              <a16:creationId xmlns="" xmlns:a16="http://schemas.microsoft.com/office/drawing/2014/main" id="{00000000-0008-0000-0000-000021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6" name="Text Box 4">
          <a:extLst>
            <a:ext uri="{FF2B5EF4-FFF2-40B4-BE49-F238E27FC236}">
              <a16:creationId xmlns="" xmlns:a16="http://schemas.microsoft.com/office/drawing/2014/main" id="{00000000-0008-0000-0000-000022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7" name="Text Box 4">
          <a:extLst>
            <a:ext uri="{FF2B5EF4-FFF2-40B4-BE49-F238E27FC236}">
              <a16:creationId xmlns="" xmlns:a16="http://schemas.microsoft.com/office/drawing/2014/main" id="{00000000-0008-0000-0000-000023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8" name="Text Box 4">
          <a:extLst>
            <a:ext uri="{FF2B5EF4-FFF2-40B4-BE49-F238E27FC236}">
              <a16:creationId xmlns="" xmlns:a16="http://schemas.microsoft.com/office/drawing/2014/main" id="{00000000-0008-0000-0000-000024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49" name="Text Box 4">
          <a:extLst>
            <a:ext uri="{FF2B5EF4-FFF2-40B4-BE49-F238E27FC236}">
              <a16:creationId xmlns="" xmlns:a16="http://schemas.microsoft.com/office/drawing/2014/main" id="{00000000-0008-0000-0000-000025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50" name="Text Box 4">
          <a:extLst>
            <a:ext uri="{FF2B5EF4-FFF2-40B4-BE49-F238E27FC236}">
              <a16:creationId xmlns="" xmlns:a16="http://schemas.microsoft.com/office/drawing/2014/main" id="{00000000-0008-0000-0000-000026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51" name="Text Box 4">
          <a:extLst>
            <a:ext uri="{FF2B5EF4-FFF2-40B4-BE49-F238E27FC236}">
              <a16:creationId xmlns="" xmlns:a16="http://schemas.microsoft.com/office/drawing/2014/main" id="{00000000-0008-0000-0000-000027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52" name="Text Box 4">
          <a:extLst>
            <a:ext uri="{FF2B5EF4-FFF2-40B4-BE49-F238E27FC236}">
              <a16:creationId xmlns="" xmlns:a16="http://schemas.microsoft.com/office/drawing/2014/main" id="{00000000-0008-0000-0000-000028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53" name="Text Box 4">
          <a:extLst>
            <a:ext uri="{FF2B5EF4-FFF2-40B4-BE49-F238E27FC236}">
              <a16:creationId xmlns="" xmlns:a16="http://schemas.microsoft.com/office/drawing/2014/main" id="{00000000-0008-0000-0000-000029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54" name="Text Box 4">
          <a:extLst>
            <a:ext uri="{FF2B5EF4-FFF2-40B4-BE49-F238E27FC236}">
              <a16:creationId xmlns="" xmlns:a16="http://schemas.microsoft.com/office/drawing/2014/main" id="{00000000-0008-0000-0000-00002A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55" name="Text Box 4">
          <a:extLst>
            <a:ext uri="{FF2B5EF4-FFF2-40B4-BE49-F238E27FC236}">
              <a16:creationId xmlns="" xmlns:a16="http://schemas.microsoft.com/office/drawing/2014/main" id="{00000000-0008-0000-0000-00002B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56" name="Text Box 4">
          <a:extLst>
            <a:ext uri="{FF2B5EF4-FFF2-40B4-BE49-F238E27FC236}">
              <a16:creationId xmlns="" xmlns:a16="http://schemas.microsoft.com/office/drawing/2014/main" id="{00000000-0008-0000-0000-00002C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57" name="Text Box 4">
          <a:extLst>
            <a:ext uri="{FF2B5EF4-FFF2-40B4-BE49-F238E27FC236}">
              <a16:creationId xmlns="" xmlns:a16="http://schemas.microsoft.com/office/drawing/2014/main" id="{00000000-0008-0000-0000-00002D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58" name="Text Box 4">
          <a:extLst>
            <a:ext uri="{FF2B5EF4-FFF2-40B4-BE49-F238E27FC236}">
              <a16:creationId xmlns="" xmlns:a16="http://schemas.microsoft.com/office/drawing/2014/main" id="{00000000-0008-0000-0000-00002E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59" name="Text Box 4">
          <a:extLst>
            <a:ext uri="{FF2B5EF4-FFF2-40B4-BE49-F238E27FC236}">
              <a16:creationId xmlns="" xmlns:a16="http://schemas.microsoft.com/office/drawing/2014/main" id="{00000000-0008-0000-0000-00002F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47625"/>
    <xdr:sp macro="" textlink="">
      <xdr:nvSpPr>
        <xdr:cNvPr id="560" name="Text Box 4">
          <a:extLst>
            <a:ext uri="{FF2B5EF4-FFF2-40B4-BE49-F238E27FC236}">
              <a16:creationId xmlns="" xmlns:a16="http://schemas.microsoft.com/office/drawing/2014/main" id="{00000000-0008-0000-0000-000030020000}"/>
            </a:ext>
          </a:extLst>
        </xdr:cNvPr>
        <xdr:cNvSpPr txBox="1">
          <a:spLocks noChangeArrowheads="1"/>
        </xdr:cNvSpPr>
      </xdr:nvSpPr>
      <xdr:spPr bwMode="auto">
        <a:xfrm>
          <a:off x="0" y="720852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47625"/>
    <xdr:sp macro="" textlink="">
      <xdr:nvSpPr>
        <xdr:cNvPr id="561" name="Text Box 4">
          <a:extLst>
            <a:ext uri="{FF2B5EF4-FFF2-40B4-BE49-F238E27FC236}">
              <a16:creationId xmlns="" xmlns:a16="http://schemas.microsoft.com/office/drawing/2014/main" id="{00000000-0008-0000-0000-000031020000}"/>
            </a:ext>
          </a:extLst>
        </xdr:cNvPr>
        <xdr:cNvSpPr txBox="1">
          <a:spLocks noChangeArrowheads="1"/>
        </xdr:cNvSpPr>
      </xdr:nvSpPr>
      <xdr:spPr bwMode="auto">
        <a:xfrm>
          <a:off x="0" y="720852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62" name="Text Box 4">
          <a:extLst>
            <a:ext uri="{FF2B5EF4-FFF2-40B4-BE49-F238E27FC236}">
              <a16:creationId xmlns="" xmlns:a16="http://schemas.microsoft.com/office/drawing/2014/main" id="{00000000-0008-0000-0000-000032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63" name="Text Box 4">
          <a:extLst>
            <a:ext uri="{FF2B5EF4-FFF2-40B4-BE49-F238E27FC236}">
              <a16:creationId xmlns="" xmlns:a16="http://schemas.microsoft.com/office/drawing/2014/main" id="{00000000-0008-0000-0000-000033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47625"/>
    <xdr:sp macro="" textlink="">
      <xdr:nvSpPr>
        <xdr:cNvPr id="564" name="Text Box 4">
          <a:extLst>
            <a:ext uri="{FF2B5EF4-FFF2-40B4-BE49-F238E27FC236}">
              <a16:creationId xmlns="" xmlns:a16="http://schemas.microsoft.com/office/drawing/2014/main" id="{00000000-0008-0000-0000-000034020000}"/>
            </a:ext>
          </a:extLst>
        </xdr:cNvPr>
        <xdr:cNvSpPr txBox="1">
          <a:spLocks noChangeArrowheads="1"/>
        </xdr:cNvSpPr>
      </xdr:nvSpPr>
      <xdr:spPr bwMode="auto">
        <a:xfrm>
          <a:off x="0" y="720852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47625"/>
    <xdr:sp macro="" textlink="">
      <xdr:nvSpPr>
        <xdr:cNvPr id="565" name="Text Box 4">
          <a:extLst>
            <a:ext uri="{FF2B5EF4-FFF2-40B4-BE49-F238E27FC236}">
              <a16:creationId xmlns="" xmlns:a16="http://schemas.microsoft.com/office/drawing/2014/main" id="{00000000-0008-0000-0000-000035020000}"/>
            </a:ext>
          </a:extLst>
        </xdr:cNvPr>
        <xdr:cNvSpPr txBox="1">
          <a:spLocks noChangeArrowheads="1"/>
        </xdr:cNvSpPr>
      </xdr:nvSpPr>
      <xdr:spPr bwMode="auto">
        <a:xfrm>
          <a:off x="0" y="720852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66" name="Text Box 4">
          <a:extLst>
            <a:ext uri="{FF2B5EF4-FFF2-40B4-BE49-F238E27FC236}">
              <a16:creationId xmlns="" xmlns:a16="http://schemas.microsoft.com/office/drawing/2014/main" id="{00000000-0008-0000-0000-000036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67" name="Text Box 4">
          <a:extLst>
            <a:ext uri="{FF2B5EF4-FFF2-40B4-BE49-F238E27FC236}">
              <a16:creationId xmlns="" xmlns:a16="http://schemas.microsoft.com/office/drawing/2014/main" id="{00000000-0008-0000-0000-000037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68" name="Text Box 4">
          <a:extLst>
            <a:ext uri="{FF2B5EF4-FFF2-40B4-BE49-F238E27FC236}">
              <a16:creationId xmlns="" xmlns:a16="http://schemas.microsoft.com/office/drawing/2014/main" id="{00000000-0008-0000-0000-000038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69" name="Text Box 4">
          <a:extLst>
            <a:ext uri="{FF2B5EF4-FFF2-40B4-BE49-F238E27FC236}">
              <a16:creationId xmlns="" xmlns:a16="http://schemas.microsoft.com/office/drawing/2014/main" id="{00000000-0008-0000-0000-000039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0" name="Text Box 4">
          <a:extLst>
            <a:ext uri="{FF2B5EF4-FFF2-40B4-BE49-F238E27FC236}">
              <a16:creationId xmlns="" xmlns:a16="http://schemas.microsoft.com/office/drawing/2014/main" id="{00000000-0008-0000-0000-00003A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1" name="Text Box 4">
          <a:extLst>
            <a:ext uri="{FF2B5EF4-FFF2-40B4-BE49-F238E27FC236}">
              <a16:creationId xmlns="" xmlns:a16="http://schemas.microsoft.com/office/drawing/2014/main" id="{00000000-0008-0000-0000-00003B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2" name="Text Box 4">
          <a:extLst>
            <a:ext uri="{FF2B5EF4-FFF2-40B4-BE49-F238E27FC236}">
              <a16:creationId xmlns="" xmlns:a16="http://schemas.microsoft.com/office/drawing/2014/main" id="{00000000-0008-0000-0000-00003C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3" name="Text Box 4">
          <a:extLst>
            <a:ext uri="{FF2B5EF4-FFF2-40B4-BE49-F238E27FC236}">
              <a16:creationId xmlns="" xmlns:a16="http://schemas.microsoft.com/office/drawing/2014/main" id="{00000000-0008-0000-0000-00003D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4" name="Text Box 4">
          <a:extLst>
            <a:ext uri="{FF2B5EF4-FFF2-40B4-BE49-F238E27FC236}">
              <a16:creationId xmlns="" xmlns:a16="http://schemas.microsoft.com/office/drawing/2014/main" id="{00000000-0008-0000-0000-00003E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5" name="Text Box 4">
          <a:extLst>
            <a:ext uri="{FF2B5EF4-FFF2-40B4-BE49-F238E27FC236}">
              <a16:creationId xmlns="" xmlns:a16="http://schemas.microsoft.com/office/drawing/2014/main" id="{00000000-0008-0000-0000-00003F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6" name="Text Box 4">
          <a:extLst>
            <a:ext uri="{FF2B5EF4-FFF2-40B4-BE49-F238E27FC236}">
              <a16:creationId xmlns="" xmlns:a16="http://schemas.microsoft.com/office/drawing/2014/main" id="{00000000-0008-0000-0000-000040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7" name="Text Box 4">
          <a:extLst>
            <a:ext uri="{FF2B5EF4-FFF2-40B4-BE49-F238E27FC236}">
              <a16:creationId xmlns="" xmlns:a16="http://schemas.microsoft.com/office/drawing/2014/main" id="{00000000-0008-0000-0000-000041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8" name="Text Box 4">
          <a:extLst>
            <a:ext uri="{FF2B5EF4-FFF2-40B4-BE49-F238E27FC236}">
              <a16:creationId xmlns="" xmlns:a16="http://schemas.microsoft.com/office/drawing/2014/main" id="{00000000-0008-0000-0000-000042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66675" cy="57150"/>
    <xdr:sp macro="" textlink="">
      <xdr:nvSpPr>
        <xdr:cNvPr id="579" name="Text Box 4">
          <a:extLst>
            <a:ext uri="{FF2B5EF4-FFF2-40B4-BE49-F238E27FC236}">
              <a16:creationId xmlns="" xmlns:a16="http://schemas.microsoft.com/office/drawing/2014/main" id="{00000000-0008-0000-0000-000043020000}"/>
            </a:ext>
          </a:extLst>
        </xdr:cNvPr>
        <xdr:cNvSpPr txBox="1">
          <a:spLocks noChangeArrowheads="1"/>
        </xdr:cNvSpPr>
      </xdr:nvSpPr>
      <xdr:spPr bwMode="auto">
        <a:xfrm>
          <a:off x="0" y="720852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80" name="Text Box 4">
          <a:extLst>
            <a:ext uri="{FF2B5EF4-FFF2-40B4-BE49-F238E27FC236}">
              <a16:creationId xmlns="" xmlns:a16="http://schemas.microsoft.com/office/drawing/2014/main" id="{00000000-0008-0000-0000-000044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81" name="Text Box 4">
          <a:extLst>
            <a:ext uri="{FF2B5EF4-FFF2-40B4-BE49-F238E27FC236}">
              <a16:creationId xmlns="" xmlns:a16="http://schemas.microsoft.com/office/drawing/2014/main" id="{00000000-0008-0000-0000-000045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82" name="Text Box 4">
          <a:extLst>
            <a:ext uri="{FF2B5EF4-FFF2-40B4-BE49-F238E27FC236}">
              <a16:creationId xmlns="" xmlns:a16="http://schemas.microsoft.com/office/drawing/2014/main" id="{00000000-0008-0000-0000-000046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119</xdr:row>
      <xdr:rowOff>0</xdr:rowOff>
    </xdr:from>
    <xdr:ext cx="266700" cy="38100"/>
    <xdr:sp macro="" textlink="">
      <xdr:nvSpPr>
        <xdr:cNvPr id="583" name="Text Box 4">
          <a:extLst>
            <a:ext uri="{FF2B5EF4-FFF2-40B4-BE49-F238E27FC236}">
              <a16:creationId xmlns="" xmlns:a16="http://schemas.microsoft.com/office/drawing/2014/main" id="{00000000-0008-0000-0000-000047020000}"/>
            </a:ext>
          </a:extLst>
        </xdr:cNvPr>
        <xdr:cNvSpPr txBox="1">
          <a:spLocks noChangeArrowheads="1"/>
        </xdr:cNvSpPr>
      </xdr:nvSpPr>
      <xdr:spPr bwMode="auto">
        <a:xfrm>
          <a:off x="0" y="720852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84" name="Text Box 4">
          <a:extLst>
            <a:ext uri="{FF2B5EF4-FFF2-40B4-BE49-F238E27FC236}">
              <a16:creationId xmlns="" xmlns:a16="http://schemas.microsoft.com/office/drawing/2014/main" id="{00000000-0008-0000-0000-000048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85" name="Text Box 4">
          <a:extLst>
            <a:ext uri="{FF2B5EF4-FFF2-40B4-BE49-F238E27FC236}">
              <a16:creationId xmlns="" xmlns:a16="http://schemas.microsoft.com/office/drawing/2014/main" id="{00000000-0008-0000-0000-000049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86" name="Text Box 4">
          <a:extLst>
            <a:ext uri="{FF2B5EF4-FFF2-40B4-BE49-F238E27FC236}">
              <a16:creationId xmlns="" xmlns:a16="http://schemas.microsoft.com/office/drawing/2014/main" id="{00000000-0008-0000-0000-00004A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87" name="Text Box 4">
          <a:extLst>
            <a:ext uri="{FF2B5EF4-FFF2-40B4-BE49-F238E27FC236}">
              <a16:creationId xmlns="" xmlns:a16="http://schemas.microsoft.com/office/drawing/2014/main" id="{00000000-0008-0000-0000-00004B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88" name="Text Box 4">
          <a:extLst>
            <a:ext uri="{FF2B5EF4-FFF2-40B4-BE49-F238E27FC236}">
              <a16:creationId xmlns="" xmlns:a16="http://schemas.microsoft.com/office/drawing/2014/main" id="{00000000-0008-0000-0000-00004C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89" name="Text Box 4">
          <a:extLst>
            <a:ext uri="{FF2B5EF4-FFF2-40B4-BE49-F238E27FC236}">
              <a16:creationId xmlns="" xmlns:a16="http://schemas.microsoft.com/office/drawing/2014/main" id="{00000000-0008-0000-0000-00004D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90" name="Text Box 4">
          <a:extLst>
            <a:ext uri="{FF2B5EF4-FFF2-40B4-BE49-F238E27FC236}">
              <a16:creationId xmlns="" xmlns:a16="http://schemas.microsoft.com/office/drawing/2014/main" id="{00000000-0008-0000-0000-00004E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91" name="Text Box 4">
          <a:extLst>
            <a:ext uri="{FF2B5EF4-FFF2-40B4-BE49-F238E27FC236}">
              <a16:creationId xmlns="" xmlns:a16="http://schemas.microsoft.com/office/drawing/2014/main" id="{00000000-0008-0000-0000-00004F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92" name="Text Box 4">
          <a:extLst>
            <a:ext uri="{FF2B5EF4-FFF2-40B4-BE49-F238E27FC236}">
              <a16:creationId xmlns="" xmlns:a16="http://schemas.microsoft.com/office/drawing/2014/main" id="{00000000-0008-0000-0000-000050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93" name="Text Box 4">
          <a:extLst>
            <a:ext uri="{FF2B5EF4-FFF2-40B4-BE49-F238E27FC236}">
              <a16:creationId xmlns="" xmlns:a16="http://schemas.microsoft.com/office/drawing/2014/main" id="{00000000-0008-0000-0000-000051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94" name="Text Box 4">
          <a:extLst>
            <a:ext uri="{FF2B5EF4-FFF2-40B4-BE49-F238E27FC236}">
              <a16:creationId xmlns="" xmlns:a16="http://schemas.microsoft.com/office/drawing/2014/main" id="{00000000-0008-0000-0000-000052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595" name="Text Box 4">
          <a:extLst>
            <a:ext uri="{FF2B5EF4-FFF2-40B4-BE49-F238E27FC236}">
              <a16:creationId xmlns="" xmlns:a16="http://schemas.microsoft.com/office/drawing/2014/main" id="{00000000-0008-0000-0000-000053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596" name="Text Box 4">
          <a:extLst>
            <a:ext uri="{FF2B5EF4-FFF2-40B4-BE49-F238E27FC236}">
              <a16:creationId xmlns="" xmlns:a16="http://schemas.microsoft.com/office/drawing/2014/main" id="{00000000-0008-0000-0000-000054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597" name="Text Box 4">
          <a:extLst>
            <a:ext uri="{FF2B5EF4-FFF2-40B4-BE49-F238E27FC236}">
              <a16:creationId xmlns="" xmlns:a16="http://schemas.microsoft.com/office/drawing/2014/main" id="{00000000-0008-0000-0000-000055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598" name="Text Box 4">
          <a:extLst>
            <a:ext uri="{FF2B5EF4-FFF2-40B4-BE49-F238E27FC236}">
              <a16:creationId xmlns="" xmlns:a16="http://schemas.microsoft.com/office/drawing/2014/main" id="{00000000-0008-0000-0000-000056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599" name="Text Box 4">
          <a:extLst>
            <a:ext uri="{FF2B5EF4-FFF2-40B4-BE49-F238E27FC236}">
              <a16:creationId xmlns="" xmlns:a16="http://schemas.microsoft.com/office/drawing/2014/main" id="{00000000-0008-0000-0000-000057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00" name="Text Box 4">
          <a:extLst>
            <a:ext uri="{FF2B5EF4-FFF2-40B4-BE49-F238E27FC236}">
              <a16:creationId xmlns="" xmlns:a16="http://schemas.microsoft.com/office/drawing/2014/main" id="{00000000-0008-0000-0000-000058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01" name="Text Box 4">
          <a:extLst>
            <a:ext uri="{FF2B5EF4-FFF2-40B4-BE49-F238E27FC236}">
              <a16:creationId xmlns="" xmlns:a16="http://schemas.microsoft.com/office/drawing/2014/main" id="{00000000-0008-0000-0000-000059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02" name="Text Box 4">
          <a:extLst>
            <a:ext uri="{FF2B5EF4-FFF2-40B4-BE49-F238E27FC236}">
              <a16:creationId xmlns="" xmlns:a16="http://schemas.microsoft.com/office/drawing/2014/main" id="{00000000-0008-0000-0000-00005A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03" name="Text Box 4">
          <a:extLst>
            <a:ext uri="{FF2B5EF4-FFF2-40B4-BE49-F238E27FC236}">
              <a16:creationId xmlns="" xmlns:a16="http://schemas.microsoft.com/office/drawing/2014/main" id="{00000000-0008-0000-0000-00005B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04" name="Text Box 4">
          <a:extLst>
            <a:ext uri="{FF2B5EF4-FFF2-40B4-BE49-F238E27FC236}">
              <a16:creationId xmlns="" xmlns:a16="http://schemas.microsoft.com/office/drawing/2014/main" id="{00000000-0008-0000-0000-00005C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05" name="Text Box 4">
          <a:extLst>
            <a:ext uri="{FF2B5EF4-FFF2-40B4-BE49-F238E27FC236}">
              <a16:creationId xmlns="" xmlns:a16="http://schemas.microsoft.com/office/drawing/2014/main" id="{00000000-0008-0000-0000-00005D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06" name="Text Box 4">
          <a:extLst>
            <a:ext uri="{FF2B5EF4-FFF2-40B4-BE49-F238E27FC236}">
              <a16:creationId xmlns="" xmlns:a16="http://schemas.microsoft.com/office/drawing/2014/main" id="{00000000-0008-0000-0000-00005E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07" name="Text Box 4">
          <a:extLst>
            <a:ext uri="{FF2B5EF4-FFF2-40B4-BE49-F238E27FC236}">
              <a16:creationId xmlns="" xmlns:a16="http://schemas.microsoft.com/office/drawing/2014/main" id="{00000000-0008-0000-0000-00005F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08" name="Text Box 4">
          <a:extLst>
            <a:ext uri="{FF2B5EF4-FFF2-40B4-BE49-F238E27FC236}">
              <a16:creationId xmlns="" xmlns:a16="http://schemas.microsoft.com/office/drawing/2014/main" id="{00000000-0008-0000-0000-000060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09" name="Text Box 4">
          <a:extLst>
            <a:ext uri="{FF2B5EF4-FFF2-40B4-BE49-F238E27FC236}">
              <a16:creationId xmlns="" xmlns:a16="http://schemas.microsoft.com/office/drawing/2014/main" id="{00000000-0008-0000-0000-000061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10" name="Text Box 4">
          <a:extLst>
            <a:ext uri="{FF2B5EF4-FFF2-40B4-BE49-F238E27FC236}">
              <a16:creationId xmlns="" xmlns:a16="http://schemas.microsoft.com/office/drawing/2014/main" id="{00000000-0008-0000-0000-000062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11" name="Text Box 4">
          <a:extLst>
            <a:ext uri="{FF2B5EF4-FFF2-40B4-BE49-F238E27FC236}">
              <a16:creationId xmlns="" xmlns:a16="http://schemas.microsoft.com/office/drawing/2014/main" id="{00000000-0008-0000-0000-000063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12" name="Text Box 4">
          <a:extLst>
            <a:ext uri="{FF2B5EF4-FFF2-40B4-BE49-F238E27FC236}">
              <a16:creationId xmlns="" xmlns:a16="http://schemas.microsoft.com/office/drawing/2014/main" id="{00000000-0008-0000-0000-000064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13" name="Text Box 4">
          <a:extLst>
            <a:ext uri="{FF2B5EF4-FFF2-40B4-BE49-F238E27FC236}">
              <a16:creationId xmlns="" xmlns:a16="http://schemas.microsoft.com/office/drawing/2014/main" id="{00000000-0008-0000-0000-000065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14" name="Text Box 4">
          <a:extLst>
            <a:ext uri="{FF2B5EF4-FFF2-40B4-BE49-F238E27FC236}">
              <a16:creationId xmlns="" xmlns:a16="http://schemas.microsoft.com/office/drawing/2014/main" id="{00000000-0008-0000-0000-000066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15" name="Text Box 4">
          <a:extLst>
            <a:ext uri="{FF2B5EF4-FFF2-40B4-BE49-F238E27FC236}">
              <a16:creationId xmlns="" xmlns:a16="http://schemas.microsoft.com/office/drawing/2014/main" id="{00000000-0008-0000-0000-000067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16" name="Text Box 4">
          <a:extLst>
            <a:ext uri="{FF2B5EF4-FFF2-40B4-BE49-F238E27FC236}">
              <a16:creationId xmlns="" xmlns:a16="http://schemas.microsoft.com/office/drawing/2014/main" id="{00000000-0008-0000-0000-000068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17" name="Text Box 4">
          <a:extLst>
            <a:ext uri="{FF2B5EF4-FFF2-40B4-BE49-F238E27FC236}">
              <a16:creationId xmlns="" xmlns:a16="http://schemas.microsoft.com/office/drawing/2014/main" id="{00000000-0008-0000-0000-000069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18" name="Text Box 4">
          <a:extLst>
            <a:ext uri="{FF2B5EF4-FFF2-40B4-BE49-F238E27FC236}">
              <a16:creationId xmlns="" xmlns:a16="http://schemas.microsoft.com/office/drawing/2014/main" id="{00000000-0008-0000-0000-00006A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19" name="Text Box 4">
          <a:extLst>
            <a:ext uri="{FF2B5EF4-FFF2-40B4-BE49-F238E27FC236}">
              <a16:creationId xmlns="" xmlns:a16="http://schemas.microsoft.com/office/drawing/2014/main" id="{00000000-0008-0000-0000-00006B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20" name="Text Box 4">
          <a:extLst>
            <a:ext uri="{FF2B5EF4-FFF2-40B4-BE49-F238E27FC236}">
              <a16:creationId xmlns="" xmlns:a16="http://schemas.microsoft.com/office/drawing/2014/main" id="{00000000-0008-0000-0000-00006C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21" name="Text Box 4">
          <a:extLst>
            <a:ext uri="{FF2B5EF4-FFF2-40B4-BE49-F238E27FC236}">
              <a16:creationId xmlns="" xmlns:a16="http://schemas.microsoft.com/office/drawing/2014/main" id="{00000000-0008-0000-0000-00006D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22" name="Text Box 4">
          <a:extLst>
            <a:ext uri="{FF2B5EF4-FFF2-40B4-BE49-F238E27FC236}">
              <a16:creationId xmlns="" xmlns:a16="http://schemas.microsoft.com/office/drawing/2014/main" id="{00000000-0008-0000-0000-00006E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23" name="Text Box 4">
          <a:extLst>
            <a:ext uri="{FF2B5EF4-FFF2-40B4-BE49-F238E27FC236}">
              <a16:creationId xmlns="" xmlns:a16="http://schemas.microsoft.com/office/drawing/2014/main" id="{00000000-0008-0000-0000-00006F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24" name="Text Box 4">
          <a:extLst>
            <a:ext uri="{FF2B5EF4-FFF2-40B4-BE49-F238E27FC236}">
              <a16:creationId xmlns="" xmlns:a16="http://schemas.microsoft.com/office/drawing/2014/main" id="{00000000-0008-0000-0000-000070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25" name="Text Box 4">
          <a:extLst>
            <a:ext uri="{FF2B5EF4-FFF2-40B4-BE49-F238E27FC236}">
              <a16:creationId xmlns="" xmlns:a16="http://schemas.microsoft.com/office/drawing/2014/main" id="{00000000-0008-0000-0000-000071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26" name="Text Box 4">
          <a:extLst>
            <a:ext uri="{FF2B5EF4-FFF2-40B4-BE49-F238E27FC236}">
              <a16:creationId xmlns="" xmlns:a16="http://schemas.microsoft.com/office/drawing/2014/main" id="{00000000-0008-0000-0000-000072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27" name="Text Box 4">
          <a:extLst>
            <a:ext uri="{FF2B5EF4-FFF2-40B4-BE49-F238E27FC236}">
              <a16:creationId xmlns="" xmlns:a16="http://schemas.microsoft.com/office/drawing/2014/main" id="{00000000-0008-0000-0000-000073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28" name="Text Box 4">
          <a:extLst>
            <a:ext uri="{FF2B5EF4-FFF2-40B4-BE49-F238E27FC236}">
              <a16:creationId xmlns="" xmlns:a16="http://schemas.microsoft.com/office/drawing/2014/main" id="{00000000-0008-0000-0000-000074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29" name="Text Box 4">
          <a:extLst>
            <a:ext uri="{FF2B5EF4-FFF2-40B4-BE49-F238E27FC236}">
              <a16:creationId xmlns="" xmlns:a16="http://schemas.microsoft.com/office/drawing/2014/main" id="{00000000-0008-0000-0000-000075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0" name="Text Box 4">
          <a:extLst>
            <a:ext uri="{FF2B5EF4-FFF2-40B4-BE49-F238E27FC236}">
              <a16:creationId xmlns="" xmlns:a16="http://schemas.microsoft.com/office/drawing/2014/main" id="{00000000-0008-0000-0000-000076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1" name="Text Box 4">
          <a:extLst>
            <a:ext uri="{FF2B5EF4-FFF2-40B4-BE49-F238E27FC236}">
              <a16:creationId xmlns="" xmlns:a16="http://schemas.microsoft.com/office/drawing/2014/main" id="{00000000-0008-0000-0000-000077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2" name="Text Box 4">
          <a:extLst>
            <a:ext uri="{FF2B5EF4-FFF2-40B4-BE49-F238E27FC236}">
              <a16:creationId xmlns="" xmlns:a16="http://schemas.microsoft.com/office/drawing/2014/main" id="{00000000-0008-0000-0000-000078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3" name="Text Box 4">
          <a:extLst>
            <a:ext uri="{FF2B5EF4-FFF2-40B4-BE49-F238E27FC236}">
              <a16:creationId xmlns="" xmlns:a16="http://schemas.microsoft.com/office/drawing/2014/main" id="{00000000-0008-0000-0000-000079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4" name="Text Box 4">
          <a:extLst>
            <a:ext uri="{FF2B5EF4-FFF2-40B4-BE49-F238E27FC236}">
              <a16:creationId xmlns="" xmlns:a16="http://schemas.microsoft.com/office/drawing/2014/main" id="{00000000-0008-0000-0000-00007A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5" name="Text Box 4">
          <a:extLst>
            <a:ext uri="{FF2B5EF4-FFF2-40B4-BE49-F238E27FC236}">
              <a16:creationId xmlns="" xmlns:a16="http://schemas.microsoft.com/office/drawing/2014/main" id="{00000000-0008-0000-0000-00007B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6" name="Text Box 4">
          <a:extLst>
            <a:ext uri="{FF2B5EF4-FFF2-40B4-BE49-F238E27FC236}">
              <a16:creationId xmlns="" xmlns:a16="http://schemas.microsoft.com/office/drawing/2014/main" id="{00000000-0008-0000-0000-00007C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7" name="Text Box 4">
          <a:extLst>
            <a:ext uri="{FF2B5EF4-FFF2-40B4-BE49-F238E27FC236}">
              <a16:creationId xmlns="" xmlns:a16="http://schemas.microsoft.com/office/drawing/2014/main" id="{00000000-0008-0000-0000-00007D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8" name="Text Box 4">
          <a:extLst>
            <a:ext uri="{FF2B5EF4-FFF2-40B4-BE49-F238E27FC236}">
              <a16:creationId xmlns="" xmlns:a16="http://schemas.microsoft.com/office/drawing/2014/main" id="{00000000-0008-0000-0000-00007E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39" name="Text Box 4">
          <a:extLst>
            <a:ext uri="{FF2B5EF4-FFF2-40B4-BE49-F238E27FC236}">
              <a16:creationId xmlns="" xmlns:a16="http://schemas.microsoft.com/office/drawing/2014/main" id="{00000000-0008-0000-0000-00007F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40" name="Text Box 4">
          <a:extLst>
            <a:ext uri="{FF2B5EF4-FFF2-40B4-BE49-F238E27FC236}">
              <a16:creationId xmlns="" xmlns:a16="http://schemas.microsoft.com/office/drawing/2014/main" id="{00000000-0008-0000-0000-000080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41" name="Text Box 4">
          <a:extLst>
            <a:ext uri="{FF2B5EF4-FFF2-40B4-BE49-F238E27FC236}">
              <a16:creationId xmlns="" xmlns:a16="http://schemas.microsoft.com/office/drawing/2014/main" id="{00000000-0008-0000-0000-000081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42" name="Text Box 4">
          <a:extLst>
            <a:ext uri="{FF2B5EF4-FFF2-40B4-BE49-F238E27FC236}">
              <a16:creationId xmlns="" xmlns:a16="http://schemas.microsoft.com/office/drawing/2014/main" id="{00000000-0008-0000-0000-000082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43" name="Text Box 4">
          <a:extLst>
            <a:ext uri="{FF2B5EF4-FFF2-40B4-BE49-F238E27FC236}">
              <a16:creationId xmlns="" xmlns:a16="http://schemas.microsoft.com/office/drawing/2014/main" id="{00000000-0008-0000-0000-000083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44" name="Text Box 4">
          <a:extLst>
            <a:ext uri="{FF2B5EF4-FFF2-40B4-BE49-F238E27FC236}">
              <a16:creationId xmlns="" xmlns:a16="http://schemas.microsoft.com/office/drawing/2014/main" id="{00000000-0008-0000-0000-000084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45" name="Text Box 4">
          <a:extLst>
            <a:ext uri="{FF2B5EF4-FFF2-40B4-BE49-F238E27FC236}">
              <a16:creationId xmlns="" xmlns:a16="http://schemas.microsoft.com/office/drawing/2014/main" id="{00000000-0008-0000-0000-000085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46" name="Text Box 4">
          <a:extLst>
            <a:ext uri="{FF2B5EF4-FFF2-40B4-BE49-F238E27FC236}">
              <a16:creationId xmlns="" xmlns:a16="http://schemas.microsoft.com/office/drawing/2014/main" id="{00000000-0008-0000-0000-000086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47" name="Text Box 4">
          <a:extLst>
            <a:ext uri="{FF2B5EF4-FFF2-40B4-BE49-F238E27FC236}">
              <a16:creationId xmlns="" xmlns:a16="http://schemas.microsoft.com/office/drawing/2014/main" id="{00000000-0008-0000-0000-000087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48" name="Text Box 4">
          <a:extLst>
            <a:ext uri="{FF2B5EF4-FFF2-40B4-BE49-F238E27FC236}">
              <a16:creationId xmlns="" xmlns:a16="http://schemas.microsoft.com/office/drawing/2014/main" id="{00000000-0008-0000-0000-000088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49" name="Text Box 4">
          <a:extLst>
            <a:ext uri="{FF2B5EF4-FFF2-40B4-BE49-F238E27FC236}">
              <a16:creationId xmlns="" xmlns:a16="http://schemas.microsoft.com/office/drawing/2014/main" id="{00000000-0008-0000-0000-000089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50" name="Text Box 4">
          <a:extLst>
            <a:ext uri="{FF2B5EF4-FFF2-40B4-BE49-F238E27FC236}">
              <a16:creationId xmlns="" xmlns:a16="http://schemas.microsoft.com/office/drawing/2014/main" id="{00000000-0008-0000-0000-00008A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51" name="Text Box 4">
          <a:extLst>
            <a:ext uri="{FF2B5EF4-FFF2-40B4-BE49-F238E27FC236}">
              <a16:creationId xmlns="" xmlns:a16="http://schemas.microsoft.com/office/drawing/2014/main" id="{00000000-0008-0000-0000-00008B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52" name="Text Box 4">
          <a:extLst>
            <a:ext uri="{FF2B5EF4-FFF2-40B4-BE49-F238E27FC236}">
              <a16:creationId xmlns="" xmlns:a16="http://schemas.microsoft.com/office/drawing/2014/main" id="{00000000-0008-0000-0000-00008C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53" name="Text Box 4">
          <a:extLst>
            <a:ext uri="{FF2B5EF4-FFF2-40B4-BE49-F238E27FC236}">
              <a16:creationId xmlns="" xmlns:a16="http://schemas.microsoft.com/office/drawing/2014/main" id="{00000000-0008-0000-0000-00008D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54" name="Text Box 4">
          <a:extLst>
            <a:ext uri="{FF2B5EF4-FFF2-40B4-BE49-F238E27FC236}">
              <a16:creationId xmlns="" xmlns:a16="http://schemas.microsoft.com/office/drawing/2014/main" id="{00000000-0008-0000-0000-00008E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55" name="Text Box 4">
          <a:extLst>
            <a:ext uri="{FF2B5EF4-FFF2-40B4-BE49-F238E27FC236}">
              <a16:creationId xmlns="" xmlns:a16="http://schemas.microsoft.com/office/drawing/2014/main" id="{00000000-0008-0000-0000-00008F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56" name="Text Box 4">
          <a:extLst>
            <a:ext uri="{FF2B5EF4-FFF2-40B4-BE49-F238E27FC236}">
              <a16:creationId xmlns="" xmlns:a16="http://schemas.microsoft.com/office/drawing/2014/main" id="{00000000-0008-0000-0000-000090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57" name="Text Box 4">
          <a:extLst>
            <a:ext uri="{FF2B5EF4-FFF2-40B4-BE49-F238E27FC236}">
              <a16:creationId xmlns="" xmlns:a16="http://schemas.microsoft.com/office/drawing/2014/main" id="{00000000-0008-0000-0000-000091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58" name="Text Box 4">
          <a:extLst>
            <a:ext uri="{FF2B5EF4-FFF2-40B4-BE49-F238E27FC236}">
              <a16:creationId xmlns="" xmlns:a16="http://schemas.microsoft.com/office/drawing/2014/main" id="{00000000-0008-0000-0000-000092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59" name="Text Box 4">
          <a:extLst>
            <a:ext uri="{FF2B5EF4-FFF2-40B4-BE49-F238E27FC236}">
              <a16:creationId xmlns="" xmlns:a16="http://schemas.microsoft.com/office/drawing/2014/main" id="{00000000-0008-0000-0000-000093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60" name="Text Box 4">
          <a:extLst>
            <a:ext uri="{FF2B5EF4-FFF2-40B4-BE49-F238E27FC236}">
              <a16:creationId xmlns="" xmlns:a16="http://schemas.microsoft.com/office/drawing/2014/main" id="{00000000-0008-0000-0000-000094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61" name="Text Box 4">
          <a:extLst>
            <a:ext uri="{FF2B5EF4-FFF2-40B4-BE49-F238E27FC236}">
              <a16:creationId xmlns="" xmlns:a16="http://schemas.microsoft.com/office/drawing/2014/main" id="{00000000-0008-0000-0000-000095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62" name="Text Box 4">
          <a:extLst>
            <a:ext uri="{FF2B5EF4-FFF2-40B4-BE49-F238E27FC236}">
              <a16:creationId xmlns="" xmlns:a16="http://schemas.microsoft.com/office/drawing/2014/main" id="{00000000-0008-0000-0000-000096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63" name="Text Box 4">
          <a:extLst>
            <a:ext uri="{FF2B5EF4-FFF2-40B4-BE49-F238E27FC236}">
              <a16:creationId xmlns="" xmlns:a16="http://schemas.microsoft.com/office/drawing/2014/main" id="{00000000-0008-0000-0000-000097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64" name="Text Box 4">
          <a:extLst>
            <a:ext uri="{FF2B5EF4-FFF2-40B4-BE49-F238E27FC236}">
              <a16:creationId xmlns="" xmlns:a16="http://schemas.microsoft.com/office/drawing/2014/main" id="{00000000-0008-0000-0000-000098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65" name="Text Box 4">
          <a:extLst>
            <a:ext uri="{FF2B5EF4-FFF2-40B4-BE49-F238E27FC236}">
              <a16:creationId xmlns="" xmlns:a16="http://schemas.microsoft.com/office/drawing/2014/main" id="{00000000-0008-0000-0000-000099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66" name="Text Box 4">
          <a:extLst>
            <a:ext uri="{FF2B5EF4-FFF2-40B4-BE49-F238E27FC236}">
              <a16:creationId xmlns="" xmlns:a16="http://schemas.microsoft.com/office/drawing/2014/main" id="{00000000-0008-0000-0000-00009A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67" name="Text Box 4">
          <a:extLst>
            <a:ext uri="{FF2B5EF4-FFF2-40B4-BE49-F238E27FC236}">
              <a16:creationId xmlns="" xmlns:a16="http://schemas.microsoft.com/office/drawing/2014/main" id="{00000000-0008-0000-0000-00009B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68" name="Text Box 4">
          <a:extLst>
            <a:ext uri="{FF2B5EF4-FFF2-40B4-BE49-F238E27FC236}">
              <a16:creationId xmlns="" xmlns:a16="http://schemas.microsoft.com/office/drawing/2014/main" id="{00000000-0008-0000-0000-00009C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69" name="Text Box 4">
          <a:extLst>
            <a:ext uri="{FF2B5EF4-FFF2-40B4-BE49-F238E27FC236}">
              <a16:creationId xmlns="" xmlns:a16="http://schemas.microsoft.com/office/drawing/2014/main" id="{00000000-0008-0000-0000-00009D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70" name="Text Box 4">
          <a:extLst>
            <a:ext uri="{FF2B5EF4-FFF2-40B4-BE49-F238E27FC236}">
              <a16:creationId xmlns="" xmlns:a16="http://schemas.microsoft.com/office/drawing/2014/main" id="{00000000-0008-0000-0000-00009E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71" name="Text Box 4">
          <a:extLst>
            <a:ext uri="{FF2B5EF4-FFF2-40B4-BE49-F238E27FC236}">
              <a16:creationId xmlns="" xmlns:a16="http://schemas.microsoft.com/office/drawing/2014/main" id="{00000000-0008-0000-0000-00009F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72" name="Text Box 4">
          <a:extLst>
            <a:ext uri="{FF2B5EF4-FFF2-40B4-BE49-F238E27FC236}">
              <a16:creationId xmlns="" xmlns:a16="http://schemas.microsoft.com/office/drawing/2014/main" id="{00000000-0008-0000-0000-0000A0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73" name="Text Box 4">
          <a:extLst>
            <a:ext uri="{FF2B5EF4-FFF2-40B4-BE49-F238E27FC236}">
              <a16:creationId xmlns="" xmlns:a16="http://schemas.microsoft.com/office/drawing/2014/main" id="{00000000-0008-0000-0000-0000A1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74" name="Text Box 4">
          <a:extLst>
            <a:ext uri="{FF2B5EF4-FFF2-40B4-BE49-F238E27FC236}">
              <a16:creationId xmlns="" xmlns:a16="http://schemas.microsoft.com/office/drawing/2014/main" id="{00000000-0008-0000-0000-0000A2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75" name="Text Box 4">
          <a:extLst>
            <a:ext uri="{FF2B5EF4-FFF2-40B4-BE49-F238E27FC236}">
              <a16:creationId xmlns="" xmlns:a16="http://schemas.microsoft.com/office/drawing/2014/main" id="{00000000-0008-0000-0000-0000A3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76" name="Text Box 4">
          <a:extLst>
            <a:ext uri="{FF2B5EF4-FFF2-40B4-BE49-F238E27FC236}">
              <a16:creationId xmlns="" xmlns:a16="http://schemas.microsoft.com/office/drawing/2014/main" id="{00000000-0008-0000-0000-0000A4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77" name="Text Box 4">
          <a:extLst>
            <a:ext uri="{FF2B5EF4-FFF2-40B4-BE49-F238E27FC236}">
              <a16:creationId xmlns="" xmlns:a16="http://schemas.microsoft.com/office/drawing/2014/main" id="{00000000-0008-0000-0000-0000A5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78" name="Text Box 4">
          <a:extLst>
            <a:ext uri="{FF2B5EF4-FFF2-40B4-BE49-F238E27FC236}">
              <a16:creationId xmlns="" xmlns:a16="http://schemas.microsoft.com/office/drawing/2014/main" id="{00000000-0008-0000-0000-0000A6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79" name="Text Box 4">
          <a:extLst>
            <a:ext uri="{FF2B5EF4-FFF2-40B4-BE49-F238E27FC236}">
              <a16:creationId xmlns="" xmlns:a16="http://schemas.microsoft.com/office/drawing/2014/main" id="{00000000-0008-0000-0000-0000A7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80" name="Text Box 4">
          <a:extLst>
            <a:ext uri="{FF2B5EF4-FFF2-40B4-BE49-F238E27FC236}">
              <a16:creationId xmlns="" xmlns:a16="http://schemas.microsoft.com/office/drawing/2014/main" id="{00000000-0008-0000-0000-0000A8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81" name="Text Box 4">
          <a:extLst>
            <a:ext uri="{FF2B5EF4-FFF2-40B4-BE49-F238E27FC236}">
              <a16:creationId xmlns="" xmlns:a16="http://schemas.microsoft.com/office/drawing/2014/main" id="{00000000-0008-0000-0000-0000A9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82" name="Text Box 4">
          <a:extLst>
            <a:ext uri="{FF2B5EF4-FFF2-40B4-BE49-F238E27FC236}">
              <a16:creationId xmlns="" xmlns:a16="http://schemas.microsoft.com/office/drawing/2014/main" id="{00000000-0008-0000-0000-0000AA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683" name="Text Box 4">
          <a:extLst>
            <a:ext uri="{FF2B5EF4-FFF2-40B4-BE49-F238E27FC236}">
              <a16:creationId xmlns="" xmlns:a16="http://schemas.microsoft.com/office/drawing/2014/main" id="{00000000-0008-0000-0000-0000AB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84" name="Text Box 4">
          <a:extLst>
            <a:ext uri="{FF2B5EF4-FFF2-40B4-BE49-F238E27FC236}">
              <a16:creationId xmlns="" xmlns:a16="http://schemas.microsoft.com/office/drawing/2014/main" id="{00000000-0008-0000-0000-0000AC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85" name="Text Box 4">
          <a:extLst>
            <a:ext uri="{FF2B5EF4-FFF2-40B4-BE49-F238E27FC236}">
              <a16:creationId xmlns="" xmlns:a16="http://schemas.microsoft.com/office/drawing/2014/main" id="{00000000-0008-0000-0000-0000AD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86" name="Text Box 4">
          <a:extLst>
            <a:ext uri="{FF2B5EF4-FFF2-40B4-BE49-F238E27FC236}">
              <a16:creationId xmlns="" xmlns:a16="http://schemas.microsoft.com/office/drawing/2014/main" id="{00000000-0008-0000-0000-0000AE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87" name="Text Box 4">
          <a:extLst>
            <a:ext uri="{FF2B5EF4-FFF2-40B4-BE49-F238E27FC236}">
              <a16:creationId xmlns="" xmlns:a16="http://schemas.microsoft.com/office/drawing/2014/main" id="{00000000-0008-0000-0000-0000AF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88" name="Text Box 4">
          <a:extLst>
            <a:ext uri="{FF2B5EF4-FFF2-40B4-BE49-F238E27FC236}">
              <a16:creationId xmlns="" xmlns:a16="http://schemas.microsoft.com/office/drawing/2014/main" id="{00000000-0008-0000-0000-0000B0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89" name="Text Box 4">
          <a:extLst>
            <a:ext uri="{FF2B5EF4-FFF2-40B4-BE49-F238E27FC236}">
              <a16:creationId xmlns="" xmlns:a16="http://schemas.microsoft.com/office/drawing/2014/main" id="{00000000-0008-0000-0000-0000B1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90" name="Text Box 4">
          <a:extLst>
            <a:ext uri="{FF2B5EF4-FFF2-40B4-BE49-F238E27FC236}">
              <a16:creationId xmlns="" xmlns:a16="http://schemas.microsoft.com/office/drawing/2014/main" id="{00000000-0008-0000-0000-0000B2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91" name="Text Box 4">
          <a:extLst>
            <a:ext uri="{FF2B5EF4-FFF2-40B4-BE49-F238E27FC236}">
              <a16:creationId xmlns="" xmlns:a16="http://schemas.microsoft.com/office/drawing/2014/main" id="{00000000-0008-0000-0000-0000B3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92" name="Text Box 4">
          <a:extLst>
            <a:ext uri="{FF2B5EF4-FFF2-40B4-BE49-F238E27FC236}">
              <a16:creationId xmlns="" xmlns:a16="http://schemas.microsoft.com/office/drawing/2014/main" id="{00000000-0008-0000-0000-0000B4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93" name="Text Box 4">
          <a:extLst>
            <a:ext uri="{FF2B5EF4-FFF2-40B4-BE49-F238E27FC236}">
              <a16:creationId xmlns="" xmlns:a16="http://schemas.microsoft.com/office/drawing/2014/main" id="{00000000-0008-0000-0000-0000B5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94" name="Text Box 4">
          <a:extLst>
            <a:ext uri="{FF2B5EF4-FFF2-40B4-BE49-F238E27FC236}">
              <a16:creationId xmlns="" xmlns:a16="http://schemas.microsoft.com/office/drawing/2014/main" id="{00000000-0008-0000-0000-0000B6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95" name="Text Box 4">
          <a:extLst>
            <a:ext uri="{FF2B5EF4-FFF2-40B4-BE49-F238E27FC236}">
              <a16:creationId xmlns="" xmlns:a16="http://schemas.microsoft.com/office/drawing/2014/main" id="{00000000-0008-0000-0000-0000B7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96" name="Text Box 4">
          <a:extLst>
            <a:ext uri="{FF2B5EF4-FFF2-40B4-BE49-F238E27FC236}">
              <a16:creationId xmlns="" xmlns:a16="http://schemas.microsoft.com/office/drawing/2014/main" id="{00000000-0008-0000-0000-0000B8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697" name="Text Box 4">
          <a:extLst>
            <a:ext uri="{FF2B5EF4-FFF2-40B4-BE49-F238E27FC236}">
              <a16:creationId xmlns="" xmlns:a16="http://schemas.microsoft.com/office/drawing/2014/main" id="{00000000-0008-0000-0000-0000B9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98" name="Text Box 4">
          <a:extLst>
            <a:ext uri="{FF2B5EF4-FFF2-40B4-BE49-F238E27FC236}">
              <a16:creationId xmlns="" xmlns:a16="http://schemas.microsoft.com/office/drawing/2014/main" id="{00000000-0008-0000-0000-0000BA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699" name="Text Box 4">
          <a:extLst>
            <a:ext uri="{FF2B5EF4-FFF2-40B4-BE49-F238E27FC236}">
              <a16:creationId xmlns="" xmlns:a16="http://schemas.microsoft.com/office/drawing/2014/main" id="{00000000-0008-0000-0000-0000BB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0" name="Text Box 4">
          <a:extLst>
            <a:ext uri="{FF2B5EF4-FFF2-40B4-BE49-F238E27FC236}">
              <a16:creationId xmlns="" xmlns:a16="http://schemas.microsoft.com/office/drawing/2014/main" id="{00000000-0008-0000-0000-0000BC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1" name="Text Box 4">
          <a:extLst>
            <a:ext uri="{FF2B5EF4-FFF2-40B4-BE49-F238E27FC236}">
              <a16:creationId xmlns="" xmlns:a16="http://schemas.microsoft.com/office/drawing/2014/main" id="{00000000-0008-0000-0000-0000BD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2" name="Text Box 4">
          <a:extLst>
            <a:ext uri="{FF2B5EF4-FFF2-40B4-BE49-F238E27FC236}">
              <a16:creationId xmlns="" xmlns:a16="http://schemas.microsoft.com/office/drawing/2014/main" id="{00000000-0008-0000-0000-0000BE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3" name="Text Box 4">
          <a:extLst>
            <a:ext uri="{FF2B5EF4-FFF2-40B4-BE49-F238E27FC236}">
              <a16:creationId xmlns="" xmlns:a16="http://schemas.microsoft.com/office/drawing/2014/main" id="{00000000-0008-0000-0000-0000BF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4" name="Text Box 4">
          <a:extLst>
            <a:ext uri="{FF2B5EF4-FFF2-40B4-BE49-F238E27FC236}">
              <a16:creationId xmlns="" xmlns:a16="http://schemas.microsoft.com/office/drawing/2014/main" id="{00000000-0008-0000-0000-0000C0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5" name="Text Box 4">
          <a:extLst>
            <a:ext uri="{FF2B5EF4-FFF2-40B4-BE49-F238E27FC236}">
              <a16:creationId xmlns="" xmlns:a16="http://schemas.microsoft.com/office/drawing/2014/main" id="{00000000-0008-0000-0000-0000C1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6" name="Text Box 4">
          <a:extLst>
            <a:ext uri="{FF2B5EF4-FFF2-40B4-BE49-F238E27FC236}">
              <a16:creationId xmlns="" xmlns:a16="http://schemas.microsoft.com/office/drawing/2014/main" id="{00000000-0008-0000-0000-0000C2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7" name="Text Box 4">
          <a:extLst>
            <a:ext uri="{FF2B5EF4-FFF2-40B4-BE49-F238E27FC236}">
              <a16:creationId xmlns="" xmlns:a16="http://schemas.microsoft.com/office/drawing/2014/main" id="{00000000-0008-0000-0000-0000C3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8" name="Text Box 4">
          <a:extLst>
            <a:ext uri="{FF2B5EF4-FFF2-40B4-BE49-F238E27FC236}">
              <a16:creationId xmlns="" xmlns:a16="http://schemas.microsoft.com/office/drawing/2014/main" id="{00000000-0008-0000-0000-0000C4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09" name="Text Box 4">
          <a:extLst>
            <a:ext uri="{FF2B5EF4-FFF2-40B4-BE49-F238E27FC236}">
              <a16:creationId xmlns="" xmlns:a16="http://schemas.microsoft.com/office/drawing/2014/main" id="{00000000-0008-0000-0000-0000C5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10" name="Text Box 4">
          <a:extLst>
            <a:ext uri="{FF2B5EF4-FFF2-40B4-BE49-F238E27FC236}">
              <a16:creationId xmlns="" xmlns:a16="http://schemas.microsoft.com/office/drawing/2014/main" id="{00000000-0008-0000-0000-0000C6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11" name="Text Box 4">
          <a:extLst>
            <a:ext uri="{FF2B5EF4-FFF2-40B4-BE49-F238E27FC236}">
              <a16:creationId xmlns="" xmlns:a16="http://schemas.microsoft.com/office/drawing/2014/main" id="{00000000-0008-0000-0000-0000C7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12" name="Text Box 4">
          <a:extLst>
            <a:ext uri="{FF2B5EF4-FFF2-40B4-BE49-F238E27FC236}">
              <a16:creationId xmlns="" xmlns:a16="http://schemas.microsoft.com/office/drawing/2014/main" id="{00000000-0008-0000-0000-0000C8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13" name="Text Box 4">
          <a:extLst>
            <a:ext uri="{FF2B5EF4-FFF2-40B4-BE49-F238E27FC236}">
              <a16:creationId xmlns="" xmlns:a16="http://schemas.microsoft.com/office/drawing/2014/main" id="{00000000-0008-0000-0000-0000C9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14" name="Text Box 4">
          <a:extLst>
            <a:ext uri="{FF2B5EF4-FFF2-40B4-BE49-F238E27FC236}">
              <a16:creationId xmlns="" xmlns:a16="http://schemas.microsoft.com/office/drawing/2014/main" id="{00000000-0008-0000-0000-0000CA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15" name="Text Box 4">
          <a:extLst>
            <a:ext uri="{FF2B5EF4-FFF2-40B4-BE49-F238E27FC236}">
              <a16:creationId xmlns="" xmlns:a16="http://schemas.microsoft.com/office/drawing/2014/main" id="{00000000-0008-0000-0000-0000CB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16" name="Text Box 4">
          <a:extLst>
            <a:ext uri="{FF2B5EF4-FFF2-40B4-BE49-F238E27FC236}">
              <a16:creationId xmlns="" xmlns:a16="http://schemas.microsoft.com/office/drawing/2014/main" id="{00000000-0008-0000-0000-0000CC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17" name="Text Box 4">
          <a:extLst>
            <a:ext uri="{FF2B5EF4-FFF2-40B4-BE49-F238E27FC236}">
              <a16:creationId xmlns="" xmlns:a16="http://schemas.microsoft.com/office/drawing/2014/main" id="{00000000-0008-0000-0000-0000CD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18" name="Text Box 4">
          <a:extLst>
            <a:ext uri="{FF2B5EF4-FFF2-40B4-BE49-F238E27FC236}">
              <a16:creationId xmlns="" xmlns:a16="http://schemas.microsoft.com/office/drawing/2014/main" id="{00000000-0008-0000-0000-0000CE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19" name="Text Box 4">
          <a:extLst>
            <a:ext uri="{FF2B5EF4-FFF2-40B4-BE49-F238E27FC236}">
              <a16:creationId xmlns="" xmlns:a16="http://schemas.microsoft.com/office/drawing/2014/main" id="{00000000-0008-0000-0000-0000CF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20" name="Text Box 4">
          <a:extLst>
            <a:ext uri="{FF2B5EF4-FFF2-40B4-BE49-F238E27FC236}">
              <a16:creationId xmlns="" xmlns:a16="http://schemas.microsoft.com/office/drawing/2014/main" id="{00000000-0008-0000-0000-0000D0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21" name="Text Box 4">
          <a:extLst>
            <a:ext uri="{FF2B5EF4-FFF2-40B4-BE49-F238E27FC236}">
              <a16:creationId xmlns="" xmlns:a16="http://schemas.microsoft.com/office/drawing/2014/main" id="{00000000-0008-0000-0000-0000D1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22" name="Text Box 4">
          <a:extLst>
            <a:ext uri="{FF2B5EF4-FFF2-40B4-BE49-F238E27FC236}">
              <a16:creationId xmlns="" xmlns:a16="http://schemas.microsoft.com/office/drawing/2014/main" id="{00000000-0008-0000-0000-0000D2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23" name="Text Box 4">
          <a:extLst>
            <a:ext uri="{FF2B5EF4-FFF2-40B4-BE49-F238E27FC236}">
              <a16:creationId xmlns="" xmlns:a16="http://schemas.microsoft.com/office/drawing/2014/main" id="{00000000-0008-0000-0000-0000D3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24" name="Text Box 4">
          <a:extLst>
            <a:ext uri="{FF2B5EF4-FFF2-40B4-BE49-F238E27FC236}">
              <a16:creationId xmlns="" xmlns:a16="http://schemas.microsoft.com/office/drawing/2014/main" id="{00000000-0008-0000-0000-0000D4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25" name="Text Box 4">
          <a:extLst>
            <a:ext uri="{FF2B5EF4-FFF2-40B4-BE49-F238E27FC236}">
              <a16:creationId xmlns="" xmlns:a16="http://schemas.microsoft.com/office/drawing/2014/main" id="{00000000-0008-0000-0000-0000D5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26" name="Text Box 4">
          <a:extLst>
            <a:ext uri="{FF2B5EF4-FFF2-40B4-BE49-F238E27FC236}">
              <a16:creationId xmlns="" xmlns:a16="http://schemas.microsoft.com/office/drawing/2014/main" id="{00000000-0008-0000-0000-0000D6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27" name="Text Box 4">
          <a:extLst>
            <a:ext uri="{FF2B5EF4-FFF2-40B4-BE49-F238E27FC236}">
              <a16:creationId xmlns="" xmlns:a16="http://schemas.microsoft.com/office/drawing/2014/main" id="{00000000-0008-0000-0000-0000D7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28" name="Text Box 4">
          <a:extLst>
            <a:ext uri="{FF2B5EF4-FFF2-40B4-BE49-F238E27FC236}">
              <a16:creationId xmlns="" xmlns:a16="http://schemas.microsoft.com/office/drawing/2014/main" id="{00000000-0008-0000-0000-0000D8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29" name="Text Box 4">
          <a:extLst>
            <a:ext uri="{FF2B5EF4-FFF2-40B4-BE49-F238E27FC236}">
              <a16:creationId xmlns="" xmlns:a16="http://schemas.microsoft.com/office/drawing/2014/main" id="{00000000-0008-0000-0000-0000D9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30" name="Text Box 4">
          <a:extLst>
            <a:ext uri="{FF2B5EF4-FFF2-40B4-BE49-F238E27FC236}">
              <a16:creationId xmlns="" xmlns:a16="http://schemas.microsoft.com/office/drawing/2014/main" id="{00000000-0008-0000-0000-0000DA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31" name="Text Box 4">
          <a:extLst>
            <a:ext uri="{FF2B5EF4-FFF2-40B4-BE49-F238E27FC236}">
              <a16:creationId xmlns="" xmlns:a16="http://schemas.microsoft.com/office/drawing/2014/main" id="{00000000-0008-0000-0000-0000DB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32" name="Text Box 4">
          <a:extLst>
            <a:ext uri="{FF2B5EF4-FFF2-40B4-BE49-F238E27FC236}">
              <a16:creationId xmlns="" xmlns:a16="http://schemas.microsoft.com/office/drawing/2014/main" id="{00000000-0008-0000-0000-0000DC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33" name="Text Box 4">
          <a:extLst>
            <a:ext uri="{FF2B5EF4-FFF2-40B4-BE49-F238E27FC236}">
              <a16:creationId xmlns="" xmlns:a16="http://schemas.microsoft.com/office/drawing/2014/main" id="{00000000-0008-0000-0000-0000DD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34" name="Text Box 4">
          <a:extLst>
            <a:ext uri="{FF2B5EF4-FFF2-40B4-BE49-F238E27FC236}">
              <a16:creationId xmlns="" xmlns:a16="http://schemas.microsoft.com/office/drawing/2014/main" id="{00000000-0008-0000-0000-0000DE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35" name="Text Box 4">
          <a:extLst>
            <a:ext uri="{FF2B5EF4-FFF2-40B4-BE49-F238E27FC236}">
              <a16:creationId xmlns="" xmlns:a16="http://schemas.microsoft.com/office/drawing/2014/main" id="{00000000-0008-0000-0000-0000DF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736" name="Text Box 4">
          <a:extLst>
            <a:ext uri="{FF2B5EF4-FFF2-40B4-BE49-F238E27FC236}">
              <a16:creationId xmlns="" xmlns:a16="http://schemas.microsoft.com/office/drawing/2014/main" id="{00000000-0008-0000-0000-0000E0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737" name="Text Box 4">
          <a:extLst>
            <a:ext uri="{FF2B5EF4-FFF2-40B4-BE49-F238E27FC236}">
              <a16:creationId xmlns="" xmlns:a16="http://schemas.microsoft.com/office/drawing/2014/main" id="{00000000-0008-0000-0000-0000E1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38" name="Text Box 4">
          <a:extLst>
            <a:ext uri="{FF2B5EF4-FFF2-40B4-BE49-F238E27FC236}">
              <a16:creationId xmlns="" xmlns:a16="http://schemas.microsoft.com/office/drawing/2014/main" id="{00000000-0008-0000-0000-0000E2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39" name="Text Box 4">
          <a:extLst>
            <a:ext uri="{FF2B5EF4-FFF2-40B4-BE49-F238E27FC236}">
              <a16:creationId xmlns="" xmlns:a16="http://schemas.microsoft.com/office/drawing/2014/main" id="{00000000-0008-0000-0000-0000E3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740" name="Text Box 4">
          <a:extLst>
            <a:ext uri="{FF2B5EF4-FFF2-40B4-BE49-F238E27FC236}">
              <a16:creationId xmlns="" xmlns:a16="http://schemas.microsoft.com/office/drawing/2014/main" id="{00000000-0008-0000-0000-0000E4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47625"/>
    <xdr:sp macro="" textlink="">
      <xdr:nvSpPr>
        <xdr:cNvPr id="741" name="Text Box 4">
          <a:extLst>
            <a:ext uri="{FF2B5EF4-FFF2-40B4-BE49-F238E27FC236}">
              <a16:creationId xmlns="" xmlns:a16="http://schemas.microsoft.com/office/drawing/2014/main" id="{00000000-0008-0000-0000-0000E5020000}"/>
            </a:ext>
          </a:extLst>
        </xdr:cNvPr>
        <xdr:cNvSpPr txBox="1">
          <a:spLocks noChangeArrowheads="1"/>
        </xdr:cNvSpPr>
      </xdr:nvSpPr>
      <xdr:spPr bwMode="auto">
        <a:xfrm>
          <a:off x="0" y="816006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42" name="Text Box 4">
          <a:extLst>
            <a:ext uri="{FF2B5EF4-FFF2-40B4-BE49-F238E27FC236}">
              <a16:creationId xmlns="" xmlns:a16="http://schemas.microsoft.com/office/drawing/2014/main" id="{00000000-0008-0000-0000-0000E6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43" name="Text Box 4">
          <a:extLst>
            <a:ext uri="{FF2B5EF4-FFF2-40B4-BE49-F238E27FC236}">
              <a16:creationId xmlns="" xmlns:a16="http://schemas.microsoft.com/office/drawing/2014/main" id="{00000000-0008-0000-0000-0000E7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44" name="Text Box 4">
          <a:extLst>
            <a:ext uri="{FF2B5EF4-FFF2-40B4-BE49-F238E27FC236}">
              <a16:creationId xmlns="" xmlns:a16="http://schemas.microsoft.com/office/drawing/2014/main" id="{00000000-0008-0000-0000-0000E8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45" name="Text Box 4">
          <a:extLst>
            <a:ext uri="{FF2B5EF4-FFF2-40B4-BE49-F238E27FC236}">
              <a16:creationId xmlns="" xmlns:a16="http://schemas.microsoft.com/office/drawing/2014/main" id="{00000000-0008-0000-0000-0000E9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46" name="Text Box 4">
          <a:extLst>
            <a:ext uri="{FF2B5EF4-FFF2-40B4-BE49-F238E27FC236}">
              <a16:creationId xmlns="" xmlns:a16="http://schemas.microsoft.com/office/drawing/2014/main" id="{00000000-0008-0000-0000-0000EA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47" name="Text Box 4">
          <a:extLst>
            <a:ext uri="{FF2B5EF4-FFF2-40B4-BE49-F238E27FC236}">
              <a16:creationId xmlns="" xmlns:a16="http://schemas.microsoft.com/office/drawing/2014/main" id="{00000000-0008-0000-0000-0000EB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48" name="Text Box 4">
          <a:extLst>
            <a:ext uri="{FF2B5EF4-FFF2-40B4-BE49-F238E27FC236}">
              <a16:creationId xmlns="" xmlns:a16="http://schemas.microsoft.com/office/drawing/2014/main" id="{00000000-0008-0000-0000-0000EC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49" name="Text Box 4">
          <a:extLst>
            <a:ext uri="{FF2B5EF4-FFF2-40B4-BE49-F238E27FC236}">
              <a16:creationId xmlns="" xmlns:a16="http://schemas.microsoft.com/office/drawing/2014/main" id="{00000000-0008-0000-0000-0000ED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50" name="Text Box 4">
          <a:extLst>
            <a:ext uri="{FF2B5EF4-FFF2-40B4-BE49-F238E27FC236}">
              <a16:creationId xmlns="" xmlns:a16="http://schemas.microsoft.com/office/drawing/2014/main" id="{00000000-0008-0000-0000-0000EE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51" name="Text Box 4">
          <a:extLst>
            <a:ext uri="{FF2B5EF4-FFF2-40B4-BE49-F238E27FC236}">
              <a16:creationId xmlns="" xmlns:a16="http://schemas.microsoft.com/office/drawing/2014/main" id="{00000000-0008-0000-0000-0000EF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52" name="Text Box 4">
          <a:extLst>
            <a:ext uri="{FF2B5EF4-FFF2-40B4-BE49-F238E27FC236}">
              <a16:creationId xmlns="" xmlns:a16="http://schemas.microsoft.com/office/drawing/2014/main" id="{00000000-0008-0000-0000-0000F0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53" name="Text Box 4">
          <a:extLst>
            <a:ext uri="{FF2B5EF4-FFF2-40B4-BE49-F238E27FC236}">
              <a16:creationId xmlns="" xmlns:a16="http://schemas.microsoft.com/office/drawing/2014/main" id="{00000000-0008-0000-0000-0000F1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54" name="Text Box 4">
          <a:extLst>
            <a:ext uri="{FF2B5EF4-FFF2-40B4-BE49-F238E27FC236}">
              <a16:creationId xmlns="" xmlns:a16="http://schemas.microsoft.com/office/drawing/2014/main" id="{00000000-0008-0000-0000-0000F2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66675" cy="57150"/>
    <xdr:sp macro="" textlink="">
      <xdr:nvSpPr>
        <xdr:cNvPr id="755" name="Text Box 4">
          <a:extLst>
            <a:ext uri="{FF2B5EF4-FFF2-40B4-BE49-F238E27FC236}">
              <a16:creationId xmlns="" xmlns:a16="http://schemas.microsoft.com/office/drawing/2014/main" id="{00000000-0008-0000-0000-0000F3020000}"/>
            </a:ext>
          </a:extLst>
        </xdr:cNvPr>
        <xdr:cNvSpPr txBox="1">
          <a:spLocks noChangeArrowheads="1"/>
        </xdr:cNvSpPr>
      </xdr:nvSpPr>
      <xdr:spPr bwMode="auto">
        <a:xfrm>
          <a:off x="0" y="81600675"/>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56" name="Text Box 4">
          <a:extLst>
            <a:ext uri="{FF2B5EF4-FFF2-40B4-BE49-F238E27FC236}">
              <a16:creationId xmlns="" xmlns:a16="http://schemas.microsoft.com/office/drawing/2014/main" id="{00000000-0008-0000-0000-0000F4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57" name="Text Box 4">
          <a:extLst>
            <a:ext uri="{FF2B5EF4-FFF2-40B4-BE49-F238E27FC236}">
              <a16:creationId xmlns="" xmlns:a16="http://schemas.microsoft.com/office/drawing/2014/main" id="{00000000-0008-0000-0000-0000F5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58" name="Text Box 4">
          <a:extLst>
            <a:ext uri="{FF2B5EF4-FFF2-40B4-BE49-F238E27FC236}">
              <a16:creationId xmlns="" xmlns:a16="http://schemas.microsoft.com/office/drawing/2014/main" id="{00000000-0008-0000-0000-0000F6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135</xdr:row>
      <xdr:rowOff>0</xdr:rowOff>
    </xdr:from>
    <xdr:ext cx="266700" cy="38100"/>
    <xdr:sp macro="" textlink="">
      <xdr:nvSpPr>
        <xdr:cNvPr id="759" name="Text Box 4">
          <a:extLst>
            <a:ext uri="{FF2B5EF4-FFF2-40B4-BE49-F238E27FC236}">
              <a16:creationId xmlns="" xmlns:a16="http://schemas.microsoft.com/office/drawing/2014/main" id="{00000000-0008-0000-0000-0000F7020000}"/>
            </a:ext>
          </a:extLst>
        </xdr:cNvPr>
        <xdr:cNvSpPr txBox="1">
          <a:spLocks noChangeArrowheads="1"/>
        </xdr:cNvSpPr>
      </xdr:nvSpPr>
      <xdr:spPr bwMode="auto">
        <a:xfrm>
          <a:off x="0" y="81600675"/>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76553"/>
    <xdr:sp macro="" textlink="">
      <xdr:nvSpPr>
        <xdr:cNvPr id="760" name="Text Box 394360">
          <a:extLst>
            <a:ext uri="{FF2B5EF4-FFF2-40B4-BE49-F238E27FC236}">
              <a16:creationId xmlns="" xmlns:a16="http://schemas.microsoft.com/office/drawing/2014/main" id="{00000000-0008-0000-0000-0000F8020000}"/>
            </a:ext>
          </a:extLst>
        </xdr:cNvPr>
        <xdr:cNvSpPr txBox="1">
          <a:spLocks noChangeArrowheads="1"/>
        </xdr:cNvSpPr>
      </xdr:nvSpPr>
      <xdr:spPr bwMode="auto">
        <a:xfrm>
          <a:off x="0" y="16713517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76553"/>
    <xdr:sp macro="" textlink="">
      <xdr:nvSpPr>
        <xdr:cNvPr id="761" name="Text Box 394744">
          <a:extLst>
            <a:ext uri="{FF2B5EF4-FFF2-40B4-BE49-F238E27FC236}">
              <a16:creationId xmlns="" xmlns:a16="http://schemas.microsoft.com/office/drawing/2014/main" id="{00000000-0008-0000-0000-0000F9020000}"/>
            </a:ext>
          </a:extLst>
        </xdr:cNvPr>
        <xdr:cNvSpPr txBox="1">
          <a:spLocks noChangeArrowheads="1"/>
        </xdr:cNvSpPr>
      </xdr:nvSpPr>
      <xdr:spPr bwMode="auto">
        <a:xfrm>
          <a:off x="0" y="16713517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76553"/>
    <xdr:sp macro="" textlink="">
      <xdr:nvSpPr>
        <xdr:cNvPr id="762" name="Text Box 394360">
          <a:extLst>
            <a:ext uri="{FF2B5EF4-FFF2-40B4-BE49-F238E27FC236}">
              <a16:creationId xmlns="" xmlns:a16="http://schemas.microsoft.com/office/drawing/2014/main" id="{00000000-0008-0000-0000-0000FA020000}"/>
            </a:ext>
          </a:extLst>
        </xdr:cNvPr>
        <xdr:cNvSpPr txBox="1">
          <a:spLocks noChangeArrowheads="1"/>
        </xdr:cNvSpPr>
      </xdr:nvSpPr>
      <xdr:spPr bwMode="auto">
        <a:xfrm>
          <a:off x="0" y="16713517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76553"/>
    <xdr:sp macro="" textlink="">
      <xdr:nvSpPr>
        <xdr:cNvPr id="763" name="Text Box 394744">
          <a:extLst>
            <a:ext uri="{FF2B5EF4-FFF2-40B4-BE49-F238E27FC236}">
              <a16:creationId xmlns="" xmlns:a16="http://schemas.microsoft.com/office/drawing/2014/main" id="{00000000-0008-0000-0000-0000FB020000}"/>
            </a:ext>
          </a:extLst>
        </xdr:cNvPr>
        <xdr:cNvSpPr txBox="1">
          <a:spLocks noChangeArrowheads="1"/>
        </xdr:cNvSpPr>
      </xdr:nvSpPr>
      <xdr:spPr bwMode="auto">
        <a:xfrm>
          <a:off x="0" y="16713517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76553"/>
    <xdr:sp macro="" textlink="">
      <xdr:nvSpPr>
        <xdr:cNvPr id="764" name="Text Box 394360">
          <a:extLst>
            <a:ext uri="{FF2B5EF4-FFF2-40B4-BE49-F238E27FC236}">
              <a16:creationId xmlns="" xmlns:a16="http://schemas.microsoft.com/office/drawing/2014/main" id="{00000000-0008-0000-0000-0000FC020000}"/>
            </a:ext>
          </a:extLst>
        </xdr:cNvPr>
        <xdr:cNvSpPr txBox="1">
          <a:spLocks noChangeArrowheads="1"/>
        </xdr:cNvSpPr>
      </xdr:nvSpPr>
      <xdr:spPr bwMode="auto">
        <a:xfrm>
          <a:off x="0" y="16713517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76553"/>
    <xdr:sp macro="" textlink="">
      <xdr:nvSpPr>
        <xdr:cNvPr id="765" name="Text Box 394744">
          <a:extLst>
            <a:ext uri="{FF2B5EF4-FFF2-40B4-BE49-F238E27FC236}">
              <a16:creationId xmlns="" xmlns:a16="http://schemas.microsoft.com/office/drawing/2014/main" id="{00000000-0008-0000-0000-0000FD020000}"/>
            </a:ext>
          </a:extLst>
        </xdr:cNvPr>
        <xdr:cNvSpPr txBox="1">
          <a:spLocks noChangeArrowheads="1"/>
        </xdr:cNvSpPr>
      </xdr:nvSpPr>
      <xdr:spPr bwMode="auto">
        <a:xfrm>
          <a:off x="0" y="16713517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81461"/>
    <xdr:sp macro="" textlink="">
      <xdr:nvSpPr>
        <xdr:cNvPr id="766" name="Text Box 394360">
          <a:extLst>
            <a:ext uri="{FF2B5EF4-FFF2-40B4-BE49-F238E27FC236}">
              <a16:creationId xmlns="" xmlns:a16="http://schemas.microsoft.com/office/drawing/2014/main" id="{00000000-0008-0000-0000-0000FE020000}"/>
            </a:ext>
          </a:extLst>
        </xdr:cNvPr>
        <xdr:cNvSpPr txBox="1">
          <a:spLocks noChangeArrowheads="1"/>
        </xdr:cNvSpPr>
      </xdr:nvSpPr>
      <xdr:spPr bwMode="auto">
        <a:xfrm>
          <a:off x="0" y="16713517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81461"/>
    <xdr:sp macro="" textlink="">
      <xdr:nvSpPr>
        <xdr:cNvPr id="767" name="Text Box 394744">
          <a:extLst>
            <a:ext uri="{FF2B5EF4-FFF2-40B4-BE49-F238E27FC236}">
              <a16:creationId xmlns="" xmlns:a16="http://schemas.microsoft.com/office/drawing/2014/main" id="{00000000-0008-0000-0000-0000FF020000}"/>
            </a:ext>
          </a:extLst>
        </xdr:cNvPr>
        <xdr:cNvSpPr txBox="1">
          <a:spLocks noChangeArrowheads="1"/>
        </xdr:cNvSpPr>
      </xdr:nvSpPr>
      <xdr:spPr bwMode="auto">
        <a:xfrm>
          <a:off x="0" y="16713517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81461"/>
    <xdr:sp macro="" textlink="">
      <xdr:nvSpPr>
        <xdr:cNvPr id="768" name="Text Box 394360">
          <a:extLst>
            <a:ext uri="{FF2B5EF4-FFF2-40B4-BE49-F238E27FC236}">
              <a16:creationId xmlns="" xmlns:a16="http://schemas.microsoft.com/office/drawing/2014/main" id="{00000000-0008-0000-0000-000000030000}"/>
            </a:ext>
          </a:extLst>
        </xdr:cNvPr>
        <xdr:cNvSpPr txBox="1">
          <a:spLocks noChangeArrowheads="1"/>
        </xdr:cNvSpPr>
      </xdr:nvSpPr>
      <xdr:spPr bwMode="auto">
        <a:xfrm>
          <a:off x="0" y="16713517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81461"/>
    <xdr:sp macro="" textlink="">
      <xdr:nvSpPr>
        <xdr:cNvPr id="769" name="Text Box 394744">
          <a:extLst>
            <a:ext uri="{FF2B5EF4-FFF2-40B4-BE49-F238E27FC236}">
              <a16:creationId xmlns="" xmlns:a16="http://schemas.microsoft.com/office/drawing/2014/main" id="{00000000-0008-0000-0000-000001030000}"/>
            </a:ext>
          </a:extLst>
        </xdr:cNvPr>
        <xdr:cNvSpPr txBox="1">
          <a:spLocks noChangeArrowheads="1"/>
        </xdr:cNvSpPr>
      </xdr:nvSpPr>
      <xdr:spPr bwMode="auto">
        <a:xfrm>
          <a:off x="0" y="16713517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81461"/>
    <xdr:sp macro="" textlink="">
      <xdr:nvSpPr>
        <xdr:cNvPr id="770" name="Text Box 394360">
          <a:extLst>
            <a:ext uri="{FF2B5EF4-FFF2-40B4-BE49-F238E27FC236}">
              <a16:creationId xmlns="" xmlns:a16="http://schemas.microsoft.com/office/drawing/2014/main" id="{00000000-0008-0000-0000-000002030000}"/>
            </a:ext>
          </a:extLst>
        </xdr:cNvPr>
        <xdr:cNvSpPr txBox="1">
          <a:spLocks noChangeArrowheads="1"/>
        </xdr:cNvSpPr>
      </xdr:nvSpPr>
      <xdr:spPr bwMode="auto">
        <a:xfrm>
          <a:off x="0" y="16713517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331</xdr:row>
      <xdr:rowOff>1990725</xdr:rowOff>
    </xdr:from>
    <xdr:ext cx="57150" cy="81461"/>
    <xdr:sp macro="" textlink="">
      <xdr:nvSpPr>
        <xdr:cNvPr id="771" name="Text Box 394744">
          <a:extLst>
            <a:ext uri="{FF2B5EF4-FFF2-40B4-BE49-F238E27FC236}">
              <a16:creationId xmlns="" xmlns:a16="http://schemas.microsoft.com/office/drawing/2014/main" id="{00000000-0008-0000-0000-000003030000}"/>
            </a:ext>
          </a:extLst>
        </xdr:cNvPr>
        <xdr:cNvSpPr txBox="1">
          <a:spLocks noChangeArrowheads="1"/>
        </xdr:cNvSpPr>
      </xdr:nvSpPr>
      <xdr:spPr bwMode="auto">
        <a:xfrm>
          <a:off x="0" y="16713517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72" name="Text Box 4">
          <a:extLst>
            <a:ext uri="{FF2B5EF4-FFF2-40B4-BE49-F238E27FC236}">
              <a16:creationId xmlns="" xmlns:a16="http://schemas.microsoft.com/office/drawing/2014/main" id="{00000000-0008-0000-0000-000004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73" name="Text Box 4">
          <a:extLst>
            <a:ext uri="{FF2B5EF4-FFF2-40B4-BE49-F238E27FC236}">
              <a16:creationId xmlns="" xmlns:a16="http://schemas.microsoft.com/office/drawing/2014/main" id="{00000000-0008-0000-0000-000005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74" name="Text Box 4">
          <a:extLst>
            <a:ext uri="{FF2B5EF4-FFF2-40B4-BE49-F238E27FC236}">
              <a16:creationId xmlns="" xmlns:a16="http://schemas.microsoft.com/office/drawing/2014/main" id="{00000000-0008-0000-0000-000006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75" name="Text Box 4">
          <a:extLst>
            <a:ext uri="{FF2B5EF4-FFF2-40B4-BE49-F238E27FC236}">
              <a16:creationId xmlns="" xmlns:a16="http://schemas.microsoft.com/office/drawing/2014/main" id="{00000000-0008-0000-0000-000007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76" name="Text Box 4">
          <a:extLst>
            <a:ext uri="{FF2B5EF4-FFF2-40B4-BE49-F238E27FC236}">
              <a16:creationId xmlns="" xmlns:a16="http://schemas.microsoft.com/office/drawing/2014/main" id="{00000000-0008-0000-0000-000008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77" name="Text Box 4">
          <a:extLst>
            <a:ext uri="{FF2B5EF4-FFF2-40B4-BE49-F238E27FC236}">
              <a16:creationId xmlns="" xmlns:a16="http://schemas.microsoft.com/office/drawing/2014/main" id="{00000000-0008-0000-0000-000009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78" name="Text Box 4">
          <a:extLst>
            <a:ext uri="{FF2B5EF4-FFF2-40B4-BE49-F238E27FC236}">
              <a16:creationId xmlns="" xmlns:a16="http://schemas.microsoft.com/office/drawing/2014/main" id="{00000000-0008-0000-0000-00000A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79" name="Text Box 4">
          <a:extLst>
            <a:ext uri="{FF2B5EF4-FFF2-40B4-BE49-F238E27FC236}">
              <a16:creationId xmlns="" xmlns:a16="http://schemas.microsoft.com/office/drawing/2014/main" id="{00000000-0008-0000-0000-00000B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80" name="Text Box 4">
          <a:extLst>
            <a:ext uri="{FF2B5EF4-FFF2-40B4-BE49-F238E27FC236}">
              <a16:creationId xmlns="" xmlns:a16="http://schemas.microsoft.com/office/drawing/2014/main" id="{00000000-0008-0000-0000-00000C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81" name="Text Box 4">
          <a:extLst>
            <a:ext uri="{FF2B5EF4-FFF2-40B4-BE49-F238E27FC236}">
              <a16:creationId xmlns="" xmlns:a16="http://schemas.microsoft.com/office/drawing/2014/main" id="{00000000-0008-0000-0000-00000D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82" name="Text Box 4">
          <a:extLst>
            <a:ext uri="{FF2B5EF4-FFF2-40B4-BE49-F238E27FC236}">
              <a16:creationId xmlns="" xmlns:a16="http://schemas.microsoft.com/office/drawing/2014/main" id="{00000000-0008-0000-0000-00000E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783" name="Text Box 4">
          <a:extLst>
            <a:ext uri="{FF2B5EF4-FFF2-40B4-BE49-F238E27FC236}">
              <a16:creationId xmlns="" xmlns:a16="http://schemas.microsoft.com/office/drawing/2014/main" id="{00000000-0008-0000-0000-00000F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84" name="Text Box 4">
          <a:extLst>
            <a:ext uri="{FF2B5EF4-FFF2-40B4-BE49-F238E27FC236}">
              <a16:creationId xmlns="" xmlns:a16="http://schemas.microsoft.com/office/drawing/2014/main" id="{00000000-0008-0000-0000-000010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85" name="Text Box 4">
          <a:extLst>
            <a:ext uri="{FF2B5EF4-FFF2-40B4-BE49-F238E27FC236}">
              <a16:creationId xmlns="" xmlns:a16="http://schemas.microsoft.com/office/drawing/2014/main" id="{00000000-0008-0000-0000-000011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86" name="Text Box 4">
          <a:extLst>
            <a:ext uri="{FF2B5EF4-FFF2-40B4-BE49-F238E27FC236}">
              <a16:creationId xmlns="" xmlns:a16="http://schemas.microsoft.com/office/drawing/2014/main" id="{00000000-0008-0000-0000-000012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87" name="Text Box 4">
          <a:extLst>
            <a:ext uri="{FF2B5EF4-FFF2-40B4-BE49-F238E27FC236}">
              <a16:creationId xmlns="" xmlns:a16="http://schemas.microsoft.com/office/drawing/2014/main" id="{00000000-0008-0000-0000-000013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88" name="Text Box 4">
          <a:extLst>
            <a:ext uri="{FF2B5EF4-FFF2-40B4-BE49-F238E27FC236}">
              <a16:creationId xmlns="" xmlns:a16="http://schemas.microsoft.com/office/drawing/2014/main" id="{00000000-0008-0000-0000-000014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89" name="Text Box 4">
          <a:extLst>
            <a:ext uri="{FF2B5EF4-FFF2-40B4-BE49-F238E27FC236}">
              <a16:creationId xmlns="" xmlns:a16="http://schemas.microsoft.com/office/drawing/2014/main" id="{00000000-0008-0000-0000-000015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90" name="Text Box 4">
          <a:extLst>
            <a:ext uri="{FF2B5EF4-FFF2-40B4-BE49-F238E27FC236}">
              <a16:creationId xmlns="" xmlns:a16="http://schemas.microsoft.com/office/drawing/2014/main" id="{00000000-0008-0000-0000-000016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91" name="Text Box 4">
          <a:extLst>
            <a:ext uri="{FF2B5EF4-FFF2-40B4-BE49-F238E27FC236}">
              <a16:creationId xmlns="" xmlns:a16="http://schemas.microsoft.com/office/drawing/2014/main" id="{00000000-0008-0000-0000-000017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47625"/>
    <xdr:sp macro="" textlink="">
      <xdr:nvSpPr>
        <xdr:cNvPr id="792" name="Text Box 4">
          <a:extLst>
            <a:ext uri="{FF2B5EF4-FFF2-40B4-BE49-F238E27FC236}">
              <a16:creationId xmlns="" xmlns:a16="http://schemas.microsoft.com/office/drawing/2014/main" id="{00000000-0008-0000-0000-000018030000}"/>
            </a:ext>
          </a:extLst>
        </xdr:cNvPr>
        <xdr:cNvSpPr txBox="1">
          <a:spLocks noChangeArrowheads="1"/>
        </xdr:cNvSpPr>
      </xdr:nvSpPr>
      <xdr:spPr bwMode="auto">
        <a:xfrm>
          <a:off x="0" y="745807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47625"/>
    <xdr:sp macro="" textlink="">
      <xdr:nvSpPr>
        <xdr:cNvPr id="793" name="Text Box 4">
          <a:extLst>
            <a:ext uri="{FF2B5EF4-FFF2-40B4-BE49-F238E27FC236}">
              <a16:creationId xmlns="" xmlns:a16="http://schemas.microsoft.com/office/drawing/2014/main" id="{00000000-0008-0000-0000-000019030000}"/>
            </a:ext>
          </a:extLst>
        </xdr:cNvPr>
        <xdr:cNvSpPr txBox="1">
          <a:spLocks noChangeArrowheads="1"/>
        </xdr:cNvSpPr>
      </xdr:nvSpPr>
      <xdr:spPr bwMode="auto">
        <a:xfrm>
          <a:off x="0" y="745807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94" name="Text Box 4">
          <a:extLst>
            <a:ext uri="{FF2B5EF4-FFF2-40B4-BE49-F238E27FC236}">
              <a16:creationId xmlns="" xmlns:a16="http://schemas.microsoft.com/office/drawing/2014/main" id="{00000000-0008-0000-0000-00001A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95" name="Text Box 4">
          <a:extLst>
            <a:ext uri="{FF2B5EF4-FFF2-40B4-BE49-F238E27FC236}">
              <a16:creationId xmlns="" xmlns:a16="http://schemas.microsoft.com/office/drawing/2014/main" id="{00000000-0008-0000-0000-00001B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47625"/>
    <xdr:sp macro="" textlink="">
      <xdr:nvSpPr>
        <xdr:cNvPr id="796" name="Text Box 4">
          <a:extLst>
            <a:ext uri="{FF2B5EF4-FFF2-40B4-BE49-F238E27FC236}">
              <a16:creationId xmlns="" xmlns:a16="http://schemas.microsoft.com/office/drawing/2014/main" id="{00000000-0008-0000-0000-00001C030000}"/>
            </a:ext>
          </a:extLst>
        </xdr:cNvPr>
        <xdr:cNvSpPr txBox="1">
          <a:spLocks noChangeArrowheads="1"/>
        </xdr:cNvSpPr>
      </xdr:nvSpPr>
      <xdr:spPr bwMode="auto">
        <a:xfrm>
          <a:off x="0" y="745807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47625"/>
    <xdr:sp macro="" textlink="">
      <xdr:nvSpPr>
        <xdr:cNvPr id="797" name="Text Box 4">
          <a:extLst>
            <a:ext uri="{FF2B5EF4-FFF2-40B4-BE49-F238E27FC236}">
              <a16:creationId xmlns="" xmlns:a16="http://schemas.microsoft.com/office/drawing/2014/main" id="{00000000-0008-0000-0000-00001D030000}"/>
            </a:ext>
          </a:extLst>
        </xdr:cNvPr>
        <xdr:cNvSpPr txBox="1">
          <a:spLocks noChangeArrowheads="1"/>
        </xdr:cNvSpPr>
      </xdr:nvSpPr>
      <xdr:spPr bwMode="auto">
        <a:xfrm>
          <a:off x="0" y="745807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98" name="Text Box 4">
          <a:extLst>
            <a:ext uri="{FF2B5EF4-FFF2-40B4-BE49-F238E27FC236}">
              <a16:creationId xmlns="" xmlns:a16="http://schemas.microsoft.com/office/drawing/2014/main" id="{00000000-0008-0000-0000-00001E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799" name="Text Box 4">
          <a:extLst>
            <a:ext uri="{FF2B5EF4-FFF2-40B4-BE49-F238E27FC236}">
              <a16:creationId xmlns="" xmlns:a16="http://schemas.microsoft.com/office/drawing/2014/main" id="{00000000-0008-0000-0000-00001F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0" name="Text Box 4">
          <a:extLst>
            <a:ext uri="{FF2B5EF4-FFF2-40B4-BE49-F238E27FC236}">
              <a16:creationId xmlns="" xmlns:a16="http://schemas.microsoft.com/office/drawing/2014/main" id="{00000000-0008-0000-0000-000020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1" name="Text Box 4">
          <a:extLst>
            <a:ext uri="{FF2B5EF4-FFF2-40B4-BE49-F238E27FC236}">
              <a16:creationId xmlns="" xmlns:a16="http://schemas.microsoft.com/office/drawing/2014/main" id="{00000000-0008-0000-0000-000021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2" name="Text Box 4">
          <a:extLst>
            <a:ext uri="{FF2B5EF4-FFF2-40B4-BE49-F238E27FC236}">
              <a16:creationId xmlns="" xmlns:a16="http://schemas.microsoft.com/office/drawing/2014/main" id="{00000000-0008-0000-0000-000022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3" name="Text Box 4">
          <a:extLst>
            <a:ext uri="{FF2B5EF4-FFF2-40B4-BE49-F238E27FC236}">
              <a16:creationId xmlns="" xmlns:a16="http://schemas.microsoft.com/office/drawing/2014/main" id="{00000000-0008-0000-0000-000023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4" name="Text Box 4">
          <a:extLst>
            <a:ext uri="{FF2B5EF4-FFF2-40B4-BE49-F238E27FC236}">
              <a16:creationId xmlns="" xmlns:a16="http://schemas.microsoft.com/office/drawing/2014/main" id="{00000000-0008-0000-0000-000024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5" name="Text Box 4">
          <a:extLst>
            <a:ext uri="{FF2B5EF4-FFF2-40B4-BE49-F238E27FC236}">
              <a16:creationId xmlns="" xmlns:a16="http://schemas.microsoft.com/office/drawing/2014/main" id="{00000000-0008-0000-0000-000025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6" name="Text Box 4">
          <a:extLst>
            <a:ext uri="{FF2B5EF4-FFF2-40B4-BE49-F238E27FC236}">
              <a16:creationId xmlns="" xmlns:a16="http://schemas.microsoft.com/office/drawing/2014/main" id="{00000000-0008-0000-0000-000026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7" name="Text Box 4">
          <a:extLst>
            <a:ext uri="{FF2B5EF4-FFF2-40B4-BE49-F238E27FC236}">
              <a16:creationId xmlns="" xmlns:a16="http://schemas.microsoft.com/office/drawing/2014/main" id="{00000000-0008-0000-0000-000027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8" name="Text Box 4">
          <a:extLst>
            <a:ext uri="{FF2B5EF4-FFF2-40B4-BE49-F238E27FC236}">
              <a16:creationId xmlns="" xmlns:a16="http://schemas.microsoft.com/office/drawing/2014/main" id="{00000000-0008-0000-0000-000028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09" name="Text Box 4">
          <a:extLst>
            <a:ext uri="{FF2B5EF4-FFF2-40B4-BE49-F238E27FC236}">
              <a16:creationId xmlns="" xmlns:a16="http://schemas.microsoft.com/office/drawing/2014/main" id="{00000000-0008-0000-0000-000029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10" name="Text Box 4">
          <a:extLst>
            <a:ext uri="{FF2B5EF4-FFF2-40B4-BE49-F238E27FC236}">
              <a16:creationId xmlns="" xmlns:a16="http://schemas.microsoft.com/office/drawing/2014/main" id="{00000000-0008-0000-0000-00002A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66675" cy="57150"/>
    <xdr:sp macro="" textlink="">
      <xdr:nvSpPr>
        <xdr:cNvPr id="811" name="Text Box 4">
          <a:extLst>
            <a:ext uri="{FF2B5EF4-FFF2-40B4-BE49-F238E27FC236}">
              <a16:creationId xmlns="" xmlns:a16="http://schemas.microsoft.com/office/drawing/2014/main" id="{00000000-0008-0000-0000-00002B030000}"/>
            </a:ext>
          </a:extLst>
        </xdr:cNvPr>
        <xdr:cNvSpPr txBox="1">
          <a:spLocks noChangeArrowheads="1"/>
        </xdr:cNvSpPr>
      </xdr:nvSpPr>
      <xdr:spPr bwMode="auto">
        <a:xfrm>
          <a:off x="0" y="745807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812" name="Text Box 4">
          <a:extLst>
            <a:ext uri="{FF2B5EF4-FFF2-40B4-BE49-F238E27FC236}">
              <a16:creationId xmlns="" xmlns:a16="http://schemas.microsoft.com/office/drawing/2014/main" id="{00000000-0008-0000-0000-00002C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813" name="Text Box 4">
          <a:extLst>
            <a:ext uri="{FF2B5EF4-FFF2-40B4-BE49-F238E27FC236}">
              <a16:creationId xmlns="" xmlns:a16="http://schemas.microsoft.com/office/drawing/2014/main" id="{00000000-0008-0000-0000-00002D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814" name="Text Box 4">
          <a:extLst>
            <a:ext uri="{FF2B5EF4-FFF2-40B4-BE49-F238E27FC236}">
              <a16:creationId xmlns="" xmlns:a16="http://schemas.microsoft.com/office/drawing/2014/main" id="{00000000-0008-0000-0000-00002E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120</xdr:row>
      <xdr:rowOff>0</xdr:rowOff>
    </xdr:from>
    <xdr:ext cx="266700" cy="38100"/>
    <xdr:sp macro="" textlink="">
      <xdr:nvSpPr>
        <xdr:cNvPr id="815" name="Text Box 4">
          <a:extLst>
            <a:ext uri="{FF2B5EF4-FFF2-40B4-BE49-F238E27FC236}">
              <a16:creationId xmlns="" xmlns:a16="http://schemas.microsoft.com/office/drawing/2014/main" id="{00000000-0008-0000-0000-00002F030000}"/>
            </a:ext>
          </a:extLst>
        </xdr:cNvPr>
        <xdr:cNvSpPr txBox="1">
          <a:spLocks noChangeArrowheads="1"/>
        </xdr:cNvSpPr>
      </xdr:nvSpPr>
      <xdr:spPr bwMode="auto">
        <a:xfrm>
          <a:off x="0" y="745807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16" name="Text Box 4">
          <a:extLst>
            <a:ext uri="{FF2B5EF4-FFF2-40B4-BE49-F238E27FC236}">
              <a16:creationId xmlns="" xmlns:a16="http://schemas.microsoft.com/office/drawing/2014/main" id="{00000000-0008-0000-0000-000030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17" name="Text Box 4">
          <a:extLst>
            <a:ext uri="{FF2B5EF4-FFF2-40B4-BE49-F238E27FC236}">
              <a16:creationId xmlns="" xmlns:a16="http://schemas.microsoft.com/office/drawing/2014/main" id="{00000000-0008-0000-0000-000031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18" name="Text Box 4">
          <a:extLst>
            <a:ext uri="{FF2B5EF4-FFF2-40B4-BE49-F238E27FC236}">
              <a16:creationId xmlns="" xmlns:a16="http://schemas.microsoft.com/office/drawing/2014/main" id="{00000000-0008-0000-0000-000032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19" name="Text Box 4">
          <a:extLst>
            <a:ext uri="{FF2B5EF4-FFF2-40B4-BE49-F238E27FC236}">
              <a16:creationId xmlns="" xmlns:a16="http://schemas.microsoft.com/office/drawing/2014/main" id="{00000000-0008-0000-0000-000033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20" name="Text Box 4">
          <a:extLst>
            <a:ext uri="{FF2B5EF4-FFF2-40B4-BE49-F238E27FC236}">
              <a16:creationId xmlns="" xmlns:a16="http://schemas.microsoft.com/office/drawing/2014/main" id="{00000000-0008-0000-0000-000034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21" name="Text Box 4">
          <a:extLst>
            <a:ext uri="{FF2B5EF4-FFF2-40B4-BE49-F238E27FC236}">
              <a16:creationId xmlns="" xmlns:a16="http://schemas.microsoft.com/office/drawing/2014/main" id="{00000000-0008-0000-0000-000035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22" name="Text Box 4">
          <a:extLst>
            <a:ext uri="{FF2B5EF4-FFF2-40B4-BE49-F238E27FC236}">
              <a16:creationId xmlns="" xmlns:a16="http://schemas.microsoft.com/office/drawing/2014/main" id="{00000000-0008-0000-0000-000036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23" name="Text Box 4">
          <a:extLst>
            <a:ext uri="{FF2B5EF4-FFF2-40B4-BE49-F238E27FC236}">
              <a16:creationId xmlns="" xmlns:a16="http://schemas.microsoft.com/office/drawing/2014/main" id="{00000000-0008-0000-0000-000037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24" name="Text Box 4">
          <a:extLst>
            <a:ext uri="{FF2B5EF4-FFF2-40B4-BE49-F238E27FC236}">
              <a16:creationId xmlns="" xmlns:a16="http://schemas.microsoft.com/office/drawing/2014/main" id="{00000000-0008-0000-0000-000038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25" name="Text Box 4">
          <a:extLst>
            <a:ext uri="{FF2B5EF4-FFF2-40B4-BE49-F238E27FC236}">
              <a16:creationId xmlns="" xmlns:a16="http://schemas.microsoft.com/office/drawing/2014/main" id="{00000000-0008-0000-0000-000039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26" name="Text Box 4">
          <a:extLst>
            <a:ext uri="{FF2B5EF4-FFF2-40B4-BE49-F238E27FC236}">
              <a16:creationId xmlns="" xmlns:a16="http://schemas.microsoft.com/office/drawing/2014/main" id="{00000000-0008-0000-0000-00003A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27" name="Text Box 4">
          <a:extLst>
            <a:ext uri="{FF2B5EF4-FFF2-40B4-BE49-F238E27FC236}">
              <a16:creationId xmlns="" xmlns:a16="http://schemas.microsoft.com/office/drawing/2014/main" id="{00000000-0008-0000-0000-00003B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28" name="Text Box 4">
          <a:extLst>
            <a:ext uri="{FF2B5EF4-FFF2-40B4-BE49-F238E27FC236}">
              <a16:creationId xmlns="" xmlns:a16="http://schemas.microsoft.com/office/drawing/2014/main" id="{00000000-0008-0000-0000-00003C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29" name="Text Box 4">
          <a:extLst>
            <a:ext uri="{FF2B5EF4-FFF2-40B4-BE49-F238E27FC236}">
              <a16:creationId xmlns="" xmlns:a16="http://schemas.microsoft.com/office/drawing/2014/main" id="{00000000-0008-0000-0000-00003D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30" name="Text Box 4">
          <a:extLst>
            <a:ext uri="{FF2B5EF4-FFF2-40B4-BE49-F238E27FC236}">
              <a16:creationId xmlns="" xmlns:a16="http://schemas.microsoft.com/office/drawing/2014/main" id="{00000000-0008-0000-0000-00003E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31" name="Text Box 4">
          <a:extLst>
            <a:ext uri="{FF2B5EF4-FFF2-40B4-BE49-F238E27FC236}">
              <a16:creationId xmlns="" xmlns:a16="http://schemas.microsoft.com/office/drawing/2014/main" id="{00000000-0008-0000-0000-00003F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32" name="Text Box 4">
          <a:extLst>
            <a:ext uri="{FF2B5EF4-FFF2-40B4-BE49-F238E27FC236}">
              <a16:creationId xmlns="" xmlns:a16="http://schemas.microsoft.com/office/drawing/2014/main" id="{00000000-0008-0000-0000-000040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33" name="Text Box 4">
          <a:extLst>
            <a:ext uri="{FF2B5EF4-FFF2-40B4-BE49-F238E27FC236}">
              <a16:creationId xmlns="" xmlns:a16="http://schemas.microsoft.com/office/drawing/2014/main" id="{00000000-0008-0000-0000-000041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34" name="Text Box 4">
          <a:extLst>
            <a:ext uri="{FF2B5EF4-FFF2-40B4-BE49-F238E27FC236}">
              <a16:creationId xmlns="" xmlns:a16="http://schemas.microsoft.com/office/drawing/2014/main" id="{00000000-0008-0000-0000-000042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35" name="Text Box 4">
          <a:extLst>
            <a:ext uri="{FF2B5EF4-FFF2-40B4-BE49-F238E27FC236}">
              <a16:creationId xmlns="" xmlns:a16="http://schemas.microsoft.com/office/drawing/2014/main" id="{00000000-0008-0000-0000-000043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47625"/>
    <xdr:sp macro="" textlink="">
      <xdr:nvSpPr>
        <xdr:cNvPr id="836" name="Text Box 4">
          <a:extLst>
            <a:ext uri="{FF2B5EF4-FFF2-40B4-BE49-F238E27FC236}">
              <a16:creationId xmlns="" xmlns:a16="http://schemas.microsoft.com/office/drawing/2014/main" id="{00000000-0008-0000-0000-000044030000}"/>
            </a:ext>
          </a:extLst>
        </xdr:cNvPr>
        <xdr:cNvSpPr txBox="1">
          <a:spLocks noChangeArrowheads="1"/>
        </xdr:cNvSpPr>
      </xdr:nvSpPr>
      <xdr:spPr bwMode="auto">
        <a:xfrm>
          <a:off x="0" y="76752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47625"/>
    <xdr:sp macro="" textlink="">
      <xdr:nvSpPr>
        <xdr:cNvPr id="837" name="Text Box 4">
          <a:extLst>
            <a:ext uri="{FF2B5EF4-FFF2-40B4-BE49-F238E27FC236}">
              <a16:creationId xmlns="" xmlns:a16="http://schemas.microsoft.com/office/drawing/2014/main" id="{00000000-0008-0000-0000-000045030000}"/>
            </a:ext>
          </a:extLst>
        </xdr:cNvPr>
        <xdr:cNvSpPr txBox="1">
          <a:spLocks noChangeArrowheads="1"/>
        </xdr:cNvSpPr>
      </xdr:nvSpPr>
      <xdr:spPr bwMode="auto">
        <a:xfrm>
          <a:off x="0" y="76752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38" name="Text Box 4">
          <a:extLst>
            <a:ext uri="{FF2B5EF4-FFF2-40B4-BE49-F238E27FC236}">
              <a16:creationId xmlns="" xmlns:a16="http://schemas.microsoft.com/office/drawing/2014/main" id="{00000000-0008-0000-0000-000046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39" name="Text Box 4">
          <a:extLst>
            <a:ext uri="{FF2B5EF4-FFF2-40B4-BE49-F238E27FC236}">
              <a16:creationId xmlns="" xmlns:a16="http://schemas.microsoft.com/office/drawing/2014/main" id="{00000000-0008-0000-0000-000047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47625"/>
    <xdr:sp macro="" textlink="">
      <xdr:nvSpPr>
        <xdr:cNvPr id="840" name="Text Box 4">
          <a:extLst>
            <a:ext uri="{FF2B5EF4-FFF2-40B4-BE49-F238E27FC236}">
              <a16:creationId xmlns="" xmlns:a16="http://schemas.microsoft.com/office/drawing/2014/main" id="{00000000-0008-0000-0000-000048030000}"/>
            </a:ext>
          </a:extLst>
        </xdr:cNvPr>
        <xdr:cNvSpPr txBox="1">
          <a:spLocks noChangeArrowheads="1"/>
        </xdr:cNvSpPr>
      </xdr:nvSpPr>
      <xdr:spPr bwMode="auto">
        <a:xfrm>
          <a:off x="0" y="76752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47625"/>
    <xdr:sp macro="" textlink="">
      <xdr:nvSpPr>
        <xdr:cNvPr id="841" name="Text Box 4">
          <a:extLst>
            <a:ext uri="{FF2B5EF4-FFF2-40B4-BE49-F238E27FC236}">
              <a16:creationId xmlns="" xmlns:a16="http://schemas.microsoft.com/office/drawing/2014/main" id="{00000000-0008-0000-0000-000049030000}"/>
            </a:ext>
          </a:extLst>
        </xdr:cNvPr>
        <xdr:cNvSpPr txBox="1">
          <a:spLocks noChangeArrowheads="1"/>
        </xdr:cNvSpPr>
      </xdr:nvSpPr>
      <xdr:spPr bwMode="auto">
        <a:xfrm>
          <a:off x="0" y="7675245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42" name="Text Box 4">
          <a:extLst>
            <a:ext uri="{FF2B5EF4-FFF2-40B4-BE49-F238E27FC236}">
              <a16:creationId xmlns="" xmlns:a16="http://schemas.microsoft.com/office/drawing/2014/main" id="{00000000-0008-0000-0000-00004A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43" name="Text Box 4">
          <a:extLst>
            <a:ext uri="{FF2B5EF4-FFF2-40B4-BE49-F238E27FC236}">
              <a16:creationId xmlns="" xmlns:a16="http://schemas.microsoft.com/office/drawing/2014/main" id="{00000000-0008-0000-0000-00004B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44" name="Text Box 4">
          <a:extLst>
            <a:ext uri="{FF2B5EF4-FFF2-40B4-BE49-F238E27FC236}">
              <a16:creationId xmlns="" xmlns:a16="http://schemas.microsoft.com/office/drawing/2014/main" id="{00000000-0008-0000-0000-00004C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45" name="Text Box 4">
          <a:extLst>
            <a:ext uri="{FF2B5EF4-FFF2-40B4-BE49-F238E27FC236}">
              <a16:creationId xmlns="" xmlns:a16="http://schemas.microsoft.com/office/drawing/2014/main" id="{00000000-0008-0000-0000-00004D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46" name="Text Box 4">
          <a:extLst>
            <a:ext uri="{FF2B5EF4-FFF2-40B4-BE49-F238E27FC236}">
              <a16:creationId xmlns="" xmlns:a16="http://schemas.microsoft.com/office/drawing/2014/main" id="{00000000-0008-0000-0000-00004E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47" name="Text Box 4">
          <a:extLst>
            <a:ext uri="{FF2B5EF4-FFF2-40B4-BE49-F238E27FC236}">
              <a16:creationId xmlns="" xmlns:a16="http://schemas.microsoft.com/office/drawing/2014/main" id="{00000000-0008-0000-0000-00004F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48" name="Text Box 4">
          <a:extLst>
            <a:ext uri="{FF2B5EF4-FFF2-40B4-BE49-F238E27FC236}">
              <a16:creationId xmlns="" xmlns:a16="http://schemas.microsoft.com/office/drawing/2014/main" id="{00000000-0008-0000-0000-000050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49" name="Text Box 4">
          <a:extLst>
            <a:ext uri="{FF2B5EF4-FFF2-40B4-BE49-F238E27FC236}">
              <a16:creationId xmlns="" xmlns:a16="http://schemas.microsoft.com/office/drawing/2014/main" id="{00000000-0008-0000-0000-000051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50" name="Text Box 4">
          <a:extLst>
            <a:ext uri="{FF2B5EF4-FFF2-40B4-BE49-F238E27FC236}">
              <a16:creationId xmlns="" xmlns:a16="http://schemas.microsoft.com/office/drawing/2014/main" id="{00000000-0008-0000-0000-000052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51" name="Text Box 4">
          <a:extLst>
            <a:ext uri="{FF2B5EF4-FFF2-40B4-BE49-F238E27FC236}">
              <a16:creationId xmlns="" xmlns:a16="http://schemas.microsoft.com/office/drawing/2014/main" id="{00000000-0008-0000-0000-000053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52" name="Text Box 4">
          <a:extLst>
            <a:ext uri="{FF2B5EF4-FFF2-40B4-BE49-F238E27FC236}">
              <a16:creationId xmlns="" xmlns:a16="http://schemas.microsoft.com/office/drawing/2014/main" id="{00000000-0008-0000-0000-000054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53" name="Text Box 4">
          <a:extLst>
            <a:ext uri="{FF2B5EF4-FFF2-40B4-BE49-F238E27FC236}">
              <a16:creationId xmlns="" xmlns:a16="http://schemas.microsoft.com/office/drawing/2014/main" id="{00000000-0008-0000-0000-000055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54" name="Text Box 4">
          <a:extLst>
            <a:ext uri="{FF2B5EF4-FFF2-40B4-BE49-F238E27FC236}">
              <a16:creationId xmlns="" xmlns:a16="http://schemas.microsoft.com/office/drawing/2014/main" id="{00000000-0008-0000-0000-000056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66675" cy="57150"/>
    <xdr:sp macro="" textlink="">
      <xdr:nvSpPr>
        <xdr:cNvPr id="855" name="Text Box 4">
          <a:extLst>
            <a:ext uri="{FF2B5EF4-FFF2-40B4-BE49-F238E27FC236}">
              <a16:creationId xmlns="" xmlns:a16="http://schemas.microsoft.com/office/drawing/2014/main" id="{00000000-0008-0000-0000-000057030000}"/>
            </a:ext>
          </a:extLst>
        </xdr:cNvPr>
        <xdr:cNvSpPr txBox="1">
          <a:spLocks noChangeArrowheads="1"/>
        </xdr:cNvSpPr>
      </xdr:nvSpPr>
      <xdr:spPr bwMode="auto">
        <a:xfrm>
          <a:off x="0" y="7675245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56" name="Text Box 4">
          <a:extLst>
            <a:ext uri="{FF2B5EF4-FFF2-40B4-BE49-F238E27FC236}">
              <a16:creationId xmlns="" xmlns:a16="http://schemas.microsoft.com/office/drawing/2014/main" id="{00000000-0008-0000-0000-000058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57" name="Text Box 4">
          <a:extLst>
            <a:ext uri="{FF2B5EF4-FFF2-40B4-BE49-F238E27FC236}">
              <a16:creationId xmlns="" xmlns:a16="http://schemas.microsoft.com/office/drawing/2014/main" id="{00000000-0008-0000-0000-000059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58" name="Text Box 4">
          <a:extLst>
            <a:ext uri="{FF2B5EF4-FFF2-40B4-BE49-F238E27FC236}">
              <a16:creationId xmlns="" xmlns:a16="http://schemas.microsoft.com/office/drawing/2014/main" id="{00000000-0008-0000-0000-00005A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126</xdr:row>
      <xdr:rowOff>0</xdr:rowOff>
    </xdr:from>
    <xdr:ext cx="266700" cy="38100"/>
    <xdr:sp macro="" textlink="">
      <xdr:nvSpPr>
        <xdr:cNvPr id="859" name="Text Box 4">
          <a:extLst>
            <a:ext uri="{FF2B5EF4-FFF2-40B4-BE49-F238E27FC236}">
              <a16:creationId xmlns="" xmlns:a16="http://schemas.microsoft.com/office/drawing/2014/main" id="{00000000-0008-0000-0000-00005B030000}"/>
            </a:ext>
          </a:extLst>
        </xdr:cNvPr>
        <xdr:cNvSpPr txBox="1">
          <a:spLocks noChangeArrowheads="1"/>
        </xdr:cNvSpPr>
      </xdr:nvSpPr>
      <xdr:spPr bwMode="auto">
        <a:xfrm>
          <a:off x="0" y="7675245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0" name="Text Box 4">
          <a:extLst>
            <a:ext uri="{FF2B5EF4-FFF2-40B4-BE49-F238E27FC236}">
              <a16:creationId xmlns="" xmlns:a16="http://schemas.microsoft.com/office/drawing/2014/main" id="{00000000-0008-0000-0000-00005C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1" name="Text Box 4">
          <a:extLst>
            <a:ext uri="{FF2B5EF4-FFF2-40B4-BE49-F238E27FC236}">
              <a16:creationId xmlns="" xmlns:a16="http://schemas.microsoft.com/office/drawing/2014/main" id="{00000000-0008-0000-0000-00005D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2" name="Text Box 4">
          <a:extLst>
            <a:ext uri="{FF2B5EF4-FFF2-40B4-BE49-F238E27FC236}">
              <a16:creationId xmlns="" xmlns:a16="http://schemas.microsoft.com/office/drawing/2014/main" id="{00000000-0008-0000-0000-00005E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3" name="Text Box 4">
          <a:extLst>
            <a:ext uri="{FF2B5EF4-FFF2-40B4-BE49-F238E27FC236}">
              <a16:creationId xmlns="" xmlns:a16="http://schemas.microsoft.com/office/drawing/2014/main" id="{00000000-0008-0000-0000-00005F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4" name="Text Box 4">
          <a:extLst>
            <a:ext uri="{FF2B5EF4-FFF2-40B4-BE49-F238E27FC236}">
              <a16:creationId xmlns="" xmlns:a16="http://schemas.microsoft.com/office/drawing/2014/main" id="{00000000-0008-0000-0000-000060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5" name="Text Box 4">
          <a:extLst>
            <a:ext uri="{FF2B5EF4-FFF2-40B4-BE49-F238E27FC236}">
              <a16:creationId xmlns="" xmlns:a16="http://schemas.microsoft.com/office/drawing/2014/main" id="{00000000-0008-0000-0000-000061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6" name="Text Box 4">
          <a:extLst>
            <a:ext uri="{FF2B5EF4-FFF2-40B4-BE49-F238E27FC236}">
              <a16:creationId xmlns="" xmlns:a16="http://schemas.microsoft.com/office/drawing/2014/main" id="{00000000-0008-0000-0000-000062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7" name="Text Box 4">
          <a:extLst>
            <a:ext uri="{FF2B5EF4-FFF2-40B4-BE49-F238E27FC236}">
              <a16:creationId xmlns="" xmlns:a16="http://schemas.microsoft.com/office/drawing/2014/main" id="{00000000-0008-0000-0000-000063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8" name="Text Box 4">
          <a:extLst>
            <a:ext uri="{FF2B5EF4-FFF2-40B4-BE49-F238E27FC236}">
              <a16:creationId xmlns="" xmlns:a16="http://schemas.microsoft.com/office/drawing/2014/main" id="{00000000-0008-0000-0000-000064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69" name="Text Box 4">
          <a:extLst>
            <a:ext uri="{FF2B5EF4-FFF2-40B4-BE49-F238E27FC236}">
              <a16:creationId xmlns="" xmlns:a16="http://schemas.microsoft.com/office/drawing/2014/main" id="{00000000-0008-0000-0000-000065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0" name="Text Box 4">
          <a:extLst>
            <a:ext uri="{FF2B5EF4-FFF2-40B4-BE49-F238E27FC236}">
              <a16:creationId xmlns="" xmlns:a16="http://schemas.microsoft.com/office/drawing/2014/main" id="{00000000-0008-0000-0000-000066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1" name="Text Box 4">
          <a:extLst>
            <a:ext uri="{FF2B5EF4-FFF2-40B4-BE49-F238E27FC236}">
              <a16:creationId xmlns="" xmlns:a16="http://schemas.microsoft.com/office/drawing/2014/main" id="{00000000-0008-0000-0000-000067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2" name="Text Box 4">
          <a:extLst>
            <a:ext uri="{FF2B5EF4-FFF2-40B4-BE49-F238E27FC236}">
              <a16:creationId xmlns="" xmlns:a16="http://schemas.microsoft.com/office/drawing/2014/main" id="{00000000-0008-0000-0000-000068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3" name="Text Box 4">
          <a:extLst>
            <a:ext uri="{FF2B5EF4-FFF2-40B4-BE49-F238E27FC236}">
              <a16:creationId xmlns="" xmlns:a16="http://schemas.microsoft.com/office/drawing/2014/main" id="{00000000-0008-0000-0000-000069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4" name="Text Box 4">
          <a:extLst>
            <a:ext uri="{FF2B5EF4-FFF2-40B4-BE49-F238E27FC236}">
              <a16:creationId xmlns="" xmlns:a16="http://schemas.microsoft.com/office/drawing/2014/main" id="{00000000-0008-0000-0000-00006A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5" name="Text Box 4">
          <a:extLst>
            <a:ext uri="{FF2B5EF4-FFF2-40B4-BE49-F238E27FC236}">
              <a16:creationId xmlns="" xmlns:a16="http://schemas.microsoft.com/office/drawing/2014/main" id="{00000000-0008-0000-0000-00006B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6" name="Text Box 4">
          <a:extLst>
            <a:ext uri="{FF2B5EF4-FFF2-40B4-BE49-F238E27FC236}">
              <a16:creationId xmlns="" xmlns:a16="http://schemas.microsoft.com/office/drawing/2014/main" id="{00000000-0008-0000-0000-00006C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7" name="Text Box 4">
          <a:extLst>
            <a:ext uri="{FF2B5EF4-FFF2-40B4-BE49-F238E27FC236}">
              <a16:creationId xmlns="" xmlns:a16="http://schemas.microsoft.com/office/drawing/2014/main" id="{00000000-0008-0000-0000-00006D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8" name="Text Box 4">
          <a:extLst>
            <a:ext uri="{FF2B5EF4-FFF2-40B4-BE49-F238E27FC236}">
              <a16:creationId xmlns="" xmlns:a16="http://schemas.microsoft.com/office/drawing/2014/main" id="{00000000-0008-0000-0000-00006E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79" name="Text Box 4">
          <a:extLst>
            <a:ext uri="{FF2B5EF4-FFF2-40B4-BE49-F238E27FC236}">
              <a16:creationId xmlns="" xmlns:a16="http://schemas.microsoft.com/office/drawing/2014/main" id="{00000000-0008-0000-0000-00006F030000}"/>
            </a:ext>
          </a:extLst>
        </xdr:cNvPr>
        <xdr:cNvSpPr txBox="1">
          <a:spLocks noChangeArrowheads="1"/>
        </xdr:cNvSpPr>
      </xdr:nvSpPr>
      <xdr:spPr bwMode="auto">
        <a:xfrm>
          <a:off x="0" y="26289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0" name="Text Box 4">
          <a:extLst>
            <a:ext uri="{FF2B5EF4-FFF2-40B4-BE49-F238E27FC236}">
              <a16:creationId xmlns="" xmlns:a16="http://schemas.microsoft.com/office/drawing/2014/main" id="{00000000-0008-0000-0000-000070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1" name="Text Box 4">
          <a:extLst>
            <a:ext uri="{FF2B5EF4-FFF2-40B4-BE49-F238E27FC236}">
              <a16:creationId xmlns="" xmlns:a16="http://schemas.microsoft.com/office/drawing/2014/main" id="{00000000-0008-0000-0000-000071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2" name="Text Box 4">
          <a:extLst>
            <a:ext uri="{FF2B5EF4-FFF2-40B4-BE49-F238E27FC236}">
              <a16:creationId xmlns="" xmlns:a16="http://schemas.microsoft.com/office/drawing/2014/main" id="{00000000-0008-0000-0000-000072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3" name="Text Box 4">
          <a:extLst>
            <a:ext uri="{FF2B5EF4-FFF2-40B4-BE49-F238E27FC236}">
              <a16:creationId xmlns="" xmlns:a16="http://schemas.microsoft.com/office/drawing/2014/main" id="{00000000-0008-0000-0000-000073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4" name="Text Box 4">
          <a:extLst>
            <a:ext uri="{FF2B5EF4-FFF2-40B4-BE49-F238E27FC236}">
              <a16:creationId xmlns="" xmlns:a16="http://schemas.microsoft.com/office/drawing/2014/main" id="{00000000-0008-0000-0000-000074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5" name="Text Box 4">
          <a:extLst>
            <a:ext uri="{FF2B5EF4-FFF2-40B4-BE49-F238E27FC236}">
              <a16:creationId xmlns="" xmlns:a16="http://schemas.microsoft.com/office/drawing/2014/main" id="{00000000-0008-0000-0000-000075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6" name="Text Box 4">
          <a:extLst>
            <a:ext uri="{FF2B5EF4-FFF2-40B4-BE49-F238E27FC236}">
              <a16:creationId xmlns="" xmlns:a16="http://schemas.microsoft.com/office/drawing/2014/main" id="{00000000-0008-0000-0000-000076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7" name="Text Box 4">
          <a:extLst>
            <a:ext uri="{FF2B5EF4-FFF2-40B4-BE49-F238E27FC236}">
              <a16:creationId xmlns="" xmlns:a16="http://schemas.microsoft.com/office/drawing/2014/main" id="{00000000-0008-0000-0000-000077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8" name="Text Box 4">
          <a:extLst>
            <a:ext uri="{FF2B5EF4-FFF2-40B4-BE49-F238E27FC236}">
              <a16:creationId xmlns="" xmlns:a16="http://schemas.microsoft.com/office/drawing/2014/main" id="{00000000-0008-0000-0000-000078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89" name="Text Box 4">
          <a:extLst>
            <a:ext uri="{FF2B5EF4-FFF2-40B4-BE49-F238E27FC236}">
              <a16:creationId xmlns="" xmlns:a16="http://schemas.microsoft.com/office/drawing/2014/main" id="{00000000-0008-0000-0000-000079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0" name="Text Box 4">
          <a:extLst>
            <a:ext uri="{FF2B5EF4-FFF2-40B4-BE49-F238E27FC236}">
              <a16:creationId xmlns="" xmlns:a16="http://schemas.microsoft.com/office/drawing/2014/main" id="{00000000-0008-0000-0000-00007A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1" name="Text Box 4">
          <a:extLst>
            <a:ext uri="{FF2B5EF4-FFF2-40B4-BE49-F238E27FC236}">
              <a16:creationId xmlns="" xmlns:a16="http://schemas.microsoft.com/office/drawing/2014/main" id="{00000000-0008-0000-0000-00007B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2" name="Text Box 4">
          <a:extLst>
            <a:ext uri="{FF2B5EF4-FFF2-40B4-BE49-F238E27FC236}">
              <a16:creationId xmlns="" xmlns:a16="http://schemas.microsoft.com/office/drawing/2014/main" id="{00000000-0008-0000-0000-00007C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3" name="Text Box 4">
          <a:extLst>
            <a:ext uri="{FF2B5EF4-FFF2-40B4-BE49-F238E27FC236}">
              <a16:creationId xmlns="" xmlns:a16="http://schemas.microsoft.com/office/drawing/2014/main" id="{00000000-0008-0000-0000-00007D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4" name="Text Box 4">
          <a:extLst>
            <a:ext uri="{FF2B5EF4-FFF2-40B4-BE49-F238E27FC236}">
              <a16:creationId xmlns="" xmlns:a16="http://schemas.microsoft.com/office/drawing/2014/main" id="{00000000-0008-0000-0000-00007E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5" name="Text Box 4">
          <a:extLst>
            <a:ext uri="{FF2B5EF4-FFF2-40B4-BE49-F238E27FC236}">
              <a16:creationId xmlns="" xmlns:a16="http://schemas.microsoft.com/office/drawing/2014/main" id="{00000000-0008-0000-0000-00007F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6" name="Text Box 4">
          <a:extLst>
            <a:ext uri="{FF2B5EF4-FFF2-40B4-BE49-F238E27FC236}">
              <a16:creationId xmlns="" xmlns:a16="http://schemas.microsoft.com/office/drawing/2014/main" id="{00000000-0008-0000-0000-000080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7" name="Text Box 4">
          <a:extLst>
            <a:ext uri="{FF2B5EF4-FFF2-40B4-BE49-F238E27FC236}">
              <a16:creationId xmlns="" xmlns:a16="http://schemas.microsoft.com/office/drawing/2014/main" id="{00000000-0008-0000-0000-000081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8" name="Text Box 4">
          <a:extLst>
            <a:ext uri="{FF2B5EF4-FFF2-40B4-BE49-F238E27FC236}">
              <a16:creationId xmlns="" xmlns:a16="http://schemas.microsoft.com/office/drawing/2014/main" id="{00000000-0008-0000-0000-000082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9</xdr:row>
      <xdr:rowOff>0</xdr:rowOff>
    </xdr:from>
    <xdr:ext cx="266700" cy="38100"/>
    <xdr:sp macro="" textlink="">
      <xdr:nvSpPr>
        <xdr:cNvPr id="899" name="Text Box 4">
          <a:extLst>
            <a:ext uri="{FF2B5EF4-FFF2-40B4-BE49-F238E27FC236}">
              <a16:creationId xmlns="" xmlns:a16="http://schemas.microsoft.com/office/drawing/2014/main" id="{00000000-0008-0000-0000-000083030000}"/>
            </a:ext>
          </a:extLst>
        </xdr:cNvPr>
        <xdr:cNvSpPr txBox="1">
          <a:spLocks noChangeArrowheads="1"/>
        </xdr:cNvSpPr>
      </xdr:nvSpPr>
      <xdr:spPr bwMode="auto">
        <a:xfrm>
          <a:off x="0" y="46101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348</xdr:row>
      <xdr:rowOff>1990725</xdr:rowOff>
    </xdr:from>
    <xdr:to>
      <xdr:col>0</xdr:col>
      <xdr:colOff>57150</xdr:colOff>
      <xdr:row>349</xdr:row>
      <xdr:rowOff>80594</xdr:rowOff>
    </xdr:to>
    <xdr:sp macro="" textlink="">
      <xdr:nvSpPr>
        <xdr:cNvPr id="900" name="Text Box 394744">
          <a:extLst>
            <a:ext uri="{FF2B5EF4-FFF2-40B4-BE49-F238E27FC236}">
              <a16:creationId xmlns="" xmlns:a16="http://schemas.microsoft.com/office/drawing/2014/main" id="{00000000-0008-0000-0000-000011390000}"/>
            </a:ext>
          </a:extLst>
        </xdr:cNvPr>
        <xdr:cNvSpPr txBox="1">
          <a:spLocks noChangeArrowheads="1"/>
        </xdr:cNvSpPr>
      </xdr:nvSpPr>
      <xdr:spPr bwMode="auto">
        <a:xfrm>
          <a:off x="0" y="4343400"/>
          <a:ext cx="57150" cy="8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348</xdr:row>
      <xdr:rowOff>1990725</xdr:rowOff>
    </xdr:from>
    <xdr:to>
      <xdr:col>0</xdr:col>
      <xdr:colOff>57150</xdr:colOff>
      <xdr:row>349</xdr:row>
      <xdr:rowOff>80594</xdr:rowOff>
    </xdr:to>
    <xdr:sp macro="" textlink="">
      <xdr:nvSpPr>
        <xdr:cNvPr id="901" name="Text Box 394360">
          <a:extLst>
            <a:ext uri="{FF2B5EF4-FFF2-40B4-BE49-F238E27FC236}">
              <a16:creationId xmlns="" xmlns:a16="http://schemas.microsoft.com/office/drawing/2014/main" id="{00000000-0008-0000-0000-000012390000}"/>
            </a:ext>
          </a:extLst>
        </xdr:cNvPr>
        <xdr:cNvSpPr txBox="1">
          <a:spLocks noChangeArrowheads="1"/>
        </xdr:cNvSpPr>
      </xdr:nvSpPr>
      <xdr:spPr bwMode="auto">
        <a:xfrm>
          <a:off x="0" y="4343400"/>
          <a:ext cx="57150" cy="8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348</xdr:row>
      <xdr:rowOff>1990725</xdr:rowOff>
    </xdr:from>
    <xdr:to>
      <xdr:col>0</xdr:col>
      <xdr:colOff>57150</xdr:colOff>
      <xdr:row>349</xdr:row>
      <xdr:rowOff>80594</xdr:rowOff>
    </xdr:to>
    <xdr:sp macro="" textlink="">
      <xdr:nvSpPr>
        <xdr:cNvPr id="902" name="Text Box 394744">
          <a:extLst>
            <a:ext uri="{FF2B5EF4-FFF2-40B4-BE49-F238E27FC236}">
              <a16:creationId xmlns="" xmlns:a16="http://schemas.microsoft.com/office/drawing/2014/main" id="{00000000-0008-0000-0000-000013390000}"/>
            </a:ext>
          </a:extLst>
        </xdr:cNvPr>
        <xdr:cNvSpPr txBox="1">
          <a:spLocks noChangeArrowheads="1"/>
        </xdr:cNvSpPr>
      </xdr:nvSpPr>
      <xdr:spPr bwMode="auto">
        <a:xfrm>
          <a:off x="0" y="4343400"/>
          <a:ext cx="57150" cy="8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348</xdr:row>
      <xdr:rowOff>1990725</xdr:rowOff>
    </xdr:from>
    <xdr:to>
      <xdr:col>0</xdr:col>
      <xdr:colOff>57150</xdr:colOff>
      <xdr:row>349</xdr:row>
      <xdr:rowOff>80594</xdr:rowOff>
    </xdr:to>
    <xdr:sp macro="" textlink="">
      <xdr:nvSpPr>
        <xdr:cNvPr id="903" name="Text Box 394360">
          <a:extLst>
            <a:ext uri="{FF2B5EF4-FFF2-40B4-BE49-F238E27FC236}">
              <a16:creationId xmlns="" xmlns:a16="http://schemas.microsoft.com/office/drawing/2014/main" id="{00000000-0008-0000-0000-000014390000}"/>
            </a:ext>
          </a:extLst>
        </xdr:cNvPr>
        <xdr:cNvSpPr txBox="1">
          <a:spLocks noChangeArrowheads="1"/>
        </xdr:cNvSpPr>
      </xdr:nvSpPr>
      <xdr:spPr bwMode="auto">
        <a:xfrm>
          <a:off x="0" y="4343400"/>
          <a:ext cx="57150" cy="8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348</xdr:row>
      <xdr:rowOff>1990725</xdr:rowOff>
    </xdr:from>
    <xdr:to>
      <xdr:col>0</xdr:col>
      <xdr:colOff>57150</xdr:colOff>
      <xdr:row>349</xdr:row>
      <xdr:rowOff>80594</xdr:rowOff>
    </xdr:to>
    <xdr:sp macro="" textlink="">
      <xdr:nvSpPr>
        <xdr:cNvPr id="904" name="Text Box 394744">
          <a:extLst>
            <a:ext uri="{FF2B5EF4-FFF2-40B4-BE49-F238E27FC236}">
              <a16:creationId xmlns="" xmlns:a16="http://schemas.microsoft.com/office/drawing/2014/main" id="{00000000-0008-0000-0000-000015390000}"/>
            </a:ext>
          </a:extLst>
        </xdr:cNvPr>
        <xdr:cNvSpPr txBox="1">
          <a:spLocks noChangeArrowheads="1"/>
        </xdr:cNvSpPr>
      </xdr:nvSpPr>
      <xdr:spPr bwMode="auto">
        <a:xfrm>
          <a:off x="0" y="4343400"/>
          <a:ext cx="57150" cy="80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348</xdr:row>
      <xdr:rowOff>1990725</xdr:rowOff>
    </xdr:from>
    <xdr:ext cx="57150" cy="81461"/>
    <xdr:sp macro="" textlink="">
      <xdr:nvSpPr>
        <xdr:cNvPr id="905" name="Text Box 394360">
          <a:extLst>
            <a:ext uri="{FF2B5EF4-FFF2-40B4-BE49-F238E27FC236}">
              <a16:creationId xmlns="" xmlns:a16="http://schemas.microsoft.com/office/drawing/2014/main" id="{00000000-0008-0000-0000-0000F63B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06" name="Text Box 394744">
          <a:extLst>
            <a:ext uri="{FF2B5EF4-FFF2-40B4-BE49-F238E27FC236}">
              <a16:creationId xmlns="" xmlns:a16="http://schemas.microsoft.com/office/drawing/2014/main" id="{00000000-0008-0000-0000-0000F73B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07" name="Text Box 394360">
          <a:extLst>
            <a:ext uri="{FF2B5EF4-FFF2-40B4-BE49-F238E27FC236}">
              <a16:creationId xmlns="" xmlns:a16="http://schemas.microsoft.com/office/drawing/2014/main" id="{00000000-0008-0000-0000-0000F83B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08" name="Text Box 394744">
          <a:extLst>
            <a:ext uri="{FF2B5EF4-FFF2-40B4-BE49-F238E27FC236}">
              <a16:creationId xmlns="" xmlns:a16="http://schemas.microsoft.com/office/drawing/2014/main" id="{00000000-0008-0000-0000-0000F93B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09" name="Text Box 394360">
          <a:extLst>
            <a:ext uri="{FF2B5EF4-FFF2-40B4-BE49-F238E27FC236}">
              <a16:creationId xmlns="" xmlns:a16="http://schemas.microsoft.com/office/drawing/2014/main" id="{00000000-0008-0000-0000-0000FA3B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10" name="Text Box 394744">
          <a:extLst>
            <a:ext uri="{FF2B5EF4-FFF2-40B4-BE49-F238E27FC236}">
              <a16:creationId xmlns="" xmlns:a16="http://schemas.microsoft.com/office/drawing/2014/main" id="{00000000-0008-0000-0000-0000FB3B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2326"/>
    <xdr:sp macro="" textlink="">
      <xdr:nvSpPr>
        <xdr:cNvPr id="911" name="Text Box 394360">
          <a:extLst>
            <a:ext uri="{FF2B5EF4-FFF2-40B4-BE49-F238E27FC236}">
              <a16:creationId xmlns="" xmlns:a16="http://schemas.microsoft.com/office/drawing/2014/main" id="{00000000-0008-0000-0000-0000A94D0000}"/>
            </a:ext>
          </a:extLst>
        </xdr:cNvPr>
        <xdr:cNvSpPr txBox="1">
          <a:spLocks noChangeArrowheads="1"/>
        </xdr:cNvSpPr>
      </xdr:nvSpPr>
      <xdr:spPr bwMode="auto">
        <a:xfrm>
          <a:off x="0" y="4343400"/>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2326"/>
    <xdr:sp macro="" textlink="">
      <xdr:nvSpPr>
        <xdr:cNvPr id="912" name="Text Box 394744">
          <a:extLst>
            <a:ext uri="{FF2B5EF4-FFF2-40B4-BE49-F238E27FC236}">
              <a16:creationId xmlns="" xmlns:a16="http://schemas.microsoft.com/office/drawing/2014/main" id="{00000000-0008-0000-0000-0000AA4D0000}"/>
            </a:ext>
          </a:extLst>
        </xdr:cNvPr>
        <xdr:cNvSpPr txBox="1">
          <a:spLocks noChangeArrowheads="1"/>
        </xdr:cNvSpPr>
      </xdr:nvSpPr>
      <xdr:spPr bwMode="auto">
        <a:xfrm>
          <a:off x="0" y="4343400"/>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2326"/>
    <xdr:sp macro="" textlink="">
      <xdr:nvSpPr>
        <xdr:cNvPr id="913" name="Text Box 394360">
          <a:extLst>
            <a:ext uri="{FF2B5EF4-FFF2-40B4-BE49-F238E27FC236}">
              <a16:creationId xmlns="" xmlns:a16="http://schemas.microsoft.com/office/drawing/2014/main" id="{00000000-0008-0000-0000-0000AB4D0000}"/>
            </a:ext>
          </a:extLst>
        </xdr:cNvPr>
        <xdr:cNvSpPr txBox="1">
          <a:spLocks noChangeArrowheads="1"/>
        </xdr:cNvSpPr>
      </xdr:nvSpPr>
      <xdr:spPr bwMode="auto">
        <a:xfrm>
          <a:off x="0" y="4343400"/>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2326"/>
    <xdr:sp macro="" textlink="">
      <xdr:nvSpPr>
        <xdr:cNvPr id="914" name="Text Box 394744">
          <a:extLst>
            <a:ext uri="{FF2B5EF4-FFF2-40B4-BE49-F238E27FC236}">
              <a16:creationId xmlns="" xmlns:a16="http://schemas.microsoft.com/office/drawing/2014/main" id="{00000000-0008-0000-0000-0000AC4D0000}"/>
            </a:ext>
          </a:extLst>
        </xdr:cNvPr>
        <xdr:cNvSpPr txBox="1">
          <a:spLocks noChangeArrowheads="1"/>
        </xdr:cNvSpPr>
      </xdr:nvSpPr>
      <xdr:spPr bwMode="auto">
        <a:xfrm>
          <a:off x="0" y="4343400"/>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2326"/>
    <xdr:sp macro="" textlink="">
      <xdr:nvSpPr>
        <xdr:cNvPr id="915" name="Text Box 394360">
          <a:extLst>
            <a:ext uri="{FF2B5EF4-FFF2-40B4-BE49-F238E27FC236}">
              <a16:creationId xmlns="" xmlns:a16="http://schemas.microsoft.com/office/drawing/2014/main" id="{00000000-0008-0000-0000-0000AD4D0000}"/>
            </a:ext>
          </a:extLst>
        </xdr:cNvPr>
        <xdr:cNvSpPr txBox="1">
          <a:spLocks noChangeArrowheads="1"/>
        </xdr:cNvSpPr>
      </xdr:nvSpPr>
      <xdr:spPr bwMode="auto">
        <a:xfrm>
          <a:off x="0" y="4343400"/>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2326"/>
    <xdr:sp macro="" textlink="">
      <xdr:nvSpPr>
        <xdr:cNvPr id="916" name="Text Box 394744">
          <a:extLst>
            <a:ext uri="{FF2B5EF4-FFF2-40B4-BE49-F238E27FC236}">
              <a16:creationId xmlns="" xmlns:a16="http://schemas.microsoft.com/office/drawing/2014/main" id="{00000000-0008-0000-0000-0000AE4D0000}"/>
            </a:ext>
          </a:extLst>
        </xdr:cNvPr>
        <xdr:cNvSpPr txBox="1">
          <a:spLocks noChangeArrowheads="1"/>
        </xdr:cNvSpPr>
      </xdr:nvSpPr>
      <xdr:spPr bwMode="auto">
        <a:xfrm>
          <a:off x="0" y="4343400"/>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17" name="Text Box 394360">
          <a:extLst>
            <a:ext uri="{FF2B5EF4-FFF2-40B4-BE49-F238E27FC236}">
              <a16:creationId xmlns="" xmlns:a16="http://schemas.microsoft.com/office/drawing/2014/main" id="{00000000-0008-0000-0000-0000AF4D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18" name="Text Box 394744">
          <a:extLst>
            <a:ext uri="{FF2B5EF4-FFF2-40B4-BE49-F238E27FC236}">
              <a16:creationId xmlns="" xmlns:a16="http://schemas.microsoft.com/office/drawing/2014/main" id="{00000000-0008-0000-0000-0000B04D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19" name="Text Box 394360">
          <a:extLst>
            <a:ext uri="{FF2B5EF4-FFF2-40B4-BE49-F238E27FC236}">
              <a16:creationId xmlns="" xmlns:a16="http://schemas.microsoft.com/office/drawing/2014/main" id="{00000000-0008-0000-0000-0000B14D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20" name="Text Box 394744">
          <a:extLst>
            <a:ext uri="{FF2B5EF4-FFF2-40B4-BE49-F238E27FC236}">
              <a16:creationId xmlns="" xmlns:a16="http://schemas.microsoft.com/office/drawing/2014/main" id="{00000000-0008-0000-0000-0000B24D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21" name="Text Box 394360">
          <a:extLst>
            <a:ext uri="{FF2B5EF4-FFF2-40B4-BE49-F238E27FC236}">
              <a16:creationId xmlns="" xmlns:a16="http://schemas.microsoft.com/office/drawing/2014/main" id="{00000000-0008-0000-0000-0000B34D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348</xdr:row>
      <xdr:rowOff>1990725</xdr:rowOff>
    </xdr:from>
    <xdr:ext cx="57150" cy="81461"/>
    <xdr:sp macro="" textlink="">
      <xdr:nvSpPr>
        <xdr:cNvPr id="922" name="Text Box 394744">
          <a:extLst>
            <a:ext uri="{FF2B5EF4-FFF2-40B4-BE49-F238E27FC236}">
              <a16:creationId xmlns="" xmlns:a16="http://schemas.microsoft.com/office/drawing/2014/main" id="{00000000-0008-0000-0000-0000B44D0000}"/>
            </a:ext>
          </a:extLst>
        </xdr:cNvPr>
        <xdr:cNvSpPr txBox="1">
          <a:spLocks noChangeArrowheads="1"/>
        </xdr:cNvSpPr>
      </xdr:nvSpPr>
      <xdr:spPr bwMode="auto">
        <a:xfrm>
          <a:off x="0" y="4343400"/>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11</xdr:row>
      <xdr:rowOff>0</xdr:rowOff>
    </xdr:from>
    <xdr:to>
      <xdr:col>0</xdr:col>
      <xdr:colOff>266700</xdr:colOff>
      <xdr:row>11</xdr:row>
      <xdr:rowOff>38100</xdr:rowOff>
    </xdr:to>
    <xdr:sp macro="" textlink="">
      <xdr:nvSpPr>
        <xdr:cNvPr id="923" name="Text Box 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24" name="Text Box 4">
          <a:extLst>
            <a:ext uri="{FF2B5EF4-FFF2-40B4-BE49-F238E27FC236}">
              <a16:creationId xmlns="" xmlns:a16="http://schemas.microsoft.com/office/drawing/2014/main" id="{00000000-0008-0000-0000-000009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25" name="Text Box 4">
          <a:extLst>
            <a:ext uri="{FF2B5EF4-FFF2-40B4-BE49-F238E27FC236}">
              <a16:creationId xmlns="" xmlns:a16="http://schemas.microsoft.com/office/drawing/2014/main" id="{00000000-0008-0000-0000-00000A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26" name="Text Box 4">
          <a:extLst>
            <a:ext uri="{FF2B5EF4-FFF2-40B4-BE49-F238E27FC236}">
              <a16:creationId xmlns="" xmlns:a16="http://schemas.microsoft.com/office/drawing/2014/main" id="{00000000-0008-0000-0000-00000B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27" name="Text Box 4">
          <a:extLst>
            <a:ext uri="{FF2B5EF4-FFF2-40B4-BE49-F238E27FC236}">
              <a16:creationId xmlns="" xmlns:a16="http://schemas.microsoft.com/office/drawing/2014/main" id="{00000000-0008-0000-0000-00000C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28" name="Text Box 4">
          <a:extLst>
            <a:ext uri="{FF2B5EF4-FFF2-40B4-BE49-F238E27FC236}">
              <a16:creationId xmlns="" xmlns:a16="http://schemas.microsoft.com/office/drawing/2014/main" id="{00000000-0008-0000-0000-00000D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29" name="Text Box 4">
          <a:extLst>
            <a:ext uri="{FF2B5EF4-FFF2-40B4-BE49-F238E27FC236}">
              <a16:creationId xmlns="" xmlns:a16="http://schemas.microsoft.com/office/drawing/2014/main" id="{00000000-0008-0000-0000-00000E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0" name="Text Box 4">
          <a:extLst>
            <a:ext uri="{FF2B5EF4-FFF2-40B4-BE49-F238E27FC236}">
              <a16:creationId xmlns="" xmlns:a16="http://schemas.microsoft.com/office/drawing/2014/main" id="{00000000-0008-0000-0000-00000F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1" name="Text Box 4">
          <a:extLst>
            <a:ext uri="{FF2B5EF4-FFF2-40B4-BE49-F238E27FC236}">
              <a16:creationId xmlns="" xmlns:a16="http://schemas.microsoft.com/office/drawing/2014/main" id="{00000000-0008-0000-0000-000010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2" name="Text Box 4">
          <a:extLst>
            <a:ext uri="{FF2B5EF4-FFF2-40B4-BE49-F238E27FC236}">
              <a16:creationId xmlns="" xmlns:a16="http://schemas.microsoft.com/office/drawing/2014/main" id="{00000000-0008-0000-0000-000011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3" name="Text Box 4">
          <a:extLst>
            <a:ext uri="{FF2B5EF4-FFF2-40B4-BE49-F238E27FC236}">
              <a16:creationId xmlns="" xmlns:a16="http://schemas.microsoft.com/office/drawing/2014/main" id="{00000000-0008-0000-0000-000012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4" name="Text Box 4">
          <a:extLst>
            <a:ext uri="{FF2B5EF4-FFF2-40B4-BE49-F238E27FC236}">
              <a16:creationId xmlns="" xmlns:a16="http://schemas.microsoft.com/office/drawing/2014/main" id="{00000000-0008-0000-0000-000013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5" name="Text Box 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6" name="Text Box 4">
          <a:extLst>
            <a:ext uri="{FF2B5EF4-FFF2-40B4-BE49-F238E27FC236}">
              <a16:creationId xmlns="" xmlns:a16="http://schemas.microsoft.com/office/drawing/2014/main" id="{00000000-0008-0000-0000-000015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7" name="Text Box 4">
          <a:extLst>
            <a:ext uri="{FF2B5EF4-FFF2-40B4-BE49-F238E27FC236}">
              <a16:creationId xmlns="" xmlns:a16="http://schemas.microsoft.com/office/drawing/2014/main" id="{00000000-0008-0000-0000-000016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8" name="Text Box 4">
          <a:extLst>
            <a:ext uri="{FF2B5EF4-FFF2-40B4-BE49-F238E27FC236}">
              <a16:creationId xmlns="" xmlns:a16="http://schemas.microsoft.com/office/drawing/2014/main" id="{00000000-0008-0000-0000-000017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39" name="Text Box 4">
          <a:extLst>
            <a:ext uri="{FF2B5EF4-FFF2-40B4-BE49-F238E27FC236}">
              <a16:creationId xmlns="" xmlns:a16="http://schemas.microsoft.com/office/drawing/2014/main" id="{00000000-0008-0000-0000-000018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0" name="Text Box 4">
          <a:extLst>
            <a:ext uri="{FF2B5EF4-FFF2-40B4-BE49-F238E27FC236}">
              <a16:creationId xmlns="" xmlns:a16="http://schemas.microsoft.com/office/drawing/2014/main" id="{00000000-0008-0000-0000-000019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1" name="Text Box 4">
          <a:extLst>
            <a:ext uri="{FF2B5EF4-FFF2-40B4-BE49-F238E27FC236}">
              <a16:creationId xmlns="" xmlns:a16="http://schemas.microsoft.com/office/drawing/2014/main" id="{00000000-0008-0000-0000-00001A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2" name="Text Box 4">
          <a:extLst>
            <a:ext uri="{FF2B5EF4-FFF2-40B4-BE49-F238E27FC236}">
              <a16:creationId xmlns="" xmlns:a16="http://schemas.microsoft.com/office/drawing/2014/main" id="{00000000-0008-0000-0000-00001B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3" name="Text Box 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4" name="Text Box 4">
          <a:extLst>
            <a:ext uri="{FF2B5EF4-FFF2-40B4-BE49-F238E27FC236}">
              <a16:creationId xmlns="" xmlns:a16="http://schemas.microsoft.com/office/drawing/2014/main" id="{00000000-0008-0000-0000-000009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5" name="Text Box 4">
          <a:extLst>
            <a:ext uri="{FF2B5EF4-FFF2-40B4-BE49-F238E27FC236}">
              <a16:creationId xmlns="" xmlns:a16="http://schemas.microsoft.com/office/drawing/2014/main" id="{00000000-0008-0000-0000-00000A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6" name="Text Box 4">
          <a:extLst>
            <a:ext uri="{FF2B5EF4-FFF2-40B4-BE49-F238E27FC236}">
              <a16:creationId xmlns="" xmlns:a16="http://schemas.microsoft.com/office/drawing/2014/main" id="{00000000-0008-0000-0000-00000B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7" name="Text Box 4">
          <a:extLst>
            <a:ext uri="{FF2B5EF4-FFF2-40B4-BE49-F238E27FC236}">
              <a16:creationId xmlns="" xmlns:a16="http://schemas.microsoft.com/office/drawing/2014/main" id="{00000000-0008-0000-0000-00000C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8" name="Text Box 4">
          <a:extLst>
            <a:ext uri="{FF2B5EF4-FFF2-40B4-BE49-F238E27FC236}">
              <a16:creationId xmlns="" xmlns:a16="http://schemas.microsoft.com/office/drawing/2014/main" id="{00000000-0008-0000-0000-00000D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49" name="Text Box 4">
          <a:extLst>
            <a:ext uri="{FF2B5EF4-FFF2-40B4-BE49-F238E27FC236}">
              <a16:creationId xmlns="" xmlns:a16="http://schemas.microsoft.com/office/drawing/2014/main" id="{00000000-0008-0000-0000-00000E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0" name="Text Box 4">
          <a:extLst>
            <a:ext uri="{FF2B5EF4-FFF2-40B4-BE49-F238E27FC236}">
              <a16:creationId xmlns="" xmlns:a16="http://schemas.microsoft.com/office/drawing/2014/main" id="{00000000-0008-0000-0000-00000F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1" name="Text Box 4">
          <a:extLst>
            <a:ext uri="{FF2B5EF4-FFF2-40B4-BE49-F238E27FC236}">
              <a16:creationId xmlns="" xmlns:a16="http://schemas.microsoft.com/office/drawing/2014/main" id="{00000000-0008-0000-0000-000010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2" name="Text Box 4">
          <a:extLst>
            <a:ext uri="{FF2B5EF4-FFF2-40B4-BE49-F238E27FC236}">
              <a16:creationId xmlns="" xmlns:a16="http://schemas.microsoft.com/office/drawing/2014/main" id="{00000000-0008-0000-0000-000011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3" name="Text Box 4">
          <a:extLst>
            <a:ext uri="{FF2B5EF4-FFF2-40B4-BE49-F238E27FC236}">
              <a16:creationId xmlns="" xmlns:a16="http://schemas.microsoft.com/office/drawing/2014/main" id="{00000000-0008-0000-0000-000012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4" name="Text Box 4">
          <a:extLst>
            <a:ext uri="{FF2B5EF4-FFF2-40B4-BE49-F238E27FC236}">
              <a16:creationId xmlns="" xmlns:a16="http://schemas.microsoft.com/office/drawing/2014/main" id="{00000000-0008-0000-0000-000013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5" name="Text Box 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6" name="Text Box 4">
          <a:extLst>
            <a:ext uri="{FF2B5EF4-FFF2-40B4-BE49-F238E27FC236}">
              <a16:creationId xmlns="" xmlns:a16="http://schemas.microsoft.com/office/drawing/2014/main" id="{00000000-0008-0000-0000-000015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7" name="Text Box 4">
          <a:extLst>
            <a:ext uri="{FF2B5EF4-FFF2-40B4-BE49-F238E27FC236}">
              <a16:creationId xmlns="" xmlns:a16="http://schemas.microsoft.com/office/drawing/2014/main" id="{00000000-0008-0000-0000-000016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8" name="Text Box 4">
          <a:extLst>
            <a:ext uri="{FF2B5EF4-FFF2-40B4-BE49-F238E27FC236}">
              <a16:creationId xmlns="" xmlns:a16="http://schemas.microsoft.com/office/drawing/2014/main" id="{00000000-0008-0000-0000-000017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59" name="Text Box 4">
          <a:extLst>
            <a:ext uri="{FF2B5EF4-FFF2-40B4-BE49-F238E27FC236}">
              <a16:creationId xmlns="" xmlns:a16="http://schemas.microsoft.com/office/drawing/2014/main" id="{00000000-0008-0000-0000-000018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60" name="Text Box 4">
          <a:extLst>
            <a:ext uri="{FF2B5EF4-FFF2-40B4-BE49-F238E27FC236}">
              <a16:creationId xmlns="" xmlns:a16="http://schemas.microsoft.com/office/drawing/2014/main" id="{00000000-0008-0000-0000-000019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61" name="Text Box 4">
          <a:extLst>
            <a:ext uri="{FF2B5EF4-FFF2-40B4-BE49-F238E27FC236}">
              <a16:creationId xmlns="" xmlns:a16="http://schemas.microsoft.com/office/drawing/2014/main" id="{00000000-0008-0000-0000-00001A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266700</xdr:colOff>
      <xdr:row>11</xdr:row>
      <xdr:rowOff>38100</xdr:rowOff>
    </xdr:to>
    <xdr:sp macro="" textlink="">
      <xdr:nvSpPr>
        <xdr:cNvPr id="962" name="Text Box 4">
          <a:extLst>
            <a:ext uri="{FF2B5EF4-FFF2-40B4-BE49-F238E27FC236}">
              <a16:creationId xmlns="" xmlns:a16="http://schemas.microsoft.com/office/drawing/2014/main" id="{00000000-0008-0000-0000-00001B020000}"/>
            </a:ext>
          </a:extLst>
        </xdr:cNvPr>
        <xdr:cNvSpPr txBox="1">
          <a:spLocks noChangeArrowheads="1"/>
        </xdr:cNvSpPr>
      </xdr:nvSpPr>
      <xdr:spPr bwMode="auto">
        <a:xfrm>
          <a:off x="0" y="7543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57150</xdr:colOff>
      <xdr:row>29</xdr:row>
      <xdr:rowOff>25519</xdr:rowOff>
    </xdr:to>
    <xdr:sp macro="" textlink="">
      <xdr:nvSpPr>
        <xdr:cNvPr id="2" name="Text Box 394360">
          <a:extLst>
            <a:ext uri="{FF2B5EF4-FFF2-40B4-BE49-F238E27FC236}">
              <a16:creationId xmlns="" xmlns:a16="http://schemas.microsoft.com/office/drawing/2014/main" id="{00000000-0008-0000-0000-000002000000}"/>
            </a:ext>
          </a:extLst>
        </xdr:cNvPr>
        <xdr:cNvSpPr txBox="1">
          <a:spLocks noChangeArrowheads="1"/>
        </xdr:cNvSpPr>
      </xdr:nvSpPr>
      <xdr:spPr bwMode="auto">
        <a:xfrm>
          <a:off x="0" y="22793325"/>
          <a:ext cx="57150" cy="17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29</xdr:row>
      <xdr:rowOff>25519</xdr:rowOff>
    </xdr:to>
    <xdr:sp macro="" textlink="">
      <xdr:nvSpPr>
        <xdr:cNvPr id="3" name="Text Box 394744">
          <a:extLst>
            <a:ext uri="{FF2B5EF4-FFF2-40B4-BE49-F238E27FC236}">
              <a16:creationId xmlns="" xmlns:a16="http://schemas.microsoft.com/office/drawing/2014/main" id="{00000000-0008-0000-0000-000003000000}"/>
            </a:ext>
          </a:extLst>
        </xdr:cNvPr>
        <xdr:cNvSpPr txBox="1">
          <a:spLocks noChangeArrowheads="1"/>
        </xdr:cNvSpPr>
      </xdr:nvSpPr>
      <xdr:spPr bwMode="auto">
        <a:xfrm>
          <a:off x="0" y="22793325"/>
          <a:ext cx="57150" cy="17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29</xdr:row>
      <xdr:rowOff>25519</xdr:rowOff>
    </xdr:to>
    <xdr:sp macro="" textlink="">
      <xdr:nvSpPr>
        <xdr:cNvPr id="4" name="Text Box 394360">
          <a:extLst>
            <a:ext uri="{FF2B5EF4-FFF2-40B4-BE49-F238E27FC236}">
              <a16:creationId xmlns="" xmlns:a16="http://schemas.microsoft.com/office/drawing/2014/main" id="{00000000-0008-0000-0000-000004000000}"/>
            </a:ext>
          </a:extLst>
        </xdr:cNvPr>
        <xdr:cNvSpPr txBox="1">
          <a:spLocks noChangeArrowheads="1"/>
        </xdr:cNvSpPr>
      </xdr:nvSpPr>
      <xdr:spPr bwMode="auto">
        <a:xfrm>
          <a:off x="0" y="22793325"/>
          <a:ext cx="57150" cy="17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29</xdr:row>
      <xdr:rowOff>25519</xdr:rowOff>
    </xdr:to>
    <xdr:sp macro="" textlink="">
      <xdr:nvSpPr>
        <xdr:cNvPr id="5" name="Text Box 394744">
          <a:extLst>
            <a:ext uri="{FF2B5EF4-FFF2-40B4-BE49-F238E27FC236}">
              <a16:creationId xmlns="" xmlns:a16="http://schemas.microsoft.com/office/drawing/2014/main" id="{00000000-0008-0000-0000-000005000000}"/>
            </a:ext>
          </a:extLst>
        </xdr:cNvPr>
        <xdr:cNvSpPr txBox="1">
          <a:spLocks noChangeArrowheads="1"/>
        </xdr:cNvSpPr>
      </xdr:nvSpPr>
      <xdr:spPr bwMode="auto">
        <a:xfrm>
          <a:off x="0" y="22793325"/>
          <a:ext cx="57150" cy="17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29</xdr:row>
      <xdr:rowOff>25519</xdr:rowOff>
    </xdr:to>
    <xdr:sp macro="" textlink="">
      <xdr:nvSpPr>
        <xdr:cNvPr id="6" name="Text Box 394360">
          <a:extLst>
            <a:ext uri="{FF2B5EF4-FFF2-40B4-BE49-F238E27FC236}">
              <a16:creationId xmlns="" xmlns:a16="http://schemas.microsoft.com/office/drawing/2014/main" id="{00000000-0008-0000-0000-000006000000}"/>
            </a:ext>
          </a:extLst>
        </xdr:cNvPr>
        <xdr:cNvSpPr txBox="1">
          <a:spLocks noChangeArrowheads="1"/>
        </xdr:cNvSpPr>
      </xdr:nvSpPr>
      <xdr:spPr bwMode="auto">
        <a:xfrm>
          <a:off x="0" y="22793325"/>
          <a:ext cx="57150" cy="17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29</xdr:row>
      <xdr:rowOff>25519</xdr:rowOff>
    </xdr:to>
    <xdr:sp macro="" textlink="">
      <xdr:nvSpPr>
        <xdr:cNvPr id="7" name="Text Box 394744">
          <a:extLst>
            <a:ext uri="{FF2B5EF4-FFF2-40B4-BE49-F238E27FC236}">
              <a16:creationId xmlns="" xmlns:a16="http://schemas.microsoft.com/office/drawing/2014/main" id="{00000000-0008-0000-0000-000007000000}"/>
            </a:ext>
          </a:extLst>
        </xdr:cNvPr>
        <xdr:cNvSpPr txBox="1">
          <a:spLocks noChangeArrowheads="1"/>
        </xdr:cNvSpPr>
      </xdr:nvSpPr>
      <xdr:spPr bwMode="auto">
        <a:xfrm>
          <a:off x="0" y="22793325"/>
          <a:ext cx="57150" cy="172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 name="Text Box 394345">
          <a:extLst>
            <a:ext uri="{FF2B5EF4-FFF2-40B4-BE49-F238E27FC236}">
              <a16:creationId xmlns="" xmlns:a16="http://schemas.microsoft.com/office/drawing/2014/main" id="{00000000-0008-0000-0000-000008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 name="Text Box 394346">
          <a:extLst>
            <a:ext uri="{FF2B5EF4-FFF2-40B4-BE49-F238E27FC236}">
              <a16:creationId xmlns="" xmlns:a16="http://schemas.microsoft.com/office/drawing/2014/main" id="{00000000-0008-0000-0000-000009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 name="Text Box 394347">
          <a:extLst>
            <a:ext uri="{FF2B5EF4-FFF2-40B4-BE49-F238E27FC236}">
              <a16:creationId xmlns="" xmlns:a16="http://schemas.microsoft.com/office/drawing/2014/main" id="{00000000-0008-0000-0000-00000A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 name="Text Box 394348">
          <a:extLst>
            <a:ext uri="{FF2B5EF4-FFF2-40B4-BE49-F238E27FC236}">
              <a16:creationId xmlns="" xmlns:a16="http://schemas.microsoft.com/office/drawing/2014/main" id="{00000000-0008-0000-0000-00000B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 name="Text Box 394349">
          <a:extLst>
            <a:ext uri="{FF2B5EF4-FFF2-40B4-BE49-F238E27FC236}">
              <a16:creationId xmlns="" xmlns:a16="http://schemas.microsoft.com/office/drawing/2014/main" id="{00000000-0008-0000-0000-00000C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3" name="Text Box 394350">
          <a:extLst>
            <a:ext uri="{FF2B5EF4-FFF2-40B4-BE49-F238E27FC236}">
              <a16:creationId xmlns="" xmlns:a16="http://schemas.microsoft.com/office/drawing/2014/main" id="{00000000-0008-0000-0000-00000D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4" name="Text Box 394351">
          <a:extLst>
            <a:ext uri="{FF2B5EF4-FFF2-40B4-BE49-F238E27FC236}">
              <a16:creationId xmlns="" xmlns:a16="http://schemas.microsoft.com/office/drawing/2014/main" id="{00000000-0008-0000-0000-00000E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5" name="Text Box 394352">
          <a:extLst>
            <a:ext uri="{FF2B5EF4-FFF2-40B4-BE49-F238E27FC236}">
              <a16:creationId xmlns="" xmlns:a16="http://schemas.microsoft.com/office/drawing/2014/main" id="{00000000-0008-0000-0000-00000F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6" name="Text Box 394353">
          <a:extLst>
            <a:ext uri="{FF2B5EF4-FFF2-40B4-BE49-F238E27FC236}">
              <a16:creationId xmlns="" xmlns:a16="http://schemas.microsoft.com/office/drawing/2014/main" id="{00000000-0008-0000-0000-000010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7" name="Text Box 394354">
          <a:extLst>
            <a:ext uri="{FF2B5EF4-FFF2-40B4-BE49-F238E27FC236}">
              <a16:creationId xmlns="" xmlns:a16="http://schemas.microsoft.com/office/drawing/2014/main" id="{00000000-0008-0000-0000-000011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8" name="Text Box 394355">
          <a:extLst>
            <a:ext uri="{FF2B5EF4-FFF2-40B4-BE49-F238E27FC236}">
              <a16:creationId xmlns="" xmlns:a16="http://schemas.microsoft.com/office/drawing/2014/main" id="{00000000-0008-0000-0000-000012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9" name="Text Box 394356">
          <a:extLst>
            <a:ext uri="{FF2B5EF4-FFF2-40B4-BE49-F238E27FC236}">
              <a16:creationId xmlns="" xmlns:a16="http://schemas.microsoft.com/office/drawing/2014/main" id="{00000000-0008-0000-0000-000013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0" name="Text Box 394357">
          <a:extLst>
            <a:ext uri="{FF2B5EF4-FFF2-40B4-BE49-F238E27FC236}">
              <a16:creationId xmlns="" xmlns:a16="http://schemas.microsoft.com/office/drawing/2014/main" id="{00000000-0008-0000-0000-000014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1" name="Text Box 394358">
          <a:extLst>
            <a:ext uri="{FF2B5EF4-FFF2-40B4-BE49-F238E27FC236}">
              <a16:creationId xmlns="" xmlns:a16="http://schemas.microsoft.com/office/drawing/2014/main" id="{00000000-0008-0000-0000-000015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2" name="Text Box 394359">
          <a:extLst>
            <a:ext uri="{FF2B5EF4-FFF2-40B4-BE49-F238E27FC236}">
              <a16:creationId xmlns="" xmlns:a16="http://schemas.microsoft.com/office/drawing/2014/main" id="{00000000-0008-0000-0000-000016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3" name="Text Box 394729">
          <a:extLst>
            <a:ext uri="{FF2B5EF4-FFF2-40B4-BE49-F238E27FC236}">
              <a16:creationId xmlns="" xmlns:a16="http://schemas.microsoft.com/office/drawing/2014/main" id="{00000000-0008-0000-0000-000017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4" name="Text Box 394730">
          <a:extLst>
            <a:ext uri="{FF2B5EF4-FFF2-40B4-BE49-F238E27FC236}">
              <a16:creationId xmlns="" xmlns:a16="http://schemas.microsoft.com/office/drawing/2014/main" id="{00000000-0008-0000-0000-000018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5" name="Text Box 394731">
          <a:extLst>
            <a:ext uri="{FF2B5EF4-FFF2-40B4-BE49-F238E27FC236}">
              <a16:creationId xmlns="" xmlns:a16="http://schemas.microsoft.com/office/drawing/2014/main" id="{00000000-0008-0000-0000-000019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6" name="Text Box 394732">
          <a:extLst>
            <a:ext uri="{FF2B5EF4-FFF2-40B4-BE49-F238E27FC236}">
              <a16:creationId xmlns="" xmlns:a16="http://schemas.microsoft.com/office/drawing/2014/main" id="{00000000-0008-0000-0000-00001A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7" name="Text Box 394733">
          <a:extLst>
            <a:ext uri="{FF2B5EF4-FFF2-40B4-BE49-F238E27FC236}">
              <a16:creationId xmlns="" xmlns:a16="http://schemas.microsoft.com/office/drawing/2014/main" id="{00000000-0008-0000-0000-00001B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8" name="Text Box 394734">
          <a:extLst>
            <a:ext uri="{FF2B5EF4-FFF2-40B4-BE49-F238E27FC236}">
              <a16:creationId xmlns="" xmlns:a16="http://schemas.microsoft.com/office/drawing/2014/main" id="{00000000-0008-0000-0000-00001C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29" name="Text Box 394735">
          <a:extLst>
            <a:ext uri="{FF2B5EF4-FFF2-40B4-BE49-F238E27FC236}">
              <a16:creationId xmlns="" xmlns:a16="http://schemas.microsoft.com/office/drawing/2014/main" id="{00000000-0008-0000-0000-00001D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0" name="Text Box 394736">
          <a:extLst>
            <a:ext uri="{FF2B5EF4-FFF2-40B4-BE49-F238E27FC236}">
              <a16:creationId xmlns="" xmlns:a16="http://schemas.microsoft.com/office/drawing/2014/main" id="{00000000-0008-0000-0000-00001E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1" name="Text Box 394737">
          <a:extLst>
            <a:ext uri="{FF2B5EF4-FFF2-40B4-BE49-F238E27FC236}">
              <a16:creationId xmlns="" xmlns:a16="http://schemas.microsoft.com/office/drawing/2014/main" id="{00000000-0008-0000-0000-00001F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2" name="Text Box 394738">
          <a:extLst>
            <a:ext uri="{FF2B5EF4-FFF2-40B4-BE49-F238E27FC236}">
              <a16:creationId xmlns="" xmlns:a16="http://schemas.microsoft.com/office/drawing/2014/main" id="{00000000-0008-0000-0000-000020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3" name="Text Box 394739">
          <a:extLst>
            <a:ext uri="{FF2B5EF4-FFF2-40B4-BE49-F238E27FC236}">
              <a16:creationId xmlns="" xmlns:a16="http://schemas.microsoft.com/office/drawing/2014/main" id="{00000000-0008-0000-0000-000021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4" name="Text Box 394740">
          <a:extLst>
            <a:ext uri="{FF2B5EF4-FFF2-40B4-BE49-F238E27FC236}">
              <a16:creationId xmlns="" xmlns:a16="http://schemas.microsoft.com/office/drawing/2014/main" id="{00000000-0008-0000-0000-000022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5" name="Text Box 394741">
          <a:extLst>
            <a:ext uri="{FF2B5EF4-FFF2-40B4-BE49-F238E27FC236}">
              <a16:creationId xmlns="" xmlns:a16="http://schemas.microsoft.com/office/drawing/2014/main" id="{00000000-0008-0000-0000-000023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6" name="Text Box 394742">
          <a:extLst>
            <a:ext uri="{FF2B5EF4-FFF2-40B4-BE49-F238E27FC236}">
              <a16:creationId xmlns="" xmlns:a16="http://schemas.microsoft.com/office/drawing/2014/main" id="{00000000-0008-0000-0000-000024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7" name="Text Box 394743">
          <a:extLst>
            <a:ext uri="{FF2B5EF4-FFF2-40B4-BE49-F238E27FC236}">
              <a16:creationId xmlns="" xmlns:a16="http://schemas.microsoft.com/office/drawing/2014/main" id="{00000000-0008-0000-0000-000025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8" name="Text Box 394345">
          <a:extLst>
            <a:ext uri="{FF2B5EF4-FFF2-40B4-BE49-F238E27FC236}">
              <a16:creationId xmlns="" xmlns:a16="http://schemas.microsoft.com/office/drawing/2014/main" id="{00000000-0008-0000-0000-000026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39" name="Text Box 394346">
          <a:extLst>
            <a:ext uri="{FF2B5EF4-FFF2-40B4-BE49-F238E27FC236}">
              <a16:creationId xmlns="" xmlns:a16="http://schemas.microsoft.com/office/drawing/2014/main" id="{00000000-0008-0000-0000-000027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0" name="Text Box 394347">
          <a:extLst>
            <a:ext uri="{FF2B5EF4-FFF2-40B4-BE49-F238E27FC236}">
              <a16:creationId xmlns="" xmlns:a16="http://schemas.microsoft.com/office/drawing/2014/main" id="{00000000-0008-0000-0000-000028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1" name="Text Box 394348">
          <a:extLst>
            <a:ext uri="{FF2B5EF4-FFF2-40B4-BE49-F238E27FC236}">
              <a16:creationId xmlns="" xmlns:a16="http://schemas.microsoft.com/office/drawing/2014/main" id="{00000000-0008-0000-0000-000029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2" name="Text Box 394349">
          <a:extLst>
            <a:ext uri="{FF2B5EF4-FFF2-40B4-BE49-F238E27FC236}">
              <a16:creationId xmlns="" xmlns:a16="http://schemas.microsoft.com/office/drawing/2014/main" id="{00000000-0008-0000-0000-00002A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3" name="Text Box 394350">
          <a:extLst>
            <a:ext uri="{FF2B5EF4-FFF2-40B4-BE49-F238E27FC236}">
              <a16:creationId xmlns="" xmlns:a16="http://schemas.microsoft.com/office/drawing/2014/main" id="{00000000-0008-0000-0000-00002B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4" name="Text Box 394351">
          <a:extLst>
            <a:ext uri="{FF2B5EF4-FFF2-40B4-BE49-F238E27FC236}">
              <a16:creationId xmlns="" xmlns:a16="http://schemas.microsoft.com/office/drawing/2014/main" id="{00000000-0008-0000-0000-00002C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5" name="Text Box 394352">
          <a:extLst>
            <a:ext uri="{FF2B5EF4-FFF2-40B4-BE49-F238E27FC236}">
              <a16:creationId xmlns="" xmlns:a16="http://schemas.microsoft.com/office/drawing/2014/main" id="{00000000-0008-0000-0000-00002D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6" name="Text Box 394353">
          <a:extLst>
            <a:ext uri="{FF2B5EF4-FFF2-40B4-BE49-F238E27FC236}">
              <a16:creationId xmlns="" xmlns:a16="http://schemas.microsoft.com/office/drawing/2014/main" id="{00000000-0008-0000-0000-00002E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7" name="Text Box 394354">
          <a:extLst>
            <a:ext uri="{FF2B5EF4-FFF2-40B4-BE49-F238E27FC236}">
              <a16:creationId xmlns="" xmlns:a16="http://schemas.microsoft.com/office/drawing/2014/main" id="{00000000-0008-0000-0000-00002F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8" name="Text Box 394355">
          <a:extLst>
            <a:ext uri="{FF2B5EF4-FFF2-40B4-BE49-F238E27FC236}">
              <a16:creationId xmlns="" xmlns:a16="http://schemas.microsoft.com/office/drawing/2014/main" id="{00000000-0008-0000-0000-000030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49" name="Text Box 394356">
          <a:extLst>
            <a:ext uri="{FF2B5EF4-FFF2-40B4-BE49-F238E27FC236}">
              <a16:creationId xmlns="" xmlns:a16="http://schemas.microsoft.com/office/drawing/2014/main" id="{00000000-0008-0000-0000-000031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0" name="Text Box 394357">
          <a:extLst>
            <a:ext uri="{FF2B5EF4-FFF2-40B4-BE49-F238E27FC236}">
              <a16:creationId xmlns="" xmlns:a16="http://schemas.microsoft.com/office/drawing/2014/main" id="{00000000-0008-0000-0000-000032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1" name="Text Box 394358">
          <a:extLst>
            <a:ext uri="{FF2B5EF4-FFF2-40B4-BE49-F238E27FC236}">
              <a16:creationId xmlns="" xmlns:a16="http://schemas.microsoft.com/office/drawing/2014/main" id="{00000000-0008-0000-0000-000033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2" name="Text Box 394359">
          <a:extLst>
            <a:ext uri="{FF2B5EF4-FFF2-40B4-BE49-F238E27FC236}">
              <a16:creationId xmlns="" xmlns:a16="http://schemas.microsoft.com/office/drawing/2014/main" id="{00000000-0008-0000-0000-000034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3" name="Text Box 394729">
          <a:extLst>
            <a:ext uri="{FF2B5EF4-FFF2-40B4-BE49-F238E27FC236}">
              <a16:creationId xmlns="" xmlns:a16="http://schemas.microsoft.com/office/drawing/2014/main" id="{00000000-0008-0000-0000-000035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4" name="Text Box 394730">
          <a:extLst>
            <a:ext uri="{FF2B5EF4-FFF2-40B4-BE49-F238E27FC236}">
              <a16:creationId xmlns="" xmlns:a16="http://schemas.microsoft.com/office/drawing/2014/main" id="{00000000-0008-0000-0000-000036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5" name="Text Box 394731">
          <a:extLst>
            <a:ext uri="{FF2B5EF4-FFF2-40B4-BE49-F238E27FC236}">
              <a16:creationId xmlns="" xmlns:a16="http://schemas.microsoft.com/office/drawing/2014/main" id="{00000000-0008-0000-0000-000037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6" name="Text Box 394732">
          <a:extLst>
            <a:ext uri="{FF2B5EF4-FFF2-40B4-BE49-F238E27FC236}">
              <a16:creationId xmlns="" xmlns:a16="http://schemas.microsoft.com/office/drawing/2014/main" id="{00000000-0008-0000-0000-000038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7" name="Text Box 394733">
          <a:extLst>
            <a:ext uri="{FF2B5EF4-FFF2-40B4-BE49-F238E27FC236}">
              <a16:creationId xmlns="" xmlns:a16="http://schemas.microsoft.com/office/drawing/2014/main" id="{00000000-0008-0000-0000-000039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8" name="Text Box 394734">
          <a:extLst>
            <a:ext uri="{FF2B5EF4-FFF2-40B4-BE49-F238E27FC236}">
              <a16:creationId xmlns="" xmlns:a16="http://schemas.microsoft.com/office/drawing/2014/main" id="{00000000-0008-0000-0000-00003A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59" name="Text Box 394735">
          <a:extLst>
            <a:ext uri="{FF2B5EF4-FFF2-40B4-BE49-F238E27FC236}">
              <a16:creationId xmlns="" xmlns:a16="http://schemas.microsoft.com/office/drawing/2014/main" id="{00000000-0008-0000-0000-00003B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60" name="Text Box 394736">
          <a:extLst>
            <a:ext uri="{FF2B5EF4-FFF2-40B4-BE49-F238E27FC236}">
              <a16:creationId xmlns="" xmlns:a16="http://schemas.microsoft.com/office/drawing/2014/main" id="{00000000-0008-0000-0000-00003C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61" name="Text Box 394737">
          <a:extLst>
            <a:ext uri="{FF2B5EF4-FFF2-40B4-BE49-F238E27FC236}">
              <a16:creationId xmlns="" xmlns:a16="http://schemas.microsoft.com/office/drawing/2014/main" id="{00000000-0008-0000-0000-00003D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62" name="Text Box 394738">
          <a:extLst>
            <a:ext uri="{FF2B5EF4-FFF2-40B4-BE49-F238E27FC236}">
              <a16:creationId xmlns="" xmlns:a16="http://schemas.microsoft.com/office/drawing/2014/main" id="{00000000-0008-0000-0000-00003E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63" name="Text Box 394739">
          <a:extLst>
            <a:ext uri="{FF2B5EF4-FFF2-40B4-BE49-F238E27FC236}">
              <a16:creationId xmlns="" xmlns:a16="http://schemas.microsoft.com/office/drawing/2014/main" id="{00000000-0008-0000-0000-00003F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64" name="Text Box 394740">
          <a:extLst>
            <a:ext uri="{FF2B5EF4-FFF2-40B4-BE49-F238E27FC236}">
              <a16:creationId xmlns="" xmlns:a16="http://schemas.microsoft.com/office/drawing/2014/main" id="{00000000-0008-0000-0000-000040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65" name="Text Box 394741">
          <a:extLst>
            <a:ext uri="{FF2B5EF4-FFF2-40B4-BE49-F238E27FC236}">
              <a16:creationId xmlns="" xmlns:a16="http://schemas.microsoft.com/office/drawing/2014/main" id="{00000000-0008-0000-0000-000041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66" name="Text Box 394742">
          <a:extLst>
            <a:ext uri="{FF2B5EF4-FFF2-40B4-BE49-F238E27FC236}">
              <a16:creationId xmlns="" xmlns:a16="http://schemas.microsoft.com/office/drawing/2014/main" id="{00000000-0008-0000-0000-000042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67" name="Text Box 394743">
          <a:extLst>
            <a:ext uri="{FF2B5EF4-FFF2-40B4-BE49-F238E27FC236}">
              <a16:creationId xmlns="" xmlns:a16="http://schemas.microsoft.com/office/drawing/2014/main" id="{00000000-0008-0000-0000-000043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28</xdr:row>
      <xdr:rowOff>76200</xdr:rowOff>
    </xdr:to>
    <xdr:sp macro="" textlink="">
      <xdr:nvSpPr>
        <xdr:cNvPr id="68" name="Text Box 394360">
          <a:extLst>
            <a:ext uri="{FF2B5EF4-FFF2-40B4-BE49-F238E27FC236}">
              <a16:creationId xmlns="" xmlns:a16="http://schemas.microsoft.com/office/drawing/2014/main" id="{00000000-0008-0000-0000-000044000000}"/>
            </a:ext>
          </a:extLst>
        </xdr:cNvPr>
        <xdr:cNvSpPr txBox="1">
          <a:spLocks noChangeArrowheads="1"/>
        </xdr:cNvSpPr>
      </xdr:nvSpPr>
      <xdr:spPr bwMode="auto">
        <a:xfrm>
          <a:off x="0" y="227914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28</xdr:row>
      <xdr:rowOff>76200</xdr:rowOff>
    </xdr:to>
    <xdr:sp macro="" textlink="">
      <xdr:nvSpPr>
        <xdr:cNvPr id="69" name="Text Box 394744">
          <a:extLst>
            <a:ext uri="{FF2B5EF4-FFF2-40B4-BE49-F238E27FC236}">
              <a16:creationId xmlns="" xmlns:a16="http://schemas.microsoft.com/office/drawing/2014/main" id="{00000000-0008-0000-0000-000045000000}"/>
            </a:ext>
          </a:extLst>
        </xdr:cNvPr>
        <xdr:cNvSpPr txBox="1">
          <a:spLocks noChangeArrowheads="1"/>
        </xdr:cNvSpPr>
      </xdr:nvSpPr>
      <xdr:spPr bwMode="auto">
        <a:xfrm>
          <a:off x="0" y="227914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0" name="Text Box 394345">
          <a:extLst>
            <a:ext uri="{FF2B5EF4-FFF2-40B4-BE49-F238E27FC236}">
              <a16:creationId xmlns="" xmlns:a16="http://schemas.microsoft.com/office/drawing/2014/main" id="{00000000-0008-0000-0000-000046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1" name="Text Box 394346">
          <a:extLst>
            <a:ext uri="{FF2B5EF4-FFF2-40B4-BE49-F238E27FC236}">
              <a16:creationId xmlns="" xmlns:a16="http://schemas.microsoft.com/office/drawing/2014/main" id="{00000000-0008-0000-0000-000047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2" name="Text Box 394347">
          <a:extLst>
            <a:ext uri="{FF2B5EF4-FFF2-40B4-BE49-F238E27FC236}">
              <a16:creationId xmlns="" xmlns:a16="http://schemas.microsoft.com/office/drawing/2014/main" id="{00000000-0008-0000-0000-000048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3" name="Text Box 394348">
          <a:extLst>
            <a:ext uri="{FF2B5EF4-FFF2-40B4-BE49-F238E27FC236}">
              <a16:creationId xmlns="" xmlns:a16="http://schemas.microsoft.com/office/drawing/2014/main" id="{00000000-0008-0000-0000-000049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4" name="Text Box 394349">
          <a:extLst>
            <a:ext uri="{FF2B5EF4-FFF2-40B4-BE49-F238E27FC236}">
              <a16:creationId xmlns="" xmlns:a16="http://schemas.microsoft.com/office/drawing/2014/main" id="{00000000-0008-0000-0000-00004A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5" name="Text Box 394350">
          <a:extLst>
            <a:ext uri="{FF2B5EF4-FFF2-40B4-BE49-F238E27FC236}">
              <a16:creationId xmlns="" xmlns:a16="http://schemas.microsoft.com/office/drawing/2014/main" id="{00000000-0008-0000-0000-00004B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6" name="Text Box 394351">
          <a:extLst>
            <a:ext uri="{FF2B5EF4-FFF2-40B4-BE49-F238E27FC236}">
              <a16:creationId xmlns="" xmlns:a16="http://schemas.microsoft.com/office/drawing/2014/main" id="{00000000-0008-0000-0000-00004C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7" name="Text Box 394352">
          <a:extLst>
            <a:ext uri="{FF2B5EF4-FFF2-40B4-BE49-F238E27FC236}">
              <a16:creationId xmlns="" xmlns:a16="http://schemas.microsoft.com/office/drawing/2014/main" id="{00000000-0008-0000-0000-00004D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8" name="Text Box 394353">
          <a:extLst>
            <a:ext uri="{FF2B5EF4-FFF2-40B4-BE49-F238E27FC236}">
              <a16:creationId xmlns="" xmlns:a16="http://schemas.microsoft.com/office/drawing/2014/main" id="{00000000-0008-0000-0000-00004E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79" name="Text Box 394354">
          <a:extLst>
            <a:ext uri="{FF2B5EF4-FFF2-40B4-BE49-F238E27FC236}">
              <a16:creationId xmlns="" xmlns:a16="http://schemas.microsoft.com/office/drawing/2014/main" id="{00000000-0008-0000-0000-00004F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0" name="Text Box 394355">
          <a:extLst>
            <a:ext uri="{FF2B5EF4-FFF2-40B4-BE49-F238E27FC236}">
              <a16:creationId xmlns="" xmlns:a16="http://schemas.microsoft.com/office/drawing/2014/main" id="{00000000-0008-0000-0000-000050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1" name="Text Box 394356">
          <a:extLst>
            <a:ext uri="{FF2B5EF4-FFF2-40B4-BE49-F238E27FC236}">
              <a16:creationId xmlns="" xmlns:a16="http://schemas.microsoft.com/office/drawing/2014/main" id="{00000000-0008-0000-0000-000051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2" name="Text Box 394357">
          <a:extLst>
            <a:ext uri="{FF2B5EF4-FFF2-40B4-BE49-F238E27FC236}">
              <a16:creationId xmlns="" xmlns:a16="http://schemas.microsoft.com/office/drawing/2014/main" id="{00000000-0008-0000-0000-000052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3" name="Text Box 394358">
          <a:extLst>
            <a:ext uri="{FF2B5EF4-FFF2-40B4-BE49-F238E27FC236}">
              <a16:creationId xmlns="" xmlns:a16="http://schemas.microsoft.com/office/drawing/2014/main" id="{00000000-0008-0000-0000-000053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4" name="Text Box 394359">
          <a:extLst>
            <a:ext uri="{FF2B5EF4-FFF2-40B4-BE49-F238E27FC236}">
              <a16:creationId xmlns="" xmlns:a16="http://schemas.microsoft.com/office/drawing/2014/main" id="{00000000-0008-0000-0000-000054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5" name="Text Box 394729">
          <a:extLst>
            <a:ext uri="{FF2B5EF4-FFF2-40B4-BE49-F238E27FC236}">
              <a16:creationId xmlns="" xmlns:a16="http://schemas.microsoft.com/office/drawing/2014/main" id="{00000000-0008-0000-0000-000055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6" name="Text Box 394730">
          <a:extLst>
            <a:ext uri="{FF2B5EF4-FFF2-40B4-BE49-F238E27FC236}">
              <a16:creationId xmlns="" xmlns:a16="http://schemas.microsoft.com/office/drawing/2014/main" id="{00000000-0008-0000-0000-000056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7" name="Text Box 394731">
          <a:extLst>
            <a:ext uri="{FF2B5EF4-FFF2-40B4-BE49-F238E27FC236}">
              <a16:creationId xmlns="" xmlns:a16="http://schemas.microsoft.com/office/drawing/2014/main" id="{00000000-0008-0000-0000-000057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8" name="Text Box 394732">
          <a:extLst>
            <a:ext uri="{FF2B5EF4-FFF2-40B4-BE49-F238E27FC236}">
              <a16:creationId xmlns="" xmlns:a16="http://schemas.microsoft.com/office/drawing/2014/main" id="{00000000-0008-0000-0000-000058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89" name="Text Box 394733">
          <a:extLst>
            <a:ext uri="{FF2B5EF4-FFF2-40B4-BE49-F238E27FC236}">
              <a16:creationId xmlns="" xmlns:a16="http://schemas.microsoft.com/office/drawing/2014/main" id="{00000000-0008-0000-0000-000059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0" name="Text Box 394734">
          <a:extLst>
            <a:ext uri="{FF2B5EF4-FFF2-40B4-BE49-F238E27FC236}">
              <a16:creationId xmlns="" xmlns:a16="http://schemas.microsoft.com/office/drawing/2014/main" id="{00000000-0008-0000-0000-00005A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1" name="Text Box 394735">
          <a:extLst>
            <a:ext uri="{FF2B5EF4-FFF2-40B4-BE49-F238E27FC236}">
              <a16:creationId xmlns="" xmlns:a16="http://schemas.microsoft.com/office/drawing/2014/main" id="{00000000-0008-0000-0000-00005B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2" name="Text Box 394736">
          <a:extLst>
            <a:ext uri="{FF2B5EF4-FFF2-40B4-BE49-F238E27FC236}">
              <a16:creationId xmlns="" xmlns:a16="http://schemas.microsoft.com/office/drawing/2014/main" id="{00000000-0008-0000-0000-00005C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3" name="Text Box 394737">
          <a:extLst>
            <a:ext uri="{FF2B5EF4-FFF2-40B4-BE49-F238E27FC236}">
              <a16:creationId xmlns="" xmlns:a16="http://schemas.microsoft.com/office/drawing/2014/main" id="{00000000-0008-0000-0000-00005D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4" name="Text Box 394738">
          <a:extLst>
            <a:ext uri="{FF2B5EF4-FFF2-40B4-BE49-F238E27FC236}">
              <a16:creationId xmlns="" xmlns:a16="http://schemas.microsoft.com/office/drawing/2014/main" id="{00000000-0008-0000-0000-00005E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5" name="Text Box 394739">
          <a:extLst>
            <a:ext uri="{FF2B5EF4-FFF2-40B4-BE49-F238E27FC236}">
              <a16:creationId xmlns="" xmlns:a16="http://schemas.microsoft.com/office/drawing/2014/main" id="{00000000-0008-0000-0000-00005F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6" name="Text Box 394740">
          <a:extLst>
            <a:ext uri="{FF2B5EF4-FFF2-40B4-BE49-F238E27FC236}">
              <a16:creationId xmlns="" xmlns:a16="http://schemas.microsoft.com/office/drawing/2014/main" id="{00000000-0008-0000-0000-000060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7" name="Text Box 394741">
          <a:extLst>
            <a:ext uri="{FF2B5EF4-FFF2-40B4-BE49-F238E27FC236}">
              <a16:creationId xmlns="" xmlns:a16="http://schemas.microsoft.com/office/drawing/2014/main" id="{00000000-0008-0000-0000-000061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8" name="Text Box 394742">
          <a:extLst>
            <a:ext uri="{FF2B5EF4-FFF2-40B4-BE49-F238E27FC236}">
              <a16:creationId xmlns="" xmlns:a16="http://schemas.microsoft.com/office/drawing/2014/main" id="{00000000-0008-0000-0000-000062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99" name="Text Box 394743">
          <a:extLst>
            <a:ext uri="{FF2B5EF4-FFF2-40B4-BE49-F238E27FC236}">
              <a16:creationId xmlns="" xmlns:a16="http://schemas.microsoft.com/office/drawing/2014/main" id="{00000000-0008-0000-0000-000063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28</xdr:row>
      <xdr:rowOff>76200</xdr:rowOff>
    </xdr:to>
    <xdr:sp macro="" textlink="">
      <xdr:nvSpPr>
        <xdr:cNvPr id="100" name="Text Box 394360">
          <a:extLst>
            <a:ext uri="{FF2B5EF4-FFF2-40B4-BE49-F238E27FC236}">
              <a16:creationId xmlns="" xmlns:a16="http://schemas.microsoft.com/office/drawing/2014/main" id="{00000000-0008-0000-0000-000064000000}"/>
            </a:ext>
          </a:extLst>
        </xdr:cNvPr>
        <xdr:cNvSpPr txBox="1">
          <a:spLocks noChangeArrowheads="1"/>
        </xdr:cNvSpPr>
      </xdr:nvSpPr>
      <xdr:spPr bwMode="auto">
        <a:xfrm>
          <a:off x="0" y="227914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57150</xdr:colOff>
      <xdr:row>28</xdr:row>
      <xdr:rowOff>76200</xdr:rowOff>
    </xdr:to>
    <xdr:sp macro="" textlink="">
      <xdr:nvSpPr>
        <xdr:cNvPr id="101" name="Text Box 394744">
          <a:extLst>
            <a:ext uri="{FF2B5EF4-FFF2-40B4-BE49-F238E27FC236}">
              <a16:creationId xmlns="" xmlns:a16="http://schemas.microsoft.com/office/drawing/2014/main" id="{00000000-0008-0000-0000-000065000000}"/>
            </a:ext>
          </a:extLst>
        </xdr:cNvPr>
        <xdr:cNvSpPr txBox="1">
          <a:spLocks noChangeArrowheads="1"/>
        </xdr:cNvSpPr>
      </xdr:nvSpPr>
      <xdr:spPr bwMode="auto">
        <a:xfrm>
          <a:off x="0" y="227914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2" name="Text Box 394345">
          <a:extLst>
            <a:ext uri="{FF2B5EF4-FFF2-40B4-BE49-F238E27FC236}">
              <a16:creationId xmlns="" xmlns:a16="http://schemas.microsoft.com/office/drawing/2014/main" id="{00000000-0008-0000-0000-000066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3" name="Text Box 394346">
          <a:extLst>
            <a:ext uri="{FF2B5EF4-FFF2-40B4-BE49-F238E27FC236}">
              <a16:creationId xmlns="" xmlns:a16="http://schemas.microsoft.com/office/drawing/2014/main" id="{00000000-0008-0000-0000-000067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4" name="Text Box 394347">
          <a:extLst>
            <a:ext uri="{FF2B5EF4-FFF2-40B4-BE49-F238E27FC236}">
              <a16:creationId xmlns="" xmlns:a16="http://schemas.microsoft.com/office/drawing/2014/main" id="{00000000-0008-0000-0000-000068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5" name="Text Box 394348">
          <a:extLst>
            <a:ext uri="{FF2B5EF4-FFF2-40B4-BE49-F238E27FC236}">
              <a16:creationId xmlns="" xmlns:a16="http://schemas.microsoft.com/office/drawing/2014/main" id="{00000000-0008-0000-0000-000069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6" name="Text Box 394349">
          <a:extLst>
            <a:ext uri="{FF2B5EF4-FFF2-40B4-BE49-F238E27FC236}">
              <a16:creationId xmlns="" xmlns:a16="http://schemas.microsoft.com/office/drawing/2014/main" id="{00000000-0008-0000-0000-00006A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7" name="Text Box 394350">
          <a:extLst>
            <a:ext uri="{FF2B5EF4-FFF2-40B4-BE49-F238E27FC236}">
              <a16:creationId xmlns="" xmlns:a16="http://schemas.microsoft.com/office/drawing/2014/main" id="{00000000-0008-0000-0000-00006B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8" name="Text Box 394351">
          <a:extLst>
            <a:ext uri="{FF2B5EF4-FFF2-40B4-BE49-F238E27FC236}">
              <a16:creationId xmlns="" xmlns:a16="http://schemas.microsoft.com/office/drawing/2014/main" id="{00000000-0008-0000-0000-00006C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09" name="Text Box 39435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0" name="Text Box 39435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1" name="Text Box 394354">
          <a:extLst>
            <a:ext uri="{FF2B5EF4-FFF2-40B4-BE49-F238E27FC236}">
              <a16:creationId xmlns="" xmlns:a16="http://schemas.microsoft.com/office/drawing/2014/main" id="{00000000-0008-0000-0000-00006F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2" name="Text Box 394355">
          <a:extLst>
            <a:ext uri="{FF2B5EF4-FFF2-40B4-BE49-F238E27FC236}">
              <a16:creationId xmlns="" xmlns:a16="http://schemas.microsoft.com/office/drawing/2014/main" id="{00000000-0008-0000-0000-000070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3" name="Text Box 394356">
          <a:extLst>
            <a:ext uri="{FF2B5EF4-FFF2-40B4-BE49-F238E27FC236}">
              <a16:creationId xmlns="" xmlns:a16="http://schemas.microsoft.com/office/drawing/2014/main" id="{00000000-0008-0000-0000-000071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4" name="Text Box 394357">
          <a:extLst>
            <a:ext uri="{FF2B5EF4-FFF2-40B4-BE49-F238E27FC236}">
              <a16:creationId xmlns="" xmlns:a16="http://schemas.microsoft.com/office/drawing/2014/main" id="{00000000-0008-0000-0000-000072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5" name="Text Box 394358">
          <a:extLst>
            <a:ext uri="{FF2B5EF4-FFF2-40B4-BE49-F238E27FC236}">
              <a16:creationId xmlns="" xmlns:a16="http://schemas.microsoft.com/office/drawing/2014/main" id="{00000000-0008-0000-0000-000073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6" name="Text Box 394359">
          <a:extLst>
            <a:ext uri="{FF2B5EF4-FFF2-40B4-BE49-F238E27FC236}">
              <a16:creationId xmlns="" xmlns:a16="http://schemas.microsoft.com/office/drawing/2014/main" id="{00000000-0008-0000-0000-000074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7" name="Text Box 394729">
          <a:extLst>
            <a:ext uri="{FF2B5EF4-FFF2-40B4-BE49-F238E27FC236}">
              <a16:creationId xmlns="" xmlns:a16="http://schemas.microsoft.com/office/drawing/2014/main" id="{00000000-0008-0000-0000-000075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8" name="Text Box 394730">
          <a:extLst>
            <a:ext uri="{FF2B5EF4-FFF2-40B4-BE49-F238E27FC236}">
              <a16:creationId xmlns="" xmlns:a16="http://schemas.microsoft.com/office/drawing/2014/main" id="{00000000-0008-0000-0000-000076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19" name="Text Box 394731">
          <a:extLst>
            <a:ext uri="{FF2B5EF4-FFF2-40B4-BE49-F238E27FC236}">
              <a16:creationId xmlns="" xmlns:a16="http://schemas.microsoft.com/office/drawing/2014/main" id="{00000000-0008-0000-0000-000077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0" name="Text Box 394732">
          <a:extLst>
            <a:ext uri="{FF2B5EF4-FFF2-40B4-BE49-F238E27FC236}">
              <a16:creationId xmlns="" xmlns:a16="http://schemas.microsoft.com/office/drawing/2014/main" id="{00000000-0008-0000-0000-000078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1" name="Text Box 394733">
          <a:extLst>
            <a:ext uri="{FF2B5EF4-FFF2-40B4-BE49-F238E27FC236}">
              <a16:creationId xmlns="" xmlns:a16="http://schemas.microsoft.com/office/drawing/2014/main" id="{00000000-0008-0000-0000-000079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2" name="Text Box 394734">
          <a:extLst>
            <a:ext uri="{FF2B5EF4-FFF2-40B4-BE49-F238E27FC236}">
              <a16:creationId xmlns="" xmlns:a16="http://schemas.microsoft.com/office/drawing/2014/main" id="{00000000-0008-0000-0000-00007A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3" name="Text Box 394735">
          <a:extLst>
            <a:ext uri="{FF2B5EF4-FFF2-40B4-BE49-F238E27FC236}">
              <a16:creationId xmlns="" xmlns:a16="http://schemas.microsoft.com/office/drawing/2014/main" id="{00000000-0008-0000-0000-00007B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4" name="Text Box 394736">
          <a:extLst>
            <a:ext uri="{FF2B5EF4-FFF2-40B4-BE49-F238E27FC236}">
              <a16:creationId xmlns="" xmlns:a16="http://schemas.microsoft.com/office/drawing/2014/main" id="{00000000-0008-0000-0000-00007C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5" name="Text Box 394737">
          <a:extLst>
            <a:ext uri="{FF2B5EF4-FFF2-40B4-BE49-F238E27FC236}">
              <a16:creationId xmlns="" xmlns:a16="http://schemas.microsoft.com/office/drawing/2014/main" id="{00000000-0008-0000-0000-00007D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6" name="Text Box 394738">
          <a:extLst>
            <a:ext uri="{FF2B5EF4-FFF2-40B4-BE49-F238E27FC236}">
              <a16:creationId xmlns="" xmlns:a16="http://schemas.microsoft.com/office/drawing/2014/main" id="{00000000-0008-0000-0000-00007E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7" name="Text Box 394739">
          <a:extLst>
            <a:ext uri="{FF2B5EF4-FFF2-40B4-BE49-F238E27FC236}">
              <a16:creationId xmlns="" xmlns:a16="http://schemas.microsoft.com/office/drawing/2014/main" id="{00000000-0008-0000-0000-00007F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8" name="Text Box 394740">
          <a:extLst>
            <a:ext uri="{FF2B5EF4-FFF2-40B4-BE49-F238E27FC236}">
              <a16:creationId xmlns="" xmlns:a16="http://schemas.microsoft.com/office/drawing/2014/main" id="{00000000-0008-0000-0000-000080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29" name="Text Box 394741">
          <a:extLst>
            <a:ext uri="{FF2B5EF4-FFF2-40B4-BE49-F238E27FC236}">
              <a16:creationId xmlns="" xmlns:a16="http://schemas.microsoft.com/office/drawing/2014/main" id="{00000000-0008-0000-0000-000081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30" name="Text Box 394742">
          <a:extLst>
            <a:ext uri="{FF2B5EF4-FFF2-40B4-BE49-F238E27FC236}">
              <a16:creationId xmlns="" xmlns:a16="http://schemas.microsoft.com/office/drawing/2014/main" id="{00000000-0008-0000-0000-000082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28</xdr:row>
      <xdr:rowOff>38100</xdr:rowOff>
    </xdr:to>
    <xdr:sp macro="" textlink="">
      <xdr:nvSpPr>
        <xdr:cNvPr id="131" name="Text Box 394743">
          <a:extLst>
            <a:ext uri="{FF2B5EF4-FFF2-40B4-BE49-F238E27FC236}">
              <a16:creationId xmlns="" xmlns:a16="http://schemas.microsoft.com/office/drawing/2014/main" id="{00000000-0008-0000-0000-000083000000}"/>
            </a:ext>
          </a:extLst>
        </xdr:cNvPr>
        <xdr:cNvSpPr txBox="1">
          <a:spLocks noChangeArrowheads="1"/>
        </xdr:cNvSpPr>
      </xdr:nvSpPr>
      <xdr:spPr bwMode="auto">
        <a:xfrm>
          <a:off x="0" y="227914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266700</xdr:colOff>
      <xdr:row>29</xdr:row>
      <xdr:rowOff>38100</xdr:rowOff>
    </xdr:to>
    <xdr:sp macro="" textlink="">
      <xdr:nvSpPr>
        <xdr:cNvPr id="132" name="Text Box 4">
          <a:extLst>
            <a:ext uri="{FF2B5EF4-FFF2-40B4-BE49-F238E27FC236}">
              <a16:creationId xmlns="" xmlns:a16="http://schemas.microsoft.com/office/drawing/2014/main" id="{00000000-0008-0000-0000-000084000000}"/>
            </a:ext>
          </a:extLst>
        </xdr:cNvPr>
        <xdr:cNvSpPr txBox="1">
          <a:spLocks noChangeArrowheads="1"/>
        </xdr:cNvSpPr>
      </xdr:nvSpPr>
      <xdr:spPr bwMode="auto">
        <a:xfrm>
          <a:off x="0" y="238963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266700</xdr:colOff>
      <xdr:row>29</xdr:row>
      <xdr:rowOff>38100</xdr:rowOff>
    </xdr:to>
    <xdr:sp macro="" textlink="">
      <xdr:nvSpPr>
        <xdr:cNvPr id="133" name="Text Box 4">
          <a:extLst>
            <a:ext uri="{FF2B5EF4-FFF2-40B4-BE49-F238E27FC236}">
              <a16:creationId xmlns="" xmlns:a16="http://schemas.microsoft.com/office/drawing/2014/main" id="{00000000-0008-0000-0000-000085000000}"/>
            </a:ext>
          </a:extLst>
        </xdr:cNvPr>
        <xdr:cNvSpPr txBox="1">
          <a:spLocks noChangeArrowheads="1"/>
        </xdr:cNvSpPr>
      </xdr:nvSpPr>
      <xdr:spPr bwMode="auto">
        <a:xfrm>
          <a:off x="0" y="238963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266700</xdr:colOff>
      <xdr:row>29</xdr:row>
      <xdr:rowOff>38100</xdr:rowOff>
    </xdr:to>
    <xdr:sp macro="" textlink="">
      <xdr:nvSpPr>
        <xdr:cNvPr id="134" name="Text Box 4">
          <a:extLst>
            <a:ext uri="{FF2B5EF4-FFF2-40B4-BE49-F238E27FC236}">
              <a16:creationId xmlns="" xmlns:a16="http://schemas.microsoft.com/office/drawing/2014/main" id="{00000000-0008-0000-0000-000086000000}"/>
            </a:ext>
          </a:extLst>
        </xdr:cNvPr>
        <xdr:cNvSpPr txBox="1">
          <a:spLocks noChangeArrowheads="1"/>
        </xdr:cNvSpPr>
      </xdr:nvSpPr>
      <xdr:spPr bwMode="auto">
        <a:xfrm>
          <a:off x="0" y="238963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266700</xdr:colOff>
      <xdr:row>29</xdr:row>
      <xdr:rowOff>38100</xdr:rowOff>
    </xdr:to>
    <xdr:sp macro="" textlink="">
      <xdr:nvSpPr>
        <xdr:cNvPr id="135" name="Text Box 4">
          <a:extLst>
            <a:ext uri="{FF2B5EF4-FFF2-40B4-BE49-F238E27FC236}">
              <a16:creationId xmlns="" xmlns:a16="http://schemas.microsoft.com/office/drawing/2014/main" id="{00000000-0008-0000-0000-000087000000}"/>
            </a:ext>
          </a:extLst>
        </xdr:cNvPr>
        <xdr:cNvSpPr txBox="1">
          <a:spLocks noChangeArrowheads="1"/>
        </xdr:cNvSpPr>
      </xdr:nvSpPr>
      <xdr:spPr bwMode="auto">
        <a:xfrm>
          <a:off x="0" y="238963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36" name="Text Box 394345">
          <a:extLst>
            <a:ext uri="{FF2B5EF4-FFF2-40B4-BE49-F238E27FC236}">
              <a16:creationId xmlns="" xmlns:a16="http://schemas.microsoft.com/office/drawing/2014/main" id="{00000000-0008-0000-0000-000088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37" name="Text Box 394346">
          <a:extLst>
            <a:ext uri="{FF2B5EF4-FFF2-40B4-BE49-F238E27FC236}">
              <a16:creationId xmlns="" xmlns:a16="http://schemas.microsoft.com/office/drawing/2014/main" id="{00000000-0008-0000-0000-000089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38" name="Text Box 394347">
          <a:extLst>
            <a:ext uri="{FF2B5EF4-FFF2-40B4-BE49-F238E27FC236}">
              <a16:creationId xmlns="" xmlns:a16="http://schemas.microsoft.com/office/drawing/2014/main" id="{00000000-0008-0000-0000-00008A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39" name="Text Box 394348">
          <a:extLst>
            <a:ext uri="{FF2B5EF4-FFF2-40B4-BE49-F238E27FC236}">
              <a16:creationId xmlns="" xmlns:a16="http://schemas.microsoft.com/office/drawing/2014/main" id="{00000000-0008-0000-0000-00008B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0" name="Text Box 394349">
          <a:extLst>
            <a:ext uri="{FF2B5EF4-FFF2-40B4-BE49-F238E27FC236}">
              <a16:creationId xmlns="" xmlns:a16="http://schemas.microsoft.com/office/drawing/2014/main" id="{00000000-0008-0000-0000-00008C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1" name="Text Box 394350">
          <a:extLst>
            <a:ext uri="{FF2B5EF4-FFF2-40B4-BE49-F238E27FC236}">
              <a16:creationId xmlns="" xmlns:a16="http://schemas.microsoft.com/office/drawing/2014/main" id="{00000000-0008-0000-0000-00008D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2" name="Text Box 394351">
          <a:extLst>
            <a:ext uri="{FF2B5EF4-FFF2-40B4-BE49-F238E27FC236}">
              <a16:creationId xmlns="" xmlns:a16="http://schemas.microsoft.com/office/drawing/2014/main" id="{00000000-0008-0000-0000-00008E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3" name="Text Box 394352">
          <a:extLst>
            <a:ext uri="{FF2B5EF4-FFF2-40B4-BE49-F238E27FC236}">
              <a16:creationId xmlns="" xmlns:a16="http://schemas.microsoft.com/office/drawing/2014/main" id="{00000000-0008-0000-0000-00008F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4" name="Text Box 394353">
          <a:extLst>
            <a:ext uri="{FF2B5EF4-FFF2-40B4-BE49-F238E27FC236}">
              <a16:creationId xmlns="" xmlns:a16="http://schemas.microsoft.com/office/drawing/2014/main" id="{00000000-0008-0000-0000-000090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5" name="Text Box 394354">
          <a:extLst>
            <a:ext uri="{FF2B5EF4-FFF2-40B4-BE49-F238E27FC236}">
              <a16:creationId xmlns="" xmlns:a16="http://schemas.microsoft.com/office/drawing/2014/main" id="{00000000-0008-0000-0000-000091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6" name="Text Box 394355">
          <a:extLst>
            <a:ext uri="{FF2B5EF4-FFF2-40B4-BE49-F238E27FC236}">
              <a16:creationId xmlns="" xmlns:a16="http://schemas.microsoft.com/office/drawing/2014/main" id="{00000000-0008-0000-0000-000092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7" name="Text Box 394356">
          <a:extLst>
            <a:ext uri="{FF2B5EF4-FFF2-40B4-BE49-F238E27FC236}">
              <a16:creationId xmlns="" xmlns:a16="http://schemas.microsoft.com/office/drawing/2014/main" id="{00000000-0008-0000-0000-000093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8" name="Text Box 394357">
          <a:extLst>
            <a:ext uri="{FF2B5EF4-FFF2-40B4-BE49-F238E27FC236}">
              <a16:creationId xmlns="" xmlns:a16="http://schemas.microsoft.com/office/drawing/2014/main" id="{00000000-0008-0000-0000-000094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49" name="Text Box 394358">
          <a:extLst>
            <a:ext uri="{FF2B5EF4-FFF2-40B4-BE49-F238E27FC236}">
              <a16:creationId xmlns="" xmlns:a16="http://schemas.microsoft.com/office/drawing/2014/main" id="{00000000-0008-0000-0000-000095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0" name="Text Box 394359">
          <a:extLst>
            <a:ext uri="{FF2B5EF4-FFF2-40B4-BE49-F238E27FC236}">
              <a16:creationId xmlns="" xmlns:a16="http://schemas.microsoft.com/office/drawing/2014/main" id="{00000000-0008-0000-0000-000096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1" name="Text Box 394729">
          <a:extLst>
            <a:ext uri="{FF2B5EF4-FFF2-40B4-BE49-F238E27FC236}">
              <a16:creationId xmlns="" xmlns:a16="http://schemas.microsoft.com/office/drawing/2014/main" id="{00000000-0008-0000-0000-000097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2" name="Text Box 394730">
          <a:extLst>
            <a:ext uri="{FF2B5EF4-FFF2-40B4-BE49-F238E27FC236}">
              <a16:creationId xmlns="" xmlns:a16="http://schemas.microsoft.com/office/drawing/2014/main" id="{00000000-0008-0000-0000-000098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3" name="Text Box 394731">
          <a:extLst>
            <a:ext uri="{FF2B5EF4-FFF2-40B4-BE49-F238E27FC236}">
              <a16:creationId xmlns="" xmlns:a16="http://schemas.microsoft.com/office/drawing/2014/main" id="{00000000-0008-0000-0000-000099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4" name="Text Box 394732">
          <a:extLst>
            <a:ext uri="{FF2B5EF4-FFF2-40B4-BE49-F238E27FC236}">
              <a16:creationId xmlns="" xmlns:a16="http://schemas.microsoft.com/office/drawing/2014/main" id="{00000000-0008-0000-0000-00009A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5" name="Text Box 394733">
          <a:extLst>
            <a:ext uri="{FF2B5EF4-FFF2-40B4-BE49-F238E27FC236}">
              <a16:creationId xmlns="" xmlns:a16="http://schemas.microsoft.com/office/drawing/2014/main" id="{00000000-0008-0000-0000-00009B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6" name="Text Box 394734">
          <a:extLst>
            <a:ext uri="{FF2B5EF4-FFF2-40B4-BE49-F238E27FC236}">
              <a16:creationId xmlns="" xmlns:a16="http://schemas.microsoft.com/office/drawing/2014/main" id="{00000000-0008-0000-0000-00009C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7" name="Text Box 394735">
          <a:extLst>
            <a:ext uri="{FF2B5EF4-FFF2-40B4-BE49-F238E27FC236}">
              <a16:creationId xmlns="" xmlns:a16="http://schemas.microsoft.com/office/drawing/2014/main" id="{00000000-0008-0000-0000-00009D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8" name="Text Box 394736">
          <a:extLst>
            <a:ext uri="{FF2B5EF4-FFF2-40B4-BE49-F238E27FC236}">
              <a16:creationId xmlns="" xmlns:a16="http://schemas.microsoft.com/office/drawing/2014/main" id="{00000000-0008-0000-0000-00009E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59" name="Text Box 394737">
          <a:extLst>
            <a:ext uri="{FF2B5EF4-FFF2-40B4-BE49-F238E27FC236}">
              <a16:creationId xmlns="" xmlns:a16="http://schemas.microsoft.com/office/drawing/2014/main" id="{00000000-0008-0000-0000-00009F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0" name="Text Box 394738">
          <a:extLst>
            <a:ext uri="{FF2B5EF4-FFF2-40B4-BE49-F238E27FC236}">
              <a16:creationId xmlns="" xmlns:a16="http://schemas.microsoft.com/office/drawing/2014/main" id="{00000000-0008-0000-0000-0000A0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1" name="Text Box 394739">
          <a:extLst>
            <a:ext uri="{FF2B5EF4-FFF2-40B4-BE49-F238E27FC236}">
              <a16:creationId xmlns="" xmlns:a16="http://schemas.microsoft.com/office/drawing/2014/main" id="{00000000-0008-0000-0000-0000A1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2" name="Text Box 394740">
          <a:extLst>
            <a:ext uri="{FF2B5EF4-FFF2-40B4-BE49-F238E27FC236}">
              <a16:creationId xmlns="" xmlns:a16="http://schemas.microsoft.com/office/drawing/2014/main" id="{00000000-0008-0000-0000-0000A2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3" name="Text Box 394741">
          <a:extLst>
            <a:ext uri="{FF2B5EF4-FFF2-40B4-BE49-F238E27FC236}">
              <a16:creationId xmlns="" xmlns:a16="http://schemas.microsoft.com/office/drawing/2014/main" id="{00000000-0008-0000-0000-0000A3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4" name="Text Box 394742">
          <a:extLst>
            <a:ext uri="{FF2B5EF4-FFF2-40B4-BE49-F238E27FC236}">
              <a16:creationId xmlns="" xmlns:a16="http://schemas.microsoft.com/office/drawing/2014/main" id="{00000000-0008-0000-0000-0000A4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5" name="Text Box 394743">
          <a:extLst>
            <a:ext uri="{FF2B5EF4-FFF2-40B4-BE49-F238E27FC236}">
              <a16:creationId xmlns="" xmlns:a16="http://schemas.microsoft.com/office/drawing/2014/main" id="{00000000-0008-0000-0000-0000A5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6" name="Text Box 394345">
          <a:extLst>
            <a:ext uri="{FF2B5EF4-FFF2-40B4-BE49-F238E27FC236}">
              <a16:creationId xmlns="" xmlns:a16="http://schemas.microsoft.com/office/drawing/2014/main" id="{00000000-0008-0000-0000-0000A6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7" name="Text Box 394346">
          <a:extLst>
            <a:ext uri="{FF2B5EF4-FFF2-40B4-BE49-F238E27FC236}">
              <a16:creationId xmlns="" xmlns:a16="http://schemas.microsoft.com/office/drawing/2014/main" id="{00000000-0008-0000-0000-0000A7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8" name="Text Box 394347">
          <a:extLst>
            <a:ext uri="{FF2B5EF4-FFF2-40B4-BE49-F238E27FC236}">
              <a16:creationId xmlns="" xmlns:a16="http://schemas.microsoft.com/office/drawing/2014/main" id="{00000000-0008-0000-0000-0000A8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69" name="Text Box 394348">
          <a:extLst>
            <a:ext uri="{FF2B5EF4-FFF2-40B4-BE49-F238E27FC236}">
              <a16:creationId xmlns="" xmlns:a16="http://schemas.microsoft.com/office/drawing/2014/main" id="{00000000-0008-0000-0000-0000A9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0" name="Text Box 394349">
          <a:extLst>
            <a:ext uri="{FF2B5EF4-FFF2-40B4-BE49-F238E27FC236}">
              <a16:creationId xmlns="" xmlns:a16="http://schemas.microsoft.com/office/drawing/2014/main" id="{00000000-0008-0000-0000-0000AA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1" name="Text Box 394350">
          <a:extLst>
            <a:ext uri="{FF2B5EF4-FFF2-40B4-BE49-F238E27FC236}">
              <a16:creationId xmlns="" xmlns:a16="http://schemas.microsoft.com/office/drawing/2014/main" id="{00000000-0008-0000-0000-0000AB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2" name="Text Box 394351">
          <a:extLst>
            <a:ext uri="{FF2B5EF4-FFF2-40B4-BE49-F238E27FC236}">
              <a16:creationId xmlns="" xmlns:a16="http://schemas.microsoft.com/office/drawing/2014/main" id="{00000000-0008-0000-0000-0000AC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3" name="Text Box 394352">
          <a:extLst>
            <a:ext uri="{FF2B5EF4-FFF2-40B4-BE49-F238E27FC236}">
              <a16:creationId xmlns="" xmlns:a16="http://schemas.microsoft.com/office/drawing/2014/main" id="{00000000-0008-0000-0000-0000AD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4" name="Text Box 394353">
          <a:extLst>
            <a:ext uri="{FF2B5EF4-FFF2-40B4-BE49-F238E27FC236}">
              <a16:creationId xmlns="" xmlns:a16="http://schemas.microsoft.com/office/drawing/2014/main" id="{00000000-0008-0000-0000-0000AE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5" name="Text Box 394354">
          <a:extLst>
            <a:ext uri="{FF2B5EF4-FFF2-40B4-BE49-F238E27FC236}">
              <a16:creationId xmlns="" xmlns:a16="http://schemas.microsoft.com/office/drawing/2014/main" id="{00000000-0008-0000-0000-0000AF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6" name="Text Box 394355">
          <a:extLst>
            <a:ext uri="{FF2B5EF4-FFF2-40B4-BE49-F238E27FC236}">
              <a16:creationId xmlns="" xmlns:a16="http://schemas.microsoft.com/office/drawing/2014/main" id="{00000000-0008-0000-0000-0000B0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7" name="Text Box 394356">
          <a:extLst>
            <a:ext uri="{FF2B5EF4-FFF2-40B4-BE49-F238E27FC236}">
              <a16:creationId xmlns="" xmlns:a16="http://schemas.microsoft.com/office/drawing/2014/main" id="{00000000-0008-0000-0000-0000B1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8" name="Text Box 394357">
          <a:extLst>
            <a:ext uri="{FF2B5EF4-FFF2-40B4-BE49-F238E27FC236}">
              <a16:creationId xmlns="" xmlns:a16="http://schemas.microsoft.com/office/drawing/2014/main" id="{00000000-0008-0000-0000-0000B2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79" name="Text Box 394358">
          <a:extLst>
            <a:ext uri="{FF2B5EF4-FFF2-40B4-BE49-F238E27FC236}">
              <a16:creationId xmlns="" xmlns:a16="http://schemas.microsoft.com/office/drawing/2014/main" id="{00000000-0008-0000-0000-0000B3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0" name="Text Box 394359">
          <a:extLst>
            <a:ext uri="{FF2B5EF4-FFF2-40B4-BE49-F238E27FC236}">
              <a16:creationId xmlns="" xmlns:a16="http://schemas.microsoft.com/office/drawing/2014/main" id="{00000000-0008-0000-0000-0000B4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1" name="Text Box 394729">
          <a:extLst>
            <a:ext uri="{FF2B5EF4-FFF2-40B4-BE49-F238E27FC236}">
              <a16:creationId xmlns="" xmlns:a16="http://schemas.microsoft.com/office/drawing/2014/main" id="{00000000-0008-0000-0000-0000B5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2" name="Text Box 394730">
          <a:extLst>
            <a:ext uri="{FF2B5EF4-FFF2-40B4-BE49-F238E27FC236}">
              <a16:creationId xmlns="" xmlns:a16="http://schemas.microsoft.com/office/drawing/2014/main" id="{00000000-0008-0000-0000-0000B6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3" name="Text Box 394731">
          <a:extLst>
            <a:ext uri="{FF2B5EF4-FFF2-40B4-BE49-F238E27FC236}">
              <a16:creationId xmlns="" xmlns:a16="http://schemas.microsoft.com/office/drawing/2014/main" id="{00000000-0008-0000-0000-0000B7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4" name="Text Box 394732">
          <a:extLst>
            <a:ext uri="{FF2B5EF4-FFF2-40B4-BE49-F238E27FC236}">
              <a16:creationId xmlns="" xmlns:a16="http://schemas.microsoft.com/office/drawing/2014/main" id="{00000000-0008-0000-0000-0000B8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5" name="Text Box 394733">
          <a:extLst>
            <a:ext uri="{FF2B5EF4-FFF2-40B4-BE49-F238E27FC236}">
              <a16:creationId xmlns="" xmlns:a16="http://schemas.microsoft.com/office/drawing/2014/main" id="{00000000-0008-0000-0000-0000B9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6" name="Text Box 394734">
          <a:extLst>
            <a:ext uri="{FF2B5EF4-FFF2-40B4-BE49-F238E27FC236}">
              <a16:creationId xmlns="" xmlns:a16="http://schemas.microsoft.com/office/drawing/2014/main" id="{00000000-0008-0000-0000-0000BA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7" name="Text Box 394735">
          <a:extLst>
            <a:ext uri="{FF2B5EF4-FFF2-40B4-BE49-F238E27FC236}">
              <a16:creationId xmlns="" xmlns:a16="http://schemas.microsoft.com/office/drawing/2014/main" id="{00000000-0008-0000-0000-0000BB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8" name="Text Box 394736">
          <a:extLst>
            <a:ext uri="{FF2B5EF4-FFF2-40B4-BE49-F238E27FC236}">
              <a16:creationId xmlns="" xmlns:a16="http://schemas.microsoft.com/office/drawing/2014/main" id="{00000000-0008-0000-0000-0000BC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89" name="Text Box 394737">
          <a:extLst>
            <a:ext uri="{FF2B5EF4-FFF2-40B4-BE49-F238E27FC236}">
              <a16:creationId xmlns="" xmlns:a16="http://schemas.microsoft.com/office/drawing/2014/main" id="{00000000-0008-0000-0000-0000BD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90" name="Text Box 394738">
          <a:extLst>
            <a:ext uri="{FF2B5EF4-FFF2-40B4-BE49-F238E27FC236}">
              <a16:creationId xmlns="" xmlns:a16="http://schemas.microsoft.com/office/drawing/2014/main" id="{00000000-0008-0000-0000-0000BE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91" name="Text Box 394739">
          <a:extLst>
            <a:ext uri="{FF2B5EF4-FFF2-40B4-BE49-F238E27FC236}">
              <a16:creationId xmlns="" xmlns:a16="http://schemas.microsoft.com/office/drawing/2014/main" id="{00000000-0008-0000-0000-0000BF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92" name="Text Box 394740">
          <a:extLst>
            <a:ext uri="{FF2B5EF4-FFF2-40B4-BE49-F238E27FC236}">
              <a16:creationId xmlns="" xmlns:a16="http://schemas.microsoft.com/office/drawing/2014/main" id="{00000000-0008-0000-0000-0000C0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93" name="Text Box 394741">
          <a:extLst>
            <a:ext uri="{FF2B5EF4-FFF2-40B4-BE49-F238E27FC236}">
              <a16:creationId xmlns="" xmlns:a16="http://schemas.microsoft.com/office/drawing/2014/main" id="{00000000-0008-0000-0000-0000C1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94" name="Text Box 394742">
          <a:extLst>
            <a:ext uri="{FF2B5EF4-FFF2-40B4-BE49-F238E27FC236}">
              <a16:creationId xmlns="" xmlns:a16="http://schemas.microsoft.com/office/drawing/2014/main" id="{00000000-0008-0000-0000-0000C2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95" name="Text Box 394743">
          <a:extLst>
            <a:ext uri="{FF2B5EF4-FFF2-40B4-BE49-F238E27FC236}">
              <a16:creationId xmlns="" xmlns:a16="http://schemas.microsoft.com/office/drawing/2014/main" id="{00000000-0008-0000-0000-0000C3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57150</xdr:colOff>
      <xdr:row>29</xdr:row>
      <xdr:rowOff>76200</xdr:rowOff>
    </xdr:to>
    <xdr:sp macro="" textlink="">
      <xdr:nvSpPr>
        <xdr:cNvPr id="196" name="Text Box 394360">
          <a:extLst>
            <a:ext uri="{FF2B5EF4-FFF2-40B4-BE49-F238E27FC236}">
              <a16:creationId xmlns="" xmlns:a16="http://schemas.microsoft.com/office/drawing/2014/main" id="{00000000-0008-0000-0000-0000C4000000}"/>
            </a:ext>
          </a:extLst>
        </xdr:cNvPr>
        <xdr:cNvSpPr txBox="1">
          <a:spLocks noChangeArrowheads="1"/>
        </xdr:cNvSpPr>
      </xdr:nvSpPr>
      <xdr:spPr bwMode="auto">
        <a:xfrm>
          <a:off x="0" y="238963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57150</xdr:colOff>
      <xdr:row>29</xdr:row>
      <xdr:rowOff>76200</xdr:rowOff>
    </xdr:to>
    <xdr:sp macro="" textlink="">
      <xdr:nvSpPr>
        <xdr:cNvPr id="197" name="Text Box 394744">
          <a:extLst>
            <a:ext uri="{FF2B5EF4-FFF2-40B4-BE49-F238E27FC236}">
              <a16:creationId xmlns="" xmlns:a16="http://schemas.microsoft.com/office/drawing/2014/main" id="{00000000-0008-0000-0000-0000C5000000}"/>
            </a:ext>
          </a:extLst>
        </xdr:cNvPr>
        <xdr:cNvSpPr txBox="1">
          <a:spLocks noChangeArrowheads="1"/>
        </xdr:cNvSpPr>
      </xdr:nvSpPr>
      <xdr:spPr bwMode="auto">
        <a:xfrm>
          <a:off x="0" y="238963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98" name="Text Box 394345">
          <a:extLst>
            <a:ext uri="{FF2B5EF4-FFF2-40B4-BE49-F238E27FC236}">
              <a16:creationId xmlns="" xmlns:a16="http://schemas.microsoft.com/office/drawing/2014/main" id="{00000000-0008-0000-0000-0000C6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199" name="Text Box 394346">
          <a:extLst>
            <a:ext uri="{FF2B5EF4-FFF2-40B4-BE49-F238E27FC236}">
              <a16:creationId xmlns="" xmlns:a16="http://schemas.microsoft.com/office/drawing/2014/main" id="{00000000-0008-0000-0000-0000C7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0" name="Text Box 394347">
          <a:extLst>
            <a:ext uri="{FF2B5EF4-FFF2-40B4-BE49-F238E27FC236}">
              <a16:creationId xmlns="" xmlns:a16="http://schemas.microsoft.com/office/drawing/2014/main" id="{00000000-0008-0000-0000-0000C8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1" name="Text Box 394348">
          <a:extLst>
            <a:ext uri="{FF2B5EF4-FFF2-40B4-BE49-F238E27FC236}">
              <a16:creationId xmlns="" xmlns:a16="http://schemas.microsoft.com/office/drawing/2014/main" id="{00000000-0008-0000-0000-0000C9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2" name="Text Box 394349">
          <a:extLst>
            <a:ext uri="{FF2B5EF4-FFF2-40B4-BE49-F238E27FC236}">
              <a16:creationId xmlns="" xmlns:a16="http://schemas.microsoft.com/office/drawing/2014/main" id="{00000000-0008-0000-0000-0000CA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3" name="Text Box 394350">
          <a:extLst>
            <a:ext uri="{FF2B5EF4-FFF2-40B4-BE49-F238E27FC236}">
              <a16:creationId xmlns="" xmlns:a16="http://schemas.microsoft.com/office/drawing/2014/main" id="{00000000-0008-0000-0000-0000CB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4" name="Text Box 394351">
          <a:extLst>
            <a:ext uri="{FF2B5EF4-FFF2-40B4-BE49-F238E27FC236}">
              <a16:creationId xmlns="" xmlns:a16="http://schemas.microsoft.com/office/drawing/2014/main" id="{00000000-0008-0000-0000-0000CC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5" name="Text Box 394352">
          <a:extLst>
            <a:ext uri="{FF2B5EF4-FFF2-40B4-BE49-F238E27FC236}">
              <a16:creationId xmlns="" xmlns:a16="http://schemas.microsoft.com/office/drawing/2014/main" id="{00000000-0008-0000-0000-0000CD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6" name="Text Box 394353">
          <a:extLst>
            <a:ext uri="{FF2B5EF4-FFF2-40B4-BE49-F238E27FC236}">
              <a16:creationId xmlns="" xmlns:a16="http://schemas.microsoft.com/office/drawing/2014/main" id="{00000000-0008-0000-0000-0000CE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7" name="Text Box 394354">
          <a:extLst>
            <a:ext uri="{FF2B5EF4-FFF2-40B4-BE49-F238E27FC236}">
              <a16:creationId xmlns="" xmlns:a16="http://schemas.microsoft.com/office/drawing/2014/main" id="{00000000-0008-0000-0000-0000CF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8" name="Text Box 394355">
          <a:extLst>
            <a:ext uri="{FF2B5EF4-FFF2-40B4-BE49-F238E27FC236}">
              <a16:creationId xmlns="" xmlns:a16="http://schemas.microsoft.com/office/drawing/2014/main" id="{00000000-0008-0000-0000-0000D0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09" name="Text Box 394356">
          <a:extLst>
            <a:ext uri="{FF2B5EF4-FFF2-40B4-BE49-F238E27FC236}">
              <a16:creationId xmlns="" xmlns:a16="http://schemas.microsoft.com/office/drawing/2014/main" id="{00000000-0008-0000-0000-0000D1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0" name="Text Box 394357">
          <a:extLst>
            <a:ext uri="{FF2B5EF4-FFF2-40B4-BE49-F238E27FC236}">
              <a16:creationId xmlns="" xmlns:a16="http://schemas.microsoft.com/office/drawing/2014/main" id="{00000000-0008-0000-0000-0000D2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1" name="Text Box 394358">
          <a:extLst>
            <a:ext uri="{FF2B5EF4-FFF2-40B4-BE49-F238E27FC236}">
              <a16:creationId xmlns="" xmlns:a16="http://schemas.microsoft.com/office/drawing/2014/main" id="{00000000-0008-0000-0000-0000D3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2" name="Text Box 394359">
          <a:extLst>
            <a:ext uri="{FF2B5EF4-FFF2-40B4-BE49-F238E27FC236}">
              <a16:creationId xmlns="" xmlns:a16="http://schemas.microsoft.com/office/drawing/2014/main" id="{00000000-0008-0000-0000-0000D4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3" name="Text Box 394729">
          <a:extLst>
            <a:ext uri="{FF2B5EF4-FFF2-40B4-BE49-F238E27FC236}">
              <a16:creationId xmlns="" xmlns:a16="http://schemas.microsoft.com/office/drawing/2014/main" id="{00000000-0008-0000-0000-0000D5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4" name="Text Box 394730">
          <a:extLst>
            <a:ext uri="{FF2B5EF4-FFF2-40B4-BE49-F238E27FC236}">
              <a16:creationId xmlns="" xmlns:a16="http://schemas.microsoft.com/office/drawing/2014/main" id="{00000000-0008-0000-0000-0000D6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5" name="Text Box 394731">
          <a:extLst>
            <a:ext uri="{FF2B5EF4-FFF2-40B4-BE49-F238E27FC236}">
              <a16:creationId xmlns="" xmlns:a16="http://schemas.microsoft.com/office/drawing/2014/main" id="{00000000-0008-0000-0000-0000D7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6" name="Text Box 394732">
          <a:extLst>
            <a:ext uri="{FF2B5EF4-FFF2-40B4-BE49-F238E27FC236}">
              <a16:creationId xmlns="" xmlns:a16="http://schemas.microsoft.com/office/drawing/2014/main" id="{00000000-0008-0000-0000-0000D8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7" name="Text Box 394733">
          <a:extLst>
            <a:ext uri="{FF2B5EF4-FFF2-40B4-BE49-F238E27FC236}">
              <a16:creationId xmlns="" xmlns:a16="http://schemas.microsoft.com/office/drawing/2014/main" id="{00000000-0008-0000-0000-0000D9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8" name="Text Box 394734">
          <a:extLst>
            <a:ext uri="{FF2B5EF4-FFF2-40B4-BE49-F238E27FC236}">
              <a16:creationId xmlns="" xmlns:a16="http://schemas.microsoft.com/office/drawing/2014/main" id="{00000000-0008-0000-0000-0000DA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19" name="Text Box 394735">
          <a:extLst>
            <a:ext uri="{FF2B5EF4-FFF2-40B4-BE49-F238E27FC236}">
              <a16:creationId xmlns="" xmlns:a16="http://schemas.microsoft.com/office/drawing/2014/main" id="{00000000-0008-0000-0000-0000DB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20" name="Text Box 394736">
          <a:extLst>
            <a:ext uri="{FF2B5EF4-FFF2-40B4-BE49-F238E27FC236}">
              <a16:creationId xmlns="" xmlns:a16="http://schemas.microsoft.com/office/drawing/2014/main" id="{00000000-0008-0000-0000-0000DC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21" name="Text Box 394737">
          <a:extLst>
            <a:ext uri="{FF2B5EF4-FFF2-40B4-BE49-F238E27FC236}">
              <a16:creationId xmlns="" xmlns:a16="http://schemas.microsoft.com/office/drawing/2014/main" id="{00000000-0008-0000-0000-0000DD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22" name="Text Box 394738">
          <a:extLst>
            <a:ext uri="{FF2B5EF4-FFF2-40B4-BE49-F238E27FC236}">
              <a16:creationId xmlns="" xmlns:a16="http://schemas.microsoft.com/office/drawing/2014/main" id="{00000000-0008-0000-0000-0000DE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23" name="Text Box 394739">
          <a:extLst>
            <a:ext uri="{FF2B5EF4-FFF2-40B4-BE49-F238E27FC236}">
              <a16:creationId xmlns="" xmlns:a16="http://schemas.microsoft.com/office/drawing/2014/main" id="{00000000-0008-0000-0000-0000DF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24" name="Text Box 394740">
          <a:extLst>
            <a:ext uri="{FF2B5EF4-FFF2-40B4-BE49-F238E27FC236}">
              <a16:creationId xmlns="" xmlns:a16="http://schemas.microsoft.com/office/drawing/2014/main" id="{00000000-0008-0000-0000-0000E0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25" name="Text Box 394741">
          <a:extLst>
            <a:ext uri="{FF2B5EF4-FFF2-40B4-BE49-F238E27FC236}">
              <a16:creationId xmlns="" xmlns:a16="http://schemas.microsoft.com/office/drawing/2014/main" id="{00000000-0008-0000-0000-0000E1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26" name="Text Box 394742">
          <a:extLst>
            <a:ext uri="{FF2B5EF4-FFF2-40B4-BE49-F238E27FC236}">
              <a16:creationId xmlns="" xmlns:a16="http://schemas.microsoft.com/office/drawing/2014/main" id="{00000000-0008-0000-0000-0000E2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27" name="Text Box 394743">
          <a:extLst>
            <a:ext uri="{FF2B5EF4-FFF2-40B4-BE49-F238E27FC236}">
              <a16:creationId xmlns="" xmlns:a16="http://schemas.microsoft.com/office/drawing/2014/main" id="{00000000-0008-0000-0000-0000E3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57150</xdr:colOff>
      <xdr:row>29</xdr:row>
      <xdr:rowOff>76200</xdr:rowOff>
    </xdr:to>
    <xdr:sp macro="" textlink="">
      <xdr:nvSpPr>
        <xdr:cNvPr id="228" name="Text Box 394360">
          <a:extLst>
            <a:ext uri="{FF2B5EF4-FFF2-40B4-BE49-F238E27FC236}">
              <a16:creationId xmlns="" xmlns:a16="http://schemas.microsoft.com/office/drawing/2014/main" id="{00000000-0008-0000-0000-0000E4000000}"/>
            </a:ext>
          </a:extLst>
        </xdr:cNvPr>
        <xdr:cNvSpPr txBox="1">
          <a:spLocks noChangeArrowheads="1"/>
        </xdr:cNvSpPr>
      </xdr:nvSpPr>
      <xdr:spPr bwMode="auto">
        <a:xfrm>
          <a:off x="0" y="238963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57150</xdr:colOff>
      <xdr:row>29</xdr:row>
      <xdr:rowOff>76200</xdr:rowOff>
    </xdr:to>
    <xdr:sp macro="" textlink="">
      <xdr:nvSpPr>
        <xdr:cNvPr id="229" name="Text Box 394744">
          <a:extLst>
            <a:ext uri="{FF2B5EF4-FFF2-40B4-BE49-F238E27FC236}">
              <a16:creationId xmlns="" xmlns:a16="http://schemas.microsoft.com/office/drawing/2014/main" id="{00000000-0008-0000-0000-0000E5000000}"/>
            </a:ext>
          </a:extLst>
        </xdr:cNvPr>
        <xdr:cNvSpPr txBox="1">
          <a:spLocks noChangeArrowheads="1"/>
        </xdr:cNvSpPr>
      </xdr:nvSpPr>
      <xdr:spPr bwMode="auto">
        <a:xfrm>
          <a:off x="0" y="238963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0" name="Text Box 394345">
          <a:extLst>
            <a:ext uri="{FF2B5EF4-FFF2-40B4-BE49-F238E27FC236}">
              <a16:creationId xmlns="" xmlns:a16="http://schemas.microsoft.com/office/drawing/2014/main" id="{00000000-0008-0000-0000-0000E6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1" name="Text Box 394346">
          <a:extLst>
            <a:ext uri="{FF2B5EF4-FFF2-40B4-BE49-F238E27FC236}">
              <a16:creationId xmlns="" xmlns:a16="http://schemas.microsoft.com/office/drawing/2014/main" id="{00000000-0008-0000-0000-0000E7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2" name="Text Box 394347">
          <a:extLst>
            <a:ext uri="{FF2B5EF4-FFF2-40B4-BE49-F238E27FC236}">
              <a16:creationId xmlns="" xmlns:a16="http://schemas.microsoft.com/office/drawing/2014/main" id="{00000000-0008-0000-0000-0000E8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3" name="Text Box 394348">
          <a:extLst>
            <a:ext uri="{FF2B5EF4-FFF2-40B4-BE49-F238E27FC236}">
              <a16:creationId xmlns="" xmlns:a16="http://schemas.microsoft.com/office/drawing/2014/main" id="{00000000-0008-0000-0000-0000E9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4" name="Text Box 394349">
          <a:extLst>
            <a:ext uri="{FF2B5EF4-FFF2-40B4-BE49-F238E27FC236}">
              <a16:creationId xmlns="" xmlns:a16="http://schemas.microsoft.com/office/drawing/2014/main" id="{00000000-0008-0000-0000-0000EA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5" name="Text Box 394350">
          <a:extLst>
            <a:ext uri="{FF2B5EF4-FFF2-40B4-BE49-F238E27FC236}">
              <a16:creationId xmlns="" xmlns:a16="http://schemas.microsoft.com/office/drawing/2014/main" id="{00000000-0008-0000-0000-0000EB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6" name="Text Box 394351">
          <a:extLst>
            <a:ext uri="{FF2B5EF4-FFF2-40B4-BE49-F238E27FC236}">
              <a16:creationId xmlns="" xmlns:a16="http://schemas.microsoft.com/office/drawing/2014/main" id="{00000000-0008-0000-0000-0000EC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7" name="Text Box 394352">
          <a:extLst>
            <a:ext uri="{FF2B5EF4-FFF2-40B4-BE49-F238E27FC236}">
              <a16:creationId xmlns="" xmlns:a16="http://schemas.microsoft.com/office/drawing/2014/main" id="{00000000-0008-0000-0000-0000ED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8" name="Text Box 394353">
          <a:extLst>
            <a:ext uri="{FF2B5EF4-FFF2-40B4-BE49-F238E27FC236}">
              <a16:creationId xmlns="" xmlns:a16="http://schemas.microsoft.com/office/drawing/2014/main" id="{00000000-0008-0000-0000-0000EE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39" name="Text Box 394354">
          <a:extLst>
            <a:ext uri="{FF2B5EF4-FFF2-40B4-BE49-F238E27FC236}">
              <a16:creationId xmlns="" xmlns:a16="http://schemas.microsoft.com/office/drawing/2014/main" id="{00000000-0008-0000-0000-0000EF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0" name="Text Box 394355">
          <a:extLst>
            <a:ext uri="{FF2B5EF4-FFF2-40B4-BE49-F238E27FC236}">
              <a16:creationId xmlns="" xmlns:a16="http://schemas.microsoft.com/office/drawing/2014/main" id="{00000000-0008-0000-0000-0000F0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1" name="Text Box 394356">
          <a:extLst>
            <a:ext uri="{FF2B5EF4-FFF2-40B4-BE49-F238E27FC236}">
              <a16:creationId xmlns="" xmlns:a16="http://schemas.microsoft.com/office/drawing/2014/main" id="{00000000-0008-0000-0000-0000F1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2" name="Text Box 394357">
          <a:extLst>
            <a:ext uri="{FF2B5EF4-FFF2-40B4-BE49-F238E27FC236}">
              <a16:creationId xmlns="" xmlns:a16="http://schemas.microsoft.com/office/drawing/2014/main" id="{00000000-0008-0000-0000-0000F2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3" name="Text Box 394358">
          <a:extLst>
            <a:ext uri="{FF2B5EF4-FFF2-40B4-BE49-F238E27FC236}">
              <a16:creationId xmlns="" xmlns:a16="http://schemas.microsoft.com/office/drawing/2014/main" id="{00000000-0008-0000-0000-0000F3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4" name="Text Box 394359">
          <a:extLst>
            <a:ext uri="{FF2B5EF4-FFF2-40B4-BE49-F238E27FC236}">
              <a16:creationId xmlns="" xmlns:a16="http://schemas.microsoft.com/office/drawing/2014/main" id="{00000000-0008-0000-0000-0000F4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5" name="Text Box 394729">
          <a:extLst>
            <a:ext uri="{FF2B5EF4-FFF2-40B4-BE49-F238E27FC236}">
              <a16:creationId xmlns="" xmlns:a16="http://schemas.microsoft.com/office/drawing/2014/main" id="{00000000-0008-0000-0000-0000F5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6" name="Text Box 394730">
          <a:extLst>
            <a:ext uri="{FF2B5EF4-FFF2-40B4-BE49-F238E27FC236}">
              <a16:creationId xmlns="" xmlns:a16="http://schemas.microsoft.com/office/drawing/2014/main" id="{00000000-0008-0000-0000-0000F6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7" name="Text Box 394731">
          <a:extLst>
            <a:ext uri="{FF2B5EF4-FFF2-40B4-BE49-F238E27FC236}">
              <a16:creationId xmlns="" xmlns:a16="http://schemas.microsoft.com/office/drawing/2014/main" id="{00000000-0008-0000-0000-0000F7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8" name="Text Box 394732">
          <a:extLst>
            <a:ext uri="{FF2B5EF4-FFF2-40B4-BE49-F238E27FC236}">
              <a16:creationId xmlns="" xmlns:a16="http://schemas.microsoft.com/office/drawing/2014/main" id="{00000000-0008-0000-0000-0000F8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49" name="Text Box 394733">
          <a:extLst>
            <a:ext uri="{FF2B5EF4-FFF2-40B4-BE49-F238E27FC236}">
              <a16:creationId xmlns="" xmlns:a16="http://schemas.microsoft.com/office/drawing/2014/main" id="{00000000-0008-0000-0000-0000F9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0" name="Text Box 394734">
          <a:extLst>
            <a:ext uri="{FF2B5EF4-FFF2-40B4-BE49-F238E27FC236}">
              <a16:creationId xmlns="" xmlns:a16="http://schemas.microsoft.com/office/drawing/2014/main" id="{00000000-0008-0000-0000-0000FA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1" name="Text Box 394735">
          <a:extLst>
            <a:ext uri="{FF2B5EF4-FFF2-40B4-BE49-F238E27FC236}">
              <a16:creationId xmlns="" xmlns:a16="http://schemas.microsoft.com/office/drawing/2014/main" id="{00000000-0008-0000-0000-0000FB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2" name="Text Box 394736">
          <a:extLst>
            <a:ext uri="{FF2B5EF4-FFF2-40B4-BE49-F238E27FC236}">
              <a16:creationId xmlns="" xmlns:a16="http://schemas.microsoft.com/office/drawing/2014/main" id="{00000000-0008-0000-0000-0000FC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3" name="Text Box 394737">
          <a:extLst>
            <a:ext uri="{FF2B5EF4-FFF2-40B4-BE49-F238E27FC236}">
              <a16:creationId xmlns="" xmlns:a16="http://schemas.microsoft.com/office/drawing/2014/main" id="{00000000-0008-0000-0000-0000FD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4" name="Text Box 394738">
          <a:extLst>
            <a:ext uri="{FF2B5EF4-FFF2-40B4-BE49-F238E27FC236}">
              <a16:creationId xmlns="" xmlns:a16="http://schemas.microsoft.com/office/drawing/2014/main" id="{00000000-0008-0000-0000-0000FE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5" name="Text Box 394739">
          <a:extLst>
            <a:ext uri="{FF2B5EF4-FFF2-40B4-BE49-F238E27FC236}">
              <a16:creationId xmlns="" xmlns:a16="http://schemas.microsoft.com/office/drawing/2014/main" id="{00000000-0008-0000-0000-0000FF00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6" name="Text Box 394740">
          <a:extLst>
            <a:ext uri="{FF2B5EF4-FFF2-40B4-BE49-F238E27FC236}">
              <a16:creationId xmlns="" xmlns:a16="http://schemas.microsoft.com/office/drawing/2014/main" id="{00000000-0008-0000-0000-000000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7" name="Text Box 394741">
          <a:extLst>
            <a:ext uri="{FF2B5EF4-FFF2-40B4-BE49-F238E27FC236}">
              <a16:creationId xmlns="" xmlns:a16="http://schemas.microsoft.com/office/drawing/2014/main" id="{00000000-0008-0000-0000-000001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8" name="Text Box 394742">
          <a:extLst>
            <a:ext uri="{FF2B5EF4-FFF2-40B4-BE49-F238E27FC236}">
              <a16:creationId xmlns="" xmlns:a16="http://schemas.microsoft.com/office/drawing/2014/main" id="{00000000-0008-0000-0000-000002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59" name="Text Box 394743">
          <a:extLst>
            <a:ext uri="{FF2B5EF4-FFF2-40B4-BE49-F238E27FC236}">
              <a16:creationId xmlns="" xmlns:a16="http://schemas.microsoft.com/office/drawing/2014/main" id="{00000000-0008-0000-0000-000003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0" name="Text Box 394345">
          <a:extLst>
            <a:ext uri="{FF2B5EF4-FFF2-40B4-BE49-F238E27FC236}">
              <a16:creationId xmlns="" xmlns:a16="http://schemas.microsoft.com/office/drawing/2014/main" id="{00000000-0008-0000-0000-000004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1" name="Text Box 394346">
          <a:extLst>
            <a:ext uri="{FF2B5EF4-FFF2-40B4-BE49-F238E27FC236}">
              <a16:creationId xmlns="" xmlns:a16="http://schemas.microsoft.com/office/drawing/2014/main" id="{00000000-0008-0000-0000-000005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2" name="Text Box 394347">
          <a:extLst>
            <a:ext uri="{FF2B5EF4-FFF2-40B4-BE49-F238E27FC236}">
              <a16:creationId xmlns="" xmlns:a16="http://schemas.microsoft.com/office/drawing/2014/main" id="{00000000-0008-0000-0000-000006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3" name="Text Box 394348">
          <a:extLst>
            <a:ext uri="{FF2B5EF4-FFF2-40B4-BE49-F238E27FC236}">
              <a16:creationId xmlns="" xmlns:a16="http://schemas.microsoft.com/office/drawing/2014/main" id="{00000000-0008-0000-0000-000007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4" name="Text Box 394349">
          <a:extLst>
            <a:ext uri="{FF2B5EF4-FFF2-40B4-BE49-F238E27FC236}">
              <a16:creationId xmlns="" xmlns:a16="http://schemas.microsoft.com/office/drawing/2014/main" id="{00000000-0008-0000-0000-000008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5" name="Text Box 394350">
          <a:extLst>
            <a:ext uri="{FF2B5EF4-FFF2-40B4-BE49-F238E27FC236}">
              <a16:creationId xmlns="" xmlns:a16="http://schemas.microsoft.com/office/drawing/2014/main" id="{00000000-0008-0000-0000-000009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6" name="Text Box 394351">
          <a:extLst>
            <a:ext uri="{FF2B5EF4-FFF2-40B4-BE49-F238E27FC236}">
              <a16:creationId xmlns="" xmlns:a16="http://schemas.microsoft.com/office/drawing/2014/main" id="{00000000-0008-0000-0000-00000A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7" name="Text Box 394352">
          <a:extLst>
            <a:ext uri="{FF2B5EF4-FFF2-40B4-BE49-F238E27FC236}">
              <a16:creationId xmlns="" xmlns:a16="http://schemas.microsoft.com/office/drawing/2014/main" id="{00000000-0008-0000-0000-00000B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8" name="Text Box 394353">
          <a:extLst>
            <a:ext uri="{FF2B5EF4-FFF2-40B4-BE49-F238E27FC236}">
              <a16:creationId xmlns="" xmlns:a16="http://schemas.microsoft.com/office/drawing/2014/main" id="{00000000-0008-0000-0000-00000C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69" name="Text Box 394354">
          <a:extLst>
            <a:ext uri="{FF2B5EF4-FFF2-40B4-BE49-F238E27FC236}">
              <a16:creationId xmlns="" xmlns:a16="http://schemas.microsoft.com/office/drawing/2014/main" id="{00000000-0008-0000-0000-00000D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0" name="Text Box 394355">
          <a:extLst>
            <a:ext uri="{FF2B5EF4-FFF2-40B4-BE49-F238E27FC236}">
              <a16:creationId xmlns="" xmlns:a16="http://schemas.microsoft.com/office/drawing/2014/main" id="{00000000-0008-0000-0000-00000E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1" name="Text Box 394356">
          <a:extLst>
            <a:ext uri="{FF2B5EF4-FFF2-40B4-BE49-F238E27FC236}">
              <a16:creationId xmlns="" xmlns:a16="http://schemas.microsoft.com/office/drawing/2014/main" id="{00000000-0008-0000-0000-00000F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2" name="Text Box 394357">
          <a:extLst>
            <a:ext uri="{FF2B5EF4-FFF2-40B4-BE49-F238E27FC236}">
              <a16:creationId xmlns="" xmlns:a16="http://schemas.microsoft.com/office/drawing/2014/main" id="{00000000-0008-0000-0000-000010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3" name="Text Box 394358">
          <a:extLst>
            <a:ext uri="{FF2B5EF4-FFF2-40B4-BE49-F238E27FC236}">
              <a16:creationId xmlns="" xmlns:a16="http://schemas.microsoft.com/office/drawing/2014/main" id="{00000000-0008-0000-0000-000011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4" name="Text Box 394359">
          <a:extLst>
            <a:ext uri="{FF2B5EF4-FFF2-40B4-BE49-F238E27FC236}">
              <a16:creationId xmlns="" xmlns:a16="http://schemas.microsoft.com/office/drawing/2014/main" id="{00000000-0008-0000-0000-000012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5" name="Text Box 394729">
          <a:extLst>
            <a:ext uri="{FF2B5EF4-FFF2-40B4-BE49-F238E27FC236}">
              <a16:creationId xmlns="" xmlns:a16="http://schemas.microsoft.com/office/drawing/2014/main" id="{00000000-0008-0000-0000-000013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6" name="Text Box 394730">
          <a:extLst>
            <a:ext uri="{FF2B5EF4-FFF2-40B4-BE49-F238E27FC236}">
              <a16:creationId xmlns="" xmlns:a16="http://schemas.microsoft.com/office/drawing/2014/main" id="{00000000-0008-0000-0000-000014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7" name="Text Box 394731">
          <a:extLst>
            <a:ext uri="{FF2B5EF4-FFF2-40B4-BE49-F238E27FC236}">
              <a16:creationId xmlns="" xmlns:a16="http://schemas.microsoft.com/office/drawing/2014/main" id="{00000000-0008-0000-0000-000015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8" name="Text Box 394732">
          <a:extLst>
            <a:ext uri="{FF2B5EF4-FFF2-40B4-BE49-F238E27FC236}">
              <a16:creationId xmlns="" xmlns:a16="http://schemas.microsoft.com/office/drawing/2014/main" id="{00000000-0008-0000-0000-000016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79" name="Text Box 394733">
          <a:extLst>
            <a:ext uri="{FF2B5EF4-FFF2-40B4-BE49-F238E27FC236}">
              <a16:creationId xmlns="" xmlns:a16="http://schemas.microsoft.com/office/drawing/2014/main" id="{00000000-0008-0000-0000-000017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0" name="Text Box 394734">
          <a:extLst>
            <a:ext uri="{FF2B5EF4-FFF2-40B4-BE49-F238E27FC236}">
              <a16:creationId xmlns="" xmlns:a16="http://schemas.microsoft.com/office/drawing/2014/main" id="{00000000-0008-0000-0000-000018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1" name="Text Box 394735">
          <a:extLst>
            <a:ext uri="{FF2B5EF4-FFF2-40B4-BE49-F238E27FC236}">
              <a16:creationId xmlns="" xmlns:a16="http://schemas.microsoft.com/office/drawing/2014/main" id="{00000000-0008-0000-0000-000019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2" name="Text Box 394736">
          <a:extLst>
            <a:ext uri="{FF2B5EF4-FFF2-40B4-BE49-F238E27FC236}">
              <a16:creationId xmlns="" xmlns:a16="http://schemas.microsoft.com/office/drawing/2014/main" id="{00000000-0008-0000-0000-00001A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3" name="Text Box 394737">
          <a:extLst>
            <a:ext uri="{FF2B5EF4-FFF2-40B4-BE49-F238E27FC236}">
              <a16:creationId xmlns="" xmlns:a16="http://schemas.microsoft.com/office/drawing/2014/main" id="{00000000-0008-0000-0000-00001B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4" name="Text Box 394738">
          <a:extLst>
            <a:ext uri="{FF2B5EF4-FFF2-40B4-BE49-F238E27FC236}">
              <a16:creationId xmlns="" xmlns:a16="http://schemas.microsoft.com/office/drawing/2014/main" id="{00000000-0008-0000-0000-00001C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5" name="Text Box 394739">
          <a:extLst>
            <a:ext uri="{FF2B5EF4-FFF2-40B4-BE49-F238E27FC236}">
              <a16:creationId xmlns="" xmlns:a16="http://schemas.microsoft.com/office/drawing/2014/main" id="{00000000-0008-0000-0000-00001D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6" name="Text Box 394740">
          <a:extLst>
            <a:ext uri="{FF2B5EF4-FFF2-40B4-BE49-F238E27FC236}">
              <a16:creationId xmlns="" xmlns:a16="http://schemas.microsoft.com/office/drawing/2014/main" id="{00000000-0008-0000-0000-00001E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7" name="Text Box 394741">
          <a:extLst>
            <a:ext uri="{FF2B5EF4-FFF2-40B4-BE49-F238E27FC236}">
              <a16:creationId xmlns="" xmlns:a16="http://schemas.microsoft.com/office/drawing/2014/main" id="{00000000-0008-0000-0000-00001F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8" name="Text Box 394742">
          <a:extLst>
            <a:ext uri="{FF2B5EF4-FFF2-40B4-BE49-F238E27FC236}">
              <a16:creationId xmlns="" xmlns:a16="http://schemas.microsoft.com/office/drawing/2014/main" id="{00000000-0008-0000-0000-000020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89" name="Text Box 394743">
          <a:extLst>
            <a:ext uri="{FF2B5EF4-FFF2-40B4-BE49-F238E27FC236}">
              <a16:creationId xmlns="" xmlns:a16="http://schemas.microsoft.com/office/drawing/2014/main" id="{00000000-0008-0000-0000-000021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0" name="Text Box 394345">
          <a:extLst>
            <a:ext uri="{FF2B5EF4-FFF2-40B4-BE49-F238E27FC236}">
              <a16:creationId xmlns="" xmlns:a16="http://schemas.microsoft.com/office/drawing/2014/main" id="{00000000-0008-0000-0000-000022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1" name="Text Box 394346">
          <a:extLst>
            <a:ext uri="{FF2B5EF4-FFF2-40B4-BE49-F238E27FC236}">
              <a16:creationId xmlns="" xmlns:a16="http://schemas.microsoft.com/office/drawing/2014/main" id="{00000000-0008-0000-0000-000023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2" name="Text Box 394347">
          <a:extLst>
            <a:ext uri="{FF2B5EF4-FFF2-40B4-BE49-F238E27FC236}">
              <a16:creationId xmlns="" xmlns:a16="http://schemas.microsoft.com/office/drawing/2014/main" id="{00000000-0008-0000-0000-000024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3" name="Text Box 394348">
          <a:extLst>
            <a:ext uri="{FF2B5EF4-FFF2-40B4-BE49-F238E27FC236}">
              <a16:creationId xmlns="" xmlns:a16="http://schemas.microsoft.com/office/drawing/2014/main" id="{00000000-0008-0000-0000-000025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4" name="Text Box 394349">
          <a:extLst>
            <a:ext uri="{FF2B5EF4-FFF2-40B4-BE49-F238E27FC236}">
              <a16:creationId xmlns="" xmlns:a16="http://schemas.microsoft.com/office/drawing/2014/main" id="{00000000-0008-0000-0000-000026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5" name="Text Box 394350">
          <a:extLst>
            <a:ext uri="{FF2B5EF4-FFF2-40B4-BE49-F238E27FC236}">
              <a16:creationId xmlns="" xmlns:a16="http://schemas.microsoft.com/office/drawing/2014/main" id="{00000000-0008-0000-0000-000027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6" name="Text Box 394351">
          <a:extLst>
            <a:ext uri="{FF2B5EF4-FFF2-40B4-BE49-F238E27FC236}">
              <a16:creationId xmlns="" xmlns:a16="http://schemas.microsoft.com/office/drawing/2014/main" id="{00000000-0008-0000-0000-000028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7" name="Text Box 394352">
          <a:extLst>
            <a:ext uri="{FF2B5EF4-FFF2-40B4-BE49-F238E27FC236}">
              <a16:creationId xmlns="" xmlns:a16="http://schemas.microsoft.com/office/drawing/2014/main" id="{00000000-0008-0000-0000-000029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8" name="Text Box 394353">
          <a:extLst>
            <a:ext uri="{FF2B5EF4-FFF2-40B4-BE49-F238E27FC236}">
              <a16:creationId xmlns="" xmlns:a16="http://schemas.microsoft.com/office/drawing/2014/main" id="{00000000-0008-0000-0000-00002A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299" name="Text Box 394354">
          <a:extLst>
            <a:ext uri="{FF2B5EF4-FFF2-40B4-BE49-F238E27FC236}">
              <a16:creationId xmlns="" xmlns:a16="http://schemas.microsoft.com/office/drawing/2014/main" id="{00000000-0008-0000-0000-00002B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0" name="Text Box 394355">
          <a:extLst>
            <a:ext uri="{FF2B5EF4-FFF2-40B4-BE49-F238E27FC236}">
              <a16:creationId xmlns="" xmlns:a16="http://schemas.microsoft.com/office/drawing/2014/main" id="{00000000-0008-0000-0000-00002C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1" name="Text Box 394356">
          <a:extLst>
            <a:ext uri="{FF2B5EF4-FFF2-40B4-BE49-F238E27FC236}">
              <a16:creationId xmlns="" xmlns:a16="http://schemas.microsoft.com/office/drawing/2014/main" id="{00000000-0008-0000-0000-00002D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2" name="Text Box 394357">
          <a:extLst>
            <a:ext uri="{FF2B5EF4-FFF2-40B4-BE49-F238E27FC236}">
              <a16:creationId xmlns="" xmlns:a16="http://schemas.microsoft.com/office/drawing/2014/main" id="{00000000-0008-0000-0000-00002E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3" name="Text Box 394358">
          <a:extLst>
            <a:ext uri="{FF2B5EF4-FFF2-40B4-BE49-F238E27FC236}">
              <a16:creationId xmlns="" xmlns:a16="http://schemas.microsoft.com/office/drawing/2014/main" id="{00000000-0008-0000-0000-00002F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4" name="Text Box 394359">
          <a:extLst>
            <a:ext uri="{FF2B5EF4-FFF2-40B4-BE49-F238E27FC236}">
              <a16:creationId xmlns="" xmlns:a16="http://schemas.microsoft.com/office/drawing/2014/main" id="{00000000-0008-0000-0000-000030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5" name="Text Box 394729">
          <a:extLst>
            <a:ext uri="{FF2B5EF4-FFF2-40B4-BE49-F238E27FC236}">
              <a16:creationId xmlns="" xmlns:a16="http://schemas.microsoft.com/office/drawing/2014/main" id="{00000000-0008-0000-0000-000031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6" name="Text Box 394730">
          <a:extLst>
            <a:ext uri="{FF2B5EF4-FFF2-40B4-BE49-F238E27FC236}">
              <a16:creationId xmlns="" xmlns:a16="http://schemas.microsoft.com/office/drawing/2014/main" id="{00000000-0008-0000-0000-000032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7" name="Text Box 394731">
          <a:extLst>
            <a:ext uri="{FF2B5EF4-FFF2-40B4-BE49-F238E27FC236}">
              <a16:creationId xmlns="" xmlns:a16="http://schemas.microsoft.com/office/drawing/2014/main" id="{00000000-0008-0000-0000-000033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8" name="Text Box 394732">
          <a:extLst>
            <a:ext uri="{FF2B5EF4-FFF2-40B4-BE49-F238E27FC236}">
              <a16:creationId xmlns="" xmlns:a16="http://schemas.microsoft.com/office/drawing/2014/main" id="{00000000-0008-0000-0000-000034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09" name="Text Box 394733">
          <a:extLst>
            <a:ext uri="{FF2B5EF4-FFF2-40B4-BE49-F238E27FC236}">
              <a16:creationId xmlns="" xmlns:a16="http://schemas.microsoft.com/office/drawing/2014/main" id="{00000000-0008-0000-0000-000035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0" name="Text Box 394734">
          <a:extLst>
            <a:ext uri="{FF2B5EF4-FFF2-40B4-BE49-F238E27FC236}">
              <a16:creationId xmlns="" xmlns:a16="http://schemas.microsoft.com/office/drawing/2014/main" id="{00000000-0008-0000-0000-000036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1" name="Text Box 394735">
          <a:extLst>
            <a:ext uri="{FF2B5EF4-FFF2-40B4-BE49-F238E27FC236}">
              <a16:creationId xmlns="" xmlns:a16="http://schemas.microsoft.com/office/drawing/2014/main" id="{00000000-0008-0000-0000-000037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2" name="Text Box 394736">
          <a:extLst>
            <a:ext uri="{FF2B5EF4-FFF2-40B4-BE49-F238E27FC236}">
              <a16:creationId xmlns="" xmlns:a16="http://schemas.microsoft.com/office/drawing/2014/main" id="{00000000-0008-0000-0000-000038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3" name="Text Box 394737">
          <a:extLst>
            <a:ext uri="{FF2B5EF4-FFF2-40B4-BE49-F238E27FC236}">
              <a16:creationId xmlns="" xmlns:a16="http://schemas.microsoft.com/office/drawing/2014/main" id="{00000000-0008-0000-0000-000039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4" name="Text Box 394738">
          <a:extLst>
            <a:ext uri="{FF2B5EF4-FFF2-40B4-BE49-F238E27FC236}">
              <a16:creationId xmlns="" xmlns:a16="http://schemas.microsoft.com/office/drawing/2014/main" id="{00000000-0008-0000-0000-00003A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5" name="Text Box 394739">
          <a:extLst>
            <a:ext uri="{FF2B5EF4-FFF2-40B4-BE49-F238E27FC236}">
              <a16:creationId xmlns="" xmlns:a16="http://schemas.microsoft.com/office/drawing/2014/main" id="{00000000-0008-0000-0000-00003B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6" name="Text Box 394740">
          <a:extLst>
            <a:ext uri="{FF2B5EF4-FFF2-40B4-BE49-F238E27FC236}">
              <a16:creationId xmlns="" xmlns:a16="http://schemas.microsoft.com/office/drawing/2014/main" id="{00000000-0008-0000-0000-00003C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7" name="Text Box 394741">
          <a:extLst>
            <a:ext uri="{FF2B5EF4-FFF2-40B4-BE49-F238E27FC236}">
              <a16:creationId xmlns="" xmlns:a16="http://schemas.microsoft.com/office/drawing/2014/main" id="{00000000-0008-0000-0000-00003D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8" name="Text Box 394742">
          <a:extLst>
            <a:ext uri="{FF2B5EF4-FFF2-40B4-BE49-F238E27FC236}">
              <a16:creationId xmlns="" xmlns:a16="http://schemas.microsoft.com/office/drawing/2014/main" id="{00000000-0008-0000-0000-00003E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19" name="Text Box 394743">
          <a:extLst>
            <a:ext uri="{FF2B5EF4-FFF2-40B4-BE49-F238E27FC236}">
              <a16:creationId xmlns="" xmlns:a16="http://schemas.microsoft.com/office/drawing/2014/main" id="{00000000-0008-0000-0000-00003F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57150</xdr:colOff>
      <xdr:row>29</xdr:row>
      <xdr:rowOff>76200</xdr:rowOff>
    </xdr:to>
    <xdr:sp macro="" textlink="">
      <xdr:nvSpPr>
        <xdr:cNvPr id="320" name="Text Box 394360">
          <a:extLst>
            <a:ext uri="{FF2B5EF4-FFF2-40B4-BE49-F238E27FC236}">
              <a16:creationId xmlns="" xmlns:a16="http://schemas.microsoft.com/office/drawing/2014/main" id="{00000000-0008-0000-0000-000040010000}"/>
            </a:ext>
          </a:extLst>
        </xdr:cNvPr>
        <xdr:cNvSpPr txBox="1">
          <a:spLocks noChangeArrowheads="1"/>
        </xdr:cNvSpPr>
      </xdr:nvSpPr>
      <xdr:spPr bwMode="auto">
        <a:xfrm>
          <a:off x="0" y="238963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57150</xdr:colOff>
      <xdr:row>29</xdr:row>
      <xdr:rowOff>76200</xdr:rowOff>
    </xdr:to>
    <xdr:sp macro="" textlink="">
      <xdr:nvSpPr>
        <xdr:cNvPr id="321" name="Text Box 394744">
          <a:extLst>
            <a:ext uri="{FF2B5EF4-FFF2-40B4-BE49-F238E27FC236}">
              <a16:creationId xmlns="" xmlns:a16="http://schemas.microsoft.com/office/drawing/2014/main" id="{00000000-0008-0000-0000-000041010000}"/>
            </a:ext>
          </a:extLst>
        </xdr:cNvPr>
        <xdr:cNvSpPr txBox="1">
          <a:spLocks noChangeArrowheads="1"/>
        </xdr:cNvSpPr>
      </xdr:nvSpPr>
      <xdr:spPr bwMode="auto">
        <a:xfrm>
          <a:off x="0" y="238963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22" name="Text Box 394345">
          <a:extLst>
            <a:ext uri="{FF2B5EF4-FFF2-40B4-BE49-F238E27FC236}">
              <a16:creationId xmlns="" xmlns:a16="http://schemas.microsoft.com/office/drawing/2014/main" id="{00000000-0008-0000-0000-000042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23" name="Text Box 394346">
          <a:extLst>
            <a:ext uri="{FF2B5EF4-FFF2-40B4-BE49-F238E27FC236}">
              <a16:creationId xmlns="" xmlns:a16="http://schemas.microsoft.com/office/drawing/2014/main" id="{00000000-0008-0000-0000-000043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24" name="Text Box 394347">
          <a:extLst>
            <a:ext uri="{FF2B5EF4-FFF2-40B4-BE49-F238E27FC236}">
              <a16:creationId xmlns="" xmlns:a16="http://schemas.microsoft.com/office/drawing/2014/main" id="{00000000-0008-0000-0000-000044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25" name="Text Box 394348">
          <a:extLst>
            <a:ext uri="{FF2B5EF4-FFF2-40B4-BE49-F238E27FC236}">
              <a16:creationId xmlns="" xmlns:a16="http://schemas.microsoft.com/office/drawing/2014/main" id="{00000000-0008-0000-0000-000045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26" name="Text Box 394349">
          <a:extLst>
            <a:ext uri="{FF2B5EF4-FFF2-40B4-BE49-F238E27FC236}">
              <a16:creationId xmlns="" xmlns:a16="http://schemas.microsoft.com/office/drawing/2014/main" id="{00000000-0008-0000-0000-000046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27" name="Text Box 394350">
          <a:extLst>
            <a:ext uri="{FF2B5EF4-FFF2-40B4-BE49-F238E27FC236}">
              <a16:creationId xmlns="" xmlns:a16="http://schemas.microsoft.com/office/drawing/2014/main" id="{00000000-0008-0000-0000-000047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28" name="Text Box 394351">
          <a:extLst>
            <a:ext uri="{FF2B5EF4-FFF2-40B4-BE49-F238E27FC236}">
              <a16:creationId xmlns="" xmlns:a16="http://schemas.microsoft.com/office/drawing/2014/main" id="{00000000-0008-0000-0000-000048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29" name="Text Box 394352">
          <a:extLst>
            <a:ext uri="{FF2B5EF4-FFF2-40B4-BE49-F238E27FC236}">
              <a16:creationId xmlns="" xmlns:a16="http://schemas.microsoft.com/office/drawing/2014/main" id="{00000000-0008-0000-0000-000049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0" name="Text Box 394353">
          <a:extLst>
            <a:ext uri="{FF2B5EF4-FFF2-40B4-BE49-F238E27FC236}">
              <a16:creationId xmlns="" xmlns:a16="http://schemas.microsoft.com/office/drawing/2014/main" id="{00000000-0008-0000-0000-00004A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1" name="Text Box 394354">
          <a:extLst>
            <a:ext uri="{FF2B5EF4-FFF2-40B4-BE49-F238E27FC236}">
              <a16:creationId xmlns="" xmlns:a16="http://schemas.microsoft.com/office/drawing/2014/main" id="{00000000-0008-0000-0000-00004B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2" name="Text Box 394355">
          <a:extLst>
            <a:ext uri="{FF2B5EF4-FFF2-40B4-BE49-F238E27FC236}">
              <a16:creationId xmlns="" xmlns:a16="http://schemas.microsoft.com/office/drawing/2014/main" id="{00000000-0008-0000-0000-00004C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3" name="Text Box 394356">
          <a:extLst>
            <a:ext uri="{FF2B5EF4-FFF2-40B4-BE49-F238E27FC236}">
              <a16:creationId xmlns="" xmlns:a16="http://schemas.microsoft.com/office/drawing/2014/main" id="{00000000-0008-0000-0000-00004D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4" name="Text Box 394357">
          <a:extLst>
            <a:ext uri="{FF2B5EF4-FFF2-40B4-BE49-F238E27FC236}">
              <a16:creationId xmlns="" xmlns:a16="http://schemas.microsoft.com/office/drawing/2014/main" id="{00000000-0008-0000-0000-00004E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5" name="Text Box 394358">
          <a:extLst>
            <a:ext uri="{FF2B5EF4-FFF2-40B4-BE49-F238E27FC236}">
              <a16:creationId xmlns="" xmlns:a16="http://schemas.microsoft.com/office/drawing/2014/main" id="{00000000-0008-0000-0000-00004F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6" name="Text Box 394359">
          <a:extLst>
            <a:ext uri="{FF2B5EF4-FFF2-40B4-BE49-F238E27FC236}">
              <a16:creationId xmlns="" xmlns:a16="http://schemas.microsoft.com/office/drawing/2014/main" id="{00000000-0008-0000-0000-000050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7" name="Text Box 394729">
          <a:extLst>
            <a:ext uri="{FF2B5EF4-FFF2-40B4-BE49-F238E27FC236}">
              <a16:creationId xmlns="" xmlns:a16="http://schemas.microsoft.com/office/drawing/2014/main" id="{00000000-0008-0000-0000-000051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8" name="Text Box 394730">
          <a:extLst>
            <a:ext uri="{FF2B5EF4-FFF2-40B4-BE49-F238E27FC236}">
              <a16:creationId xmlns="" xmlns:a16="http://schemas.microsoft.com/office/drawing/2014/main" id="{00000000-0008-0000-0000-000052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39" name="Text Box 394731">
          <a:extLst>
            <a:ext uri="{FF2B5EF4-FFF2-40B4-BE49-F238E27FC236}">
              <a16:creationId xmlns="" xmlns:a16="http://schemas.microsoft.com/office/drawing/2014/main" id="{00000000-0008-0000-0000-000053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0" name="Text Box 394732">
          <a:extLst>
            <a:ext uri="{FF2B5EF4-FFF2-40B4-BE49-F238E27FC236}">
              <a16:creationId xmlns="" xmlns:a16="http://schemas.microsoft.com/office/drawing/2014/main" id="{00000000-0008-0000-0000-000054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1" name="Text Box 394733">
          <a:extLst>
            <a:ext uri="{FF2B5EF4-FFF2-40B4-BE49-F238E27FC236}">
              <a16:creationId xmlns="" xmlns:a16="http://schemas.microsoft.com/office/drawing/2014/main" id="{00000000-0008-0000-0000-000055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2" name="Text Box 394734">
          <a:extLst>
            <a:ext uri="{FF2B5EF4-FFF2-40B4-BE49-F238E27FC236}">
              <a16:creationId xmlns="" xmlns:a16="http://schemas.microsoft.com/office/drawing/2014/main" id="{00000000-0008-0000-0000-000056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3" name="Text Box 394735">
          <a:extLst>
            <a:ext uri="{FF2B5EF4-FFF2-40B4-BE49-F238E27FC236}">
              <a16:creationId xmlns="" xmlns:a16="http://schemas.microsoft.com/office/drawing/2014/main" id="{00000000-0008-0000-0000-000057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4" name="Text Box 394736">
          <a:extLst>
            <a:ext uri="{FF2B5EF4-FFF2-40B4-BE49-F238E27FC236}">
              <a16:creationId xmlns="" xmlns:a16="http://schemas.microsoft.com/office/drawing/2014/main" id="{00000000-0008-0000-0000-000058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5" name="Text Box 394737">
          <a:extLst>
            <a:ext uri="{FF2B5EF4-FFF2-40B4-BE49-F238E27FC236}">
              <a16:creationId xmlns="" xmlns:a16="http://schemas.microsoft.com/office/drawing/2014/main" id="{00000000-0008-0000-0000-000059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6" name="Text Box 394738">
          <a:extLst>
            <a:ext uri="{FF2B5EF4-FFF2-40B4-BE49-F238E27FC236}">
              <a16:creationId xmlns="" xmlns:a16="http://schemas.microsoft.com/office/drawing/2014/main" id="{00000000-0008-0000-0000-00005A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7" name="Text Box 394739">
          <a:extLst>
            <a:ext uri="{FF2B5EF4-FFF2-40B4-BE49-F238E27FC236}">
              <a16:creationId xmlns="" xmlns:a16="http://schemas.microsoft.com/office/drawing/2014/main" id="{00000000-0008-0000-0000-00005B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8" name="Text Box 394740">
          <a:extLst>
            <a:ext uri="{FF2B5EF4-FFF2-40B4-BE49-F238E27FC236}">
              <a16:creationId xmlns="" xmlns:a16="http://schemas.microsoft.com/office/drawing/2014/main" id="{00000000-0008-0000-0000-00005C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49" name="Text Box 394741">
          <a:extLst>
            <a:ext uri="{FF2B5EF4-FFF2-40B4-BE49-F238E27FC236}">
              <a16:creationId xmlns="" xmlns:a16="http://schemas.microsoft.com/office/drawing/2014/main" id="{00000000-0008-0000-0000-00005D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50" name="Text Box 394742">
          <a:extLst>
            <a:ext uri="{FF2B5EF4-FFF2-40B4-BE49-F238E27FC236}">
              <a16:creationId xmlns="" xmlns:a16="http://schemas.microsoft.com/office/drawing/2014/main" id="{00000000-0008-0000-0000-00005E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51" name="Text Box 394743">
          <a:extLst>
            <a:ext uri="{FF2B5EF4-FFF2-40B4-BE49-F238E27FC236}">
              <a16:creationId xmlns="" xmlns:a16="http://schemas.microsoft.com/office/drawing/2014/main" id="{00000000-0008-0000-0000-00005F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57150</xdr:colOff>
      <xdr:row>29</xdr:row>
      <xdr:rowOff>76200</xdr:rowOff>
    </xdr:to>
    <xdr:sp macro="" textlink="">
      <xdr:nvSpPr>
        <xdr:cNvPr id="352" name="Text Box 394360">
          <a:extLst>
            <a:ext uri="{FF2B5EF4-FFF2-40B4-BE49-F238E27FC236}">
              <a16:creationId xmlns="" xmlns:a16="http://schemas.microsoft.com/office/drawing/2014/main" id="{00000000-0008-0000-0000-000060010000}"/>
            </a:ext>
          </a:extLst>
        </xdr:cNvPr>
        <xdr:cNvSpPr txBox="1">
          <a:spLocks noChangeArrowheads="1"/>
        </xdr:cNvSpPr>
      </xdr:nvSpPr>
      <xdr:spPr bwMode="auto">
        <a:xfrm>
          <a:off x="0" y="238963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57150</xdr:colOff>
      <xdr:row>29</xdr:row>
      <xdr:rowOff>76200</xdr:rowOff>
    </xdr:to>
    <xdr:sp macro="" textlink="">
      <xdr:nvSpPr>
        <xdr:cNvPr id="353" name="Text Box 394744">
          <a:extLst>
            <a:ext uri="{FF2B5EF4-FFF2-40B4-BE49-F238E27FC236}">
              <a16:creationId xmlns="" xmlns:a16="http://schemas.microsoft.com/office/drawing/2014/main" id="{00000000-0008-0000-0000-000061010000}"/>
            </a:ext>
          </a:extLst>
        </xdr:cNvPr>
        <xdr:cNvSpPr txBox="1">
          <a:spLocks noChangeArrowheads="1"/>
        </xdr:cNvSpPr>
      </xdr:nvSpPr>
      <xdr:spPr bwMode="auto">
        <a:xfrm>
          <a:off x="0" y="23896320"/>
          <a:ext cx="571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54" name="Text Box 394345">
          <a:extLst>
            <a:ext uri="{FF2B5EF4-FFF2-40B4-BE49-F238E27FC236}">
              <a16:creationId xmlns="" xmlns:a16="http://schemas.microsoft.com/office/drawing/2014/main" id="{00000000-0008-0000-0000-000062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55" name="Text Box 394346">
          <a:extLst>
            <a:ext uri="{FF2B5EF4-FFF2-40B4-BE49-F238E27FC236}">
              <a16:creationId xmlns="" xmlns:a16="http://schemas.microsoft.com/office/drawing/2014/main" id="{00000000-0008-0000-0000-000063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56" name="Text Box 394347">
          <a:extLst>
            <a:ext uri="{FF2B5EF4-FFF2-40B4-BE49-F238E27FC236}">
              <a16:creationId xmlns="" xmlns:a16="http://schemas.microsoft.com/office/drawing/2014/main" id="{00000000-0008-0000-0000-000064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57" name="Text Box 394348">
          <a:extLst>
            <a:ext uri="{FF2B5EF4-FFF2-40B4-BE49-F238E27FC236}">
              <a16:creationId xmlns="" xmlns:a16="http://schemas.microsoft.com/office/drawing/2014/main" id="{00000000-0008-0000-0000-000065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58" name="Text Box 394349">
          <a:extLst>
            <a:ext uri="{FF2B5EF4-FFF2-40B4-BE49-F238E27FC236}">
              <a16:creationId xmlns="" xmlns:a16="http://schemas.microsoft.com/office/drawing/2014/main" id="{00000000-0008-0000-0000-000066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59" name="Text Box 394350">
          <a:extLst>
            <a:ext uri="{FF2B5EF4-FFF2-40B4-BE49-F238E27FC236}">
              <a16:creationId xmlns="" xmlns:a16="http://schemas.microsoft.com/office/drawing/2014/main" id="{00000000-0008-0000-0000-000067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0" name="Text Box 394351">
          <a:extLst>
            <a:ext uri="{FF2B5EF4-FFF2-40B4-BE49-F238E27FC236}">
              <a16:creationId xmlns="" xmlns:a16="http://schemas.microsoft.com/office/drawing/2014/main" id="{00000000-0008-0000-0000-000068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1" name="Text Box 394352">
          <a:extLst>
            <a:ext uri="{FF2B5EF4-FFF2-40B4-BE49-F238E27FC236}">
              <a16:creationId xmlns="" xmlns:a16="http://schemas.microsoft.com/office/drawing/2014/main" id="{00000000-0008-0000-0000-000069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2" name="Text Box 394353">
          <a:extLst>
            <a:ext uri="{FF2B5EF4-FFF2-40B4-BE49-F238E27FC236}">
              <a16:creationId xmlns="" xmlns:a16="http://schemas.microsoft.com/office/drawing/2014/main" id="{00000000-0008-0000-0000-00006A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3" name="Text Box 394354">
          <a:extLst>
            <a:ext uri="{FF2B5EF4-FFF2-40B4-BE49-F238E27FC236}">
              <a16:creationId xmlns="" xmlns:a16="http://schemas.microsoft.com/office/drawing/2014/main" id="{00000000-0008-0000-0000-00006B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4" name="Text Box 394355">
          <a:extLst>
            <a:ext uri="{FF2B5EF4-FFF2-40B4-BE49-F238E27FC236}">
              <a16:creationId xmlns="" xmlns:a16="http://schemas.microsoft.com/office/drawing/2014/main" id="{00000000-0008-0000-0000-00006C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5" name="Text Box 394356">
          <a:extLst>
            <a:ext uri="{FF2B5EF4-FFF2-40B4-BE49-F238E27FC236}">
              <a16:creationId xmlns="" xmlns:a16="http://schemas.microsoft.com/office/drawing/2014/main" id="{00000000-0008-0000-0000-00006D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6" name="Text Box 394357">
          <a:extLst>
            <a:ext uri="{FF2B5EF4-FFF2-40B4-BE49-F238E27FC236}">
              <a16:creationId xmlns="" xmlns:a16="http://schemas.microsoft.com/office/drawing/2014/main" id="{00000000-0008-0000-0000-00006E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7" name="Text Box 394358">
          <a:extLst>
            <a:ext uri="{FF2B5EF4-FFF2-40B4-BE49-F238E27FC236}">
              <a16:creationId xmlns="" xmlns:a16="http://schemas.microsoft.com/office/drawing/2014/main" id="{00000000-0008-0000-0000-00006F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8" name="Text Box 394359">
          <a:extLst>
            <a:ext uri="{FF2B5EF4-FFF2-40B4-BE49-F238E27FC236}">
              <a16:creationId xmlns="" xmlns:a16="http://schemas.microsoft.com/office/drawing/2014/main" id="{00000000-0008-0000-0000-000070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69" name="Text Box 394729">
          <a:extLst>
            <a:ext uri="{FF2B5EF4-FFF2-40B4-BE49-F238E27FC236}">
              <a16:creationId xmlns="" xmlns:a16="http://schemas.microsoft.com/office/drawing/2014/main" id="{00000000-0008-0000-0000-000071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0" name="Text Box 394730">
          <a:extLst>
            <a:ext uri="{FF2B5EF4-FFF2-40B4-BE49-F238E27FC236}">
              <a16:creationId xmlns="" xmlns:a16="http://schemas.microsoft.com/office/drawing/2014/main" id="{00000000-0008-0000-0000-000072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1" name="Text Box 394731">
          <a:extLst>
            <a:ext uri="{FF2B5EF4-FFF2-40B4-BE49-F238E27FC236}">
              <a16:creationId xmlns="" xmlns:a16="http://schemas.microsoft.com/office/drawing/2014/main" id="{00000000-0008-0000-0000-000073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2" name="Text Box 394732">
          <a:extLst>
            <a:ext uri="{FF2B5EF4-FFF2-40B4-BE49-F238E27FC236}">
              <a16:creationId xmlns="" xmlns:a16="http://schemas.microsoft.com/office/drawing/2014/main" id="{00000000-0008-0000-0000-000074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3" name="Text Box 394733">
          <a:extLst>
            <a:ext uri="{FF2B5EF4-FFF2-40B4-BE49-F238E27FC236}">
              <a16:creationId xmlns="" xmlns:a16="http://schemas.microsoft.com/office/drawing/2014/main" id="{00000000-0008-0000-0000-000075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4" name="Text Box 394734">
          <a:extLst>
            <a:ext uri="{FF2B5EF4-FFF2-40B4-BE49-F238E27FC236}">
              <a16:creationId xmlns="" xmlns:a16="http://schemas.microsoft.com/office/drawing/2014/main" id="{00000000-0008-0000-0000-000076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5" name="Text Box 394735">
          <a:extLst>
            <a:ext uri="{FF2B5EF4-FFF2-40B4-BE49-F238E27FC236}">
              <a16:creationId xmlns="" xmlns:a16="http://schemas.microsoft.com/office/drawing/2014/main" id="{00000000-0008-0000-0000-000077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6" name="Text Box 394736">
          <a:extLst>
            <a:ext uri="{FF2B5EF4-FFF2-40B4-BE49-F238E27FC236}">
              <a16:creationId xmlns="" xmlns:a16="http://schemas.microsoft.com/office/drawing/2014/main" id="{00000000-0008-0000-0000-000078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7" name="Text Box 394737">
          <a:extLst>
            <a:ext uri="{FF2B5EF4-FFF2-40B4-BE49-F238E27FC236}">
              <a16:creationId xmlns="" xmlns:a16="http://schemas.microsoft.com/office/drawing/2014/main" id="{00000000-0008-0000-0000-000079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8" name="Text Box 394738">
          <a:extLst>
            <a:ext uri="{FF2B5EF4-FFF2-40B4-BE49-F238E27FC236}">
              <a16:creationId xmlns="" xmlns:a16="http://schemas.microsoft.com/office/drawing/2014/main" id="{00000000-0008-0000-0000-00007A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79" name="Text Box 394739">
          <a:extLst>
            <a:ext uri="{FF2B5EF4-FFF2-40B4-BE49-F238E27FC236}">
              <a16:creationId xmlns="" xmlns:a16="http://schemas.microsoft.com/office/drawing/2014/main" id="{00000000-0008-0000-0000-00007B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80" name="Text Box 394740">
          <a:extLst>
            <a:ext uri="{FF2B5EF4-FFF2-40B4-BE49-F238E27FC236}">
              <a16:creationId xmlns="" xmlns:a16="http://schemas.microsoft.com/office/drawing/2014/main" id="{00000000-0008-0000-0000-00007C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81" name="Text Box 394741">
          <a:extLst>
            <a:ext uri="{FF2B5EF4-FFF2-40B4-BE49-F238E27FC236}">
              <a16:creationId xmlns="" xmlns:a16="http://schemas.microsoft.com/office/drawing/2014/main" id="{00000000-0008-0000-0000-00007D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82" name="Text Box 394742">
          <a:extLst>
            <a:ext uri="{FF2B5EF4-FFF2-40B4-BE49-F238E27FC236}">
              <a16:creationId xmlns="" xmlns:a16="http://schemas.microsoft.com/office/drawing/2014/main" id="{00000000-0008-0000-0000-00007E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0</xdr:rowOff>
    </xdr:from>
    <xdr:to>
      <xdr:col>0</xdr:col>
      <xdr:colOff>95250</xdr:colOff>
      <xdr:row>29</xdr:row>
      <xdr:rowOff>38100</xdr:rowOff>
    </xdr:to>
    <xdr:sp macro="" textlink="">
      <xdr:nvSpPr>
        <xdr:cNvPr id="383" name="Text Box 394743">
          <a:extLst>
            <a:ext uri="{FF2B5EF4-FFF2-40B4-BE49-F238E27FC236}">
              <a16:creationId xmlns="" xmlns:a16="http://schemas.microsoft.com/office/drawing/2014/main" id="{00000000-0008-0000-0000-00007F010000}"/>
            </a:ext>
          </a:extLst>
        </xdr:cNvPr>
        <xdr:cNvSpPr txBox="1">
          <a:spLocks noChangeArrowheads="1"/>
        </xdr:cNvSpPr>
      </xdr:nvSpPr>
      <xdr:spPr bwMode="auto">
        <a:xfrm>
          <a:off x="0" y="23896320"/>
          <a:ext cx="95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84" name="Text Box 4">
          <a:extLst>
            <a:ext uri="{FF2B5EF4-FFF2-40B4-BE49-F238E27FC236}">
              <a16:creationId xmlns="" xmlns:a16="http://schemas.microsoft.com/office/drawing/2014/main" id="{00000000-0008-0000-0000-000080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85" name="Text Box 4">
          <a:extLst>
            <a:ext uri="{FF2B5EF4-FFF2-40B4-BE49-F238E27FC236}">
              <a16:creationId xmlns="" xmlns:a16="http://schemas.microsoft.com/office/drawing/2014/main" id="{00000000-0008-0000-0000-000081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86" name="Text Box 4">
          <a:extLst>
            <a:ext uri="{FF2B5EF4-FFF2-40B4-BE49-F238E27FC236}">
              <a16:creationId xmlns="" xmlns:a16="http://schemas.microsoft.com/office/drawing/2014/main" id="{00000000-0008-0000-0000-000082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87" name="Text Box 4">
          <a:extLst>
            <a:ext uri="{FF2B5EF4-FFF2-40B4-BE49-F238E27FC236}">
              <a16:creationId xmlns="" xmlns:a16="http://schemas.microsoft.com/office/drawing/2014/main" id="{00000000-0008-0000-0000-000083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88" name="Text Box 4">
          <a:extLst>
            <a:ext uri="{FF2B5EF4-FFF2-40B4-BE49-F238E27FC236}">
              <a16:creationId xmlns="" xmlns:a16="http://schemas.microsoft.com/office/drawing/2014/main" id="{00000000-0008-0000-0000-000084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89" name="Text Box 4">
          <a:extLst>
            <a:ext uri="{FF2B5EF4-FFF2-40B4-BE49-F238E27FC236}">
              <a16:creationId xmlns="" xmlns:a16="http://schemas.microsoft.com/office/drawing/2014/main" id="{00000000-0008-0000-0000-000085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90" name="Text Box 4">
          <a:extLst>
            <a:ext uri="{FF2B5EF4-FFF2-40B4-BE49-F238E27FC236}">
              <a16:creationId xmlns="" xmlns:a16="http://schemas.microsoft.com/office/drawing/2014/main" id="{00000000-0008-0000-0000-000086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91" name="Text Box 4">
          <a:extLst>
            <a:ext uri="{FF2B5EF4-FFF2-40B4-BE49-F238E27FC236}">
              <a16:creationId xmlns="" xmlns:a16="http://schemas.microsoft.com/office/drawing/2014/main" id="{00000000-0008-0000-0000-000087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92" name="Text Box 4">
          <a:extLst>
            <a:ext uri="{FF2B5EF4-FFF2-40B4-BE49-F238E27FC236}">
              <a16:creationId xmlns="" xmlns:a16="http://schemas.microsoft.com/office/drawing/2014/main" id="{00000000-0008-0000-0000-000088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93" name="Text Box 4">
          <a:extLst>
            <a:ext uri="{FF2B5EF4-FFF2-40B4-BE49-F238E27FC236}">
              <a16:creationId xmlns="" xmlns:a16="http://schemas.microsoft.com/office/drawing/2014/main" id="{00000000-0008-0000-0000-000089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94" name="Text Box 4">
          <a:extLst>
            <a:ext uri="{FF2B5EF4-FFF2-40B4-BE49-F238E27FC236}">
              <a16:creationId xmlns="" xmlns:a16="http://schemas.microsoft.com/office/drawing/2014/main" id="{00000000-0008-0000-0000-00008A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395" name="Text Box 4">
          <a:extLst>
            <a:ext uri="{FF2B5EF4-FFF2-40B4-BE49-F238E27FC236}">
              <a16:creationId xmlns="" xmlns:a16="http://schemas.microsoft.com/office/drawing/2014/main" id="{00000000-0008-0000-0000-00008B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396" name="Text Box 4">
          <a:extLst>
            <a:ext uri="{FF2B5EF4-FFF2-40B4-BE49-F238E27FC236}">
              <a16:creationId xmlns="" xmlns:a16="http://schemas.microsoft.com/office/drawing/2014/main" id="{00000000-0008-0000-0000-00008C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397" name="Text Box 4">
          <a:extLst>
            <a:ext uri="{FF2B5EF4-FFF2-40B4-BE49-F238E27FC236}">
              <a16:creationId xmlns="" xmlns:a16="http://schemas.microsoft.com/office/drawing/2014/main" id="{00000000-0008-0000-0000-00008D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398" name="Text Box 4">
          <a:extLst>
            <a:ext uri="{FF2B5EF4-FFF2-40B4-BE49-F238E27FC236}">
              <a16:creationId xmlns="" xmlns:a16="http://schemas.microsoft.com/office/drawing/2014/main" id="{00000000-0008-0000-0000-00008E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399" name="Text Box 4">
          <a:extLst>
            <a:ext uri="{FF2B5EF4-FFF2-40B4-BE49-F238E27FC236}">
              <a16:creationId xmlns="" xmlns:a16="http://schemas.microsoft.com/office/drawing/2014/main" id="{00000000-0008-0000-0000-00008F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0" name="Text Box 4">
          <a:extLst>
            <a:ext uri="{FF2B5EF4-FFF2-40B4-BE49-F238E27FC236}">
              <a16:creationId xmlns="" xmlns:a16="http://schemas.microsoft.com/office/drawing/2014/main" id="{00000000-0008-0000-0000-000090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1" name="Text Box 4">
          <a:extLst>
            <a:ext uri="{FF2B5EF4-FFF2-40B4-BE49-F238E27FC236}">
              <a16:creationId xmlns="" xmlns:a16="http://schemas.microsoft.com/office/drawing/2014/main" id="{00000000-0008-0000-0000-000091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2" name="Text Box 4">
          <a:extLst>
            <a:ext uri="{FF2B5EF4-FFF2-40B4-BE49-F238E27FC236}">
              <a16:creationId xmlns="" xmlns:a16="http://schemas.microsoft.com/office/drawing/2014/main" id="{00000000-0008-0000-0000-000092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3" name="Text Box 4">
          <a:extLst>
            <a:ext uri="{FF2B5EF4-FFF2-40B4-BE49-F238E27FC236}">
              <a16:creationId xmlns="" xmlns:a16="http://schemas.microsoft.com/office/drawing/2014/main" id="{00000000-0008-0000-0000-000093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4" name="Text Box 4">
          <a:extLst>
            <a:ext uri="{FF2B5EF4-FFF2-40B4-BE49-F238E27FC236}">
              <a16:creationId xmlns="" xmlns:a16="http://schemas.microsoft.com/office/drawing/2014/main" id="{00000000-0008-0000-0000-000094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5" name="Text Box 4">
          <a:extLst>
            <a:ext uri="{FF2B5EF4-FFF2-40B4-BE49-F238E27FC236}">
              <a16:creationId xmlns="" xmlns:a16="http://schemas.microsoft.com/office/drawing/2014/main" id="{00000000-0008-0000-0000-000095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6" name="Text Box 4">
          <a:extLst>
            <a:ext uri="{FF2B5EF4-FFF2-40B4-BE49-F238E27FC236}">
              <a16:creationId xmlns="" xmlns:a16="http://schemas.microsoft.com/office/drawing/2014/main" id="{00000000-0008-0000-0000-000096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7" name="Text Box 4">
          <a:extLst>
            <a:ext uri="{FF2B5EF4-FFF2-40B4-BE49-F238E27FC236}">
              <a16:creationId xmlns="" xmlns:a16="http://schemas.microsoft.com/office/drawing/2014/main" id="{00000000-0008-0000-0000-000097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8" name="Text Box 4">
          <a:extLst>
            <a:ext uri="{FF2B5EF4-FFF2-40B4-BE49-F238E27FC236}">
              <a16:creationId xmlns="" xmlns:a16="http://schemas.microsoft.com/office/drawing/2014/main" id="{00000000-0008-0000-0000-000098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09" name="Text Box 4">
          <a:extLst>
            <a:ext uri="{FF2B5EF4-FFF2-40B4-BE49-F238E27FC236}">
              <a16:creationId xmlns="" xmlns:a16="http://schemas.microsoft.com/office/drawing/2014/main" id="{00000000-0008-0000-0000-000099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10" name="Text Box 4">
          <a:extLst>
            <a:ext uri="{FF2B5EF4-FFF2-40B4-BE49-F238E27FC236}">
              <a16:creationId xmlns="" xmlns:a16="http://schemas.microsoft.com/office/drawing/2014/main" id="{00000000-0008-0000-0000-00009A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11" name="Text Box 4">
          <a:extLst>
            <a:ext uri="{FF2B5EF4-FFF2-40B4-BE49-F238E27FC236}">
              <a16:creationId xmlns="" xmlns:a16="http://schemas.microsoft.com/office/drawing/2014/main" id="{00000000-0008-0000-0000-00009B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12" name="Text Box 4">
          <a:extLst>
            <a:ext uri="{FF2B5EF4-FFF2-40B4-BE49-F238E27FC236}">
              <a16:creationId xmlns="" xmlns:a16="http://schemas.microsoft.com/office/drawing/2014/main" id="{00000000-0008-0000-0000-00009C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13" name="Text Box 4">
          <a:extLst>
            <a:ext uri="{FF2B5EF4-FFF2-40B4-BE49-F238E27FC236}">
              <a16:creationId xmlns="" xmlns:a16="http://schemas.microsoft.com/office/drawing/2014/main" id="{00000000-0008-0000-0000-00009D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14" name="Text Box 4">
          <a:extLst>
            <a:ext uri="{FF2B5EF4-FFF2-40B4-BE49-F238E27FC236}">
              <a16:creationId xmlns="" xmlns:a16="http://schemas.microsoft.com/office/drawing/2014/main" id="{00000000-0008-0000-0000-00009E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15" name="Text Box 4">
          <a:extLst>
            <a:ext uri="{FF2B5EF4-FFF2-40B4-BE49-F238E27FC236}">
              <a16:creationId xmlns="" xmlns:a16="http://schemas.microsoft.com/office/drawing/2014/main" id="{00000000-0008-0000-0000-00009F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16" name="Text Box 4">
          <a:extLst>
            <a:ext uri="{FF2B5EF4-FFF2-40B4-BE49-F238E27FC236}">
              <a16:creationId xmlns="" xmlns:a16="http://schemas.microsoft.com/office/drawing/2014/main" id="{00000000-0008-0000-0000-0000A0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17" name="Text Box 4">
          <a:extLst>
            <a:ext uri="{FF2B5EF4-FFF2-40B4-BE49-F238E27FC236}">
              <a16:creationId xmlns="" xmlns:a16="http://schemas.microsoft.com/office/drawing/2014/main" id="{00000000-0008-0000-0000-0000A1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18" name="Text Box 4">
          <a:extLst>
            <a:ext uri="{FF2B5EF4-FFF2-40B4-BE49-F238E27FC236}">
              <a16:creationId xmlns="" xmlns:a16="http://schemas.microsoft.com/office/drawing/2014/main" id="{00000000-0008-0000-0000-0000A2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19" name="Text Box 4">
          <a:extLst>
            <a:ext uri="{FF2B5EF4-FFF2-40B4-BE49-F238E27FC236}">
              <a16:creationId xmlns="" xmlns:a16="http://schemas.microsoft.com/office/drawing/2014/main" id="{00000000-0008-0000-0000-0000A3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47625</xdr:rowOff>
    </xdr:to>
    <xdr:sp macro="" textlink="">
      <xdr:nvSpPr>
        <xdr:cNvPr id="420" name="Text Box 4">
          <a:extLst>
            <a:ext uri="{FF2B5EF4-FFF2-40B4-BE49-F238E27FC236}">
              <a16:creationId xmlns="" xmlns:a16="http://schemas.microsoft.com/office/drawing/2014/main" id="{00000000-0008-0000-0000-0000A401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47625</xdr:rowOff>
    </xdr:to>
    <xdr:sp macro="" textlink="">
      <xdr:nvSpPr>
        <xdr:cNvPr id="421" name="Text Box 4">
          <a:extLst>
            <a:ext uri="{FF2B5EF4-FFF2-40B4-BE49-F238E27FC236}">
              <a16:creationId xmlns="" xmlns:a16="http://schemas.microsoft.com/office/drawing/2014/main" id="{00000000-0008-0000-0000-0000A501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22" name="Text Box 4">
          <a:extLst>
            <a:ext uri="{FF2B5EF4-FFF2-40B4-BE49-F238E27FC236}">
              <a16:creationId xmlns="" xmlns:a16="http://schemas.microsoft.com/office/drawing/2014/main" id="{00000000-0008-0000-0000-0000A6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23" name="Text Box 4">
          <a:extLst>
            <a:ext uri="{FF2B5EF4-FFF2-40B4-BE49-F238E27FC236}">
              <a16:creationId xmlns="" xmlns:a16="http://schemas.microsoft.com/office/drawing/2014/main" id="{00000000-0008-0000-0000-0000A7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47625</xdr:rowOff>
    </xdr:to>
    <xdr:sp macro="" textlink="">
      <xdr:nvSpPr>
        <xdr:cNvPr id="424" name="Text Box 4">
          <a:extLst>
            <a:ext uri="{FF2B5EF4-FFF2-40B4-BE49-F238E27FC236}">
              <a16:creationId xmlns="" xmlns:a16="http://schemas.microsoft.com/office/drawing/2014/main" id="{00000000-0008-0000-0000-0000A801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47625</xdr:rowOff>
    </xdr:to>
    <xdr:sp macro="" textlink="">
      <xdr:nvSpPr>
        <xdr:cNvPr id="425" name="Text Box 4">
          <a:extLst>
            <a:ext uri="{FF2B5EF4-FFF2-40B4-BE49-F238E27FC236}">
              <a16:creationId xmlns="" xmlns:a16="http://schemas.microsoft.com/office/drawing/2014/main" id="{00000000-0008-0000-0000-0000A901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26" name="Text Box 4">
          <a:extLst>
            <a:ext uri="{FF2B5EF4-FFF2-40B4-BE49-F238E27FC236}">
              <a16:creationId xmlns="" xmlns:a16="http://schemas.microsoft.com/office/drawing/2014/main" id="{00000000-0008-0000-0000-0000AA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27" name="Text Box 4">
          <a:extLst>
            <a:ext uri="{FF2B5EF4-FFF2-40B4-BE49-F238E27FC236}">
              <a16:creationId xmlns="" xmlns:a16="http://schemas.microsoft.com/office/drawing/2014/main" id="{00000000-0008-0000-0000-0000AB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28" name="Text Box 4">
          <a:extLst>
            <a:ext uri="{FF2B5EF4-FFF2-40B4-BE49-F238E27FC236}">
              <a16:creationId xmlns="" xmlns:a16="http://schemas.microsoft.com/office/drawing/2014/main" id="{00000000-0008-0000-0000-0000AC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29" name="Text Box 4">
          <a:extLst>
            <a:ext uri="{FF2B5EF4-FFF2-40B4-BE49-F238E27FC236}">
              <a16:creationId xmlns="" xmlns:a16="http://schemas.microsoft.com/office/drawing/2014/main" id="{00000000-0008-0000-0000-0000AD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0" name="Text Box 4">
          <a:extLst>
            <a:ext uri="{FF2B5EF4-FFF2-40B4-BE49-F238E27FC236}">
              <a16:creationId xmlns="" xmlns:a16="http://schemas.microsoft.com/office/drawing/2014/main" id="{00000000-0008-0000-0000-0000AE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1" name="Text Box 4">
          <a:extLst>
            <a:ext uri="{FF2B5EF4-FFF2-40B4-BE49-F238E27FC236}">
              <a16:creationId xmlns="" xmlns:a16="http://schemas.microsoft.com/office/drawing/2014/main" id="{00000000-0008-0000-0000-0000AF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2" name="Text Box 4">
          <a:extLst>
            <a:ext uri="{FF2B5EF4-FFF2-40B4-BE49-F238E27FC236}">
              <a16:creationId xmlns="" xmlns:a16="http://schemas.microsoft.com/office/drawing/2014/main" id="{00000000-0008-0000-0000-0000B0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3" name="Text Box 4">
          <a:extLst>
            <a:ext uri="{FF2B5EF4-FFF2-40B4-BE49-F238E27FC236}">
              <a16:creationId xmlns="" xmlns:a16="http://schemas.microsoft.com/office/drawing/2014/main" id="{00000000-0008-0000-0000-0000B1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4" name="Text Box 4">
          <a:extLst>
            <a:ext uri="{FF2B5EF4-FFF2-40B4-BE49-F238E27FC236}">
              <a16:creationId xmlns="" xmlns:a16="http://schemas.microsoft.com/office/drawing/2014/main" id="{00000000-0008-0000-0000-0000B2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5" name="Text Box 4">
          <a:extLst>
            <a:ext uri="{FF2B5EF4-FFF2-40B4-BE49-F238E27FC236}">
              <a16:creationId xmlns="" xmlns:a16="http://schemas.microsoft.com/office/drawing/2014/main" id="{00000000-0008-0000-0000-0000B3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6" name="Text Box 4">
          <a:extLst>
            <a:ext uri="{FF2B5EF4-FFF2-40B4-BE49-F238E27FC236}">
              <a16:creationId xmlns="" xmlns:a16="http://schemas.microsoft.com/office/drawing/2014/main" id="{00000000-0008-0000-0000-0000B4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7" name="Text Box 4">
          <a:extLst>
            <a:ext uri="{FF2B5EF4-FFF2-40B4-BE49-F238E27FC236}">
              <a16:creationId xmlns="" xmlns:a16="http://schemas.microsoft.com/office/drawing/2014/main" id="{00000000-0008-0000-0000-0000B5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8" name="Text Box 4">
          <a:extLst>
            <a:ext uri="{FF2B5EF4-FFF2-40B4-BE49-F238E27FC236}">
              <a16:creationId xmlns="" xmlns:a16="http://schemas.microsoft.com/office/drawing/2014/main" id="{00000000-0008-0000-0000-0000B6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39" name="Text Box 4">
          <a:extLst>
            <a:ext uri="{FF2B5EF4-FFF2-40B4-BE49-F238E27FC236}">
              <a16:creationId xmlns="" xmlns:a16="http://schemas.microsoft.com/office/drawing/2014/main" id="{00000000-0008-0000-0000-0000B7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40" name="Text Box 4">
          <a:extLst>
            <a:ext uri="{FF2B5EF4-FFF2-40B4-BE49-F238E27FC236}">
              <a16:creationId xmlns="" xmlns:a16="http://schemas.microsoft.com/office/drawing/2014/main" id="{00000000-0008-0000-0000-0000B8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41" name="Text Box 4">
          <a:extLst>
            <a:ext uri="{FF2B5EF4-FFF2-40B4-BE49-F238E27FC236}">
              <a16:creationId xmlns="" xmlns:a16="http://schemas.microsoft.com/office/drawing/2014/main" id="{00000000-0008-0000-0000-0000B9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42" name="Text Box 4">
          <a:extLst>
            <a:ext uri="{FF2B5EF4-FFF2-40B4-BE49-F238E27FC236}">
              <a16:creationId xmlns="" xmlns:a16="http://schemas.microsoft.com/office/drawing/2014/main" id="{00000000-0008-0000-0000-0000BA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43" name="Text Box 4">
          <a:extLst>
            <a:ext uri="{FF2B5EF4-FFF2-40B4-BE49-F238E27FC236}">
              <a16:creationId xmlns="" xmlns:a16="http://schemas.microsoft.com/office/drawing/2014/main" id="{00000000-0008-0000-0000-0000BB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44" name="Text Box 4">
          <a:extLst>
            <a:ext uri="{FF2B5EF4-FFF2-40B4-BE49-F238E27FC236}">
              <a16:creationId xmlns="" xmlns:a16="http://schemas.microsoft.com/office/drawing/2014/main" id="{00000000-0008-0000-0000-0000BC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45" name="Text Box 4">
          <a:extLst>
            <a:ext uri="{FF2B5EF4-FFF2-40B4-BE49-F238E27FC236}">
              <a16:creationId xmlns="" xmlns:a16="http://schemas.microsoft.com/office/drawing/2014/main" id="{00000000-0008-0000-0000-0000BD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46" name="Text Box 4">
          <a:extLst>
            <a:ext uri="{FF2B5EF4-FFF2-40B4-BE49-F238E27FC236}">
              <a16:creationId xmlns="" xmlns:a16="http://schemas.microsoft.com/office/drawing/2014/main" id="{00000000-0008-0000-0000-0000BE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47" name="Text Box 4">
          <a:extLst>
            <a:ext uri="{FF2B5EF4-FFF2-40B4-BE49-F238E27FC236}">
              <a16:creationId xmlns="" xmlns:a16="http://schemas.microsoft.com/office/drawing/2014/main" id="{00000000-0008-0000-0000-0000BF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47625</xdr:rowOff>
    </xdr:to>
    <xdr:sp macro="" textlink="">
      <xdr:nvSpPr>
        <xdr:cNvPr id="448" name="Text Box 4">
          <a:extLst>
            <a:ext uri="{FF2B5EF4-FFF2-40B4-BE49-F238E27FC236}">
              <a16:creationId xmlns="" xmlns:a16="http://schemas.microsoft.com/office/drawing/2014/main" id="{00000000-0008-0000-0000-0000C001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47625</xdr:rowOff>
    </xdr:to>
    <xdr:sp macro="" textlink="">
      <xdr:nvSpPr>
        <xdr:cNvPr id="449" name="Text Box 4">
          <a:extLst>
            <a:ext uri="{FF2B5EF4-FFF2-40B4-BE49-F238E27FC236}">
              <a16:creationId xmlns="" xmlns:a16="http://schemas.microsoft.com/office/drawing/2014/main" id="{00000000-0008-0000-0000-0000C101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50" name="Text Box 4">
          <a:extLst>
            <a:ext uri="{FF2B5EF4-FFF2-40B4-BE49-F238E27FC236}">
              <a16:creationId xmlns="" xmlns:a16="http://schemas.microsoft.com/office/drawing/2014/main" id="{00000000-0008-0000-0000-0000C2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51" name="Text Box 4">
          <a:extLst>
            <a:ext uri="{FF2B5EF4-FFF2-40B4-BE49-F238E27FC236}">
              <a16:creationId xmlns="" xmlns:a16="http://schemas.microsoft.com/office/drawing/2014/main" id="{00000000-0008-0000-0000-0000C3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47625</xdr:rowOff>
    </xdr:to>
    <xdr:sp macro="" textlink="">
      <xdr:nvSpPr>
        <xdr:cNvPr id="452" name="Text Box 4">
          <a:extLst>
            <a:ext uri="{FF2B5EF4-FFF2-40B4-BE49-F238E27FC236}">
              <a16:creationId xmlns="" xmlns:a16="http://schemas.microsoft.com/office/drawing/2014/main" id="{00000000-0008-0000-0000-0000C401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47625</xdr:rowOff>
    </xdr:to>
    <xdr:sp macro="" textlink="">
      <xdr:nvSpPr>
        <xdr:cNvPr id="453" name="Text Box 4">
          <a:extLst>
            <a:ext uri="{FF2B5EF4-FFF2-40B4-BE49-F238E27FC236}">
              <a16:creationId xmlns="" xmlns:a16="http://schemas.microsoft.com/office/drawing/2014/main" id="{00000000-0008-0000-0000-0000C501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54" name="Text Box 4">
          <a:extLst>
            <a:ext uri="{FF2B5EF4-FFF2-40B4-BE49-F238E27FC236}">
              <a16:creationId xmlns="" xmlns:a16="http://schemas.microsoft.com/office/drawing/2014/main" id="{00000000-0008-0000-0000-0000C6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55" name="Text Box 4">
          <a:extLst>
            <a:ext uri="{FF2B5EF4-FFF2-40B4-BE49-F238E27FC236}">
              <a16:creationId xmlns="" xmlns:a16="http://schemas.microsoft.com/office/drawing/2014/main" id="{00000000-0008-0000-0000-0000C7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56" name="Text Box 4">
          <a:extLst>
            <a:ext uri="{FF2B5EF4-FFF2-40B4-BE49-F238E27FC236}">
              <a16:creationId xmlns="" xmlns:a16="http://schemas.microsoft.com/office/drawing/2014/main" id="{00000000-0008-0000-0000-0000C8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57" name="Text Box 4">
          <a:extLst>
            <a:ext uri="{FF2B5EF4-FFF2-40B4-BE49-F238E27FC236}">
              <a16:creationId xmlns="" xmlns:a16="http://schemas.microsoft.com/office/drawing/2014/main" id="{00000000-0008-0000-0000-0000C9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58" name="Text Box 4">
          <a:extLst>
            <a:ext uri="{FF2B5EF4-FFF2-40B4-BE49-F238E27FC236}">
              <a16:creationId xmlns="" xmlns:a16="http://schemas.microsoft.com/office/drawing/2014/main" id="{00000000-0008-0000-0000-0000CA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59" name="Text Box 4">
          <a:extLst>
            <a:ext uri="{FF2B5EF4-FFF2-40B4-BE49-F238E27FC236}">
              <a16:creationId xmlns="" xmlns:a16="http://schemas.microsoft.com/office/drawing/2014/main" id="{00000000-0008-0000-0000-0000CB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60" name="Text Box 4">
          <a:extLst>
            <a:ext uri="{FF2B5EF4-FFF2-40B4-BE49-F238E27FC236}">
              <a16:creationId xmlns="" xmlns:a16="http://schemas.microsoft.com/office/drawing/2014/main" id="{00000000-0008-0000-0000-0000CC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61" name="Text Box 4">
          <a:extLst>
            <a:ext uri="{FF2B5EF4-FFF2-40B4-BE49-F238E27FC236}">
              <a16:creationId xmlns="" xmlns:a16="http://schemas.microsoft.com/office/drawing/2014/main" id="{00000000-0008-0000-0000-0000CD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62" name="Text Box 4">
          <a:extLst>
            <a:ext uri="{FF2B5EF4-FFF2-40B4-BE49-F238E27FC236}">
              <a16:creationId xmlns="" xmlns:a16="http://schemas.microsoft.com/office/drawing/2014/main" id="{00000000-0008-0000-0000-0000CE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63" name="Text Box 4">
          <a:extLst>
            <a:ext uri="{FF2B5EF4-FFF2-40B4-BE49-F238E27FC236}">
              <a16:creationId xmlns="" xmlns:a16="http://schemas.microsoft.com/office/drawing/2014/main" id="{00000000-0008-0000-0000-0000CF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64" name="Text Box 4">
          <a:extLst>
            <a:ext uri="{FF2B5EF4-FFF2-40B4-BE49-F238E27FC236}">
              <a16:creationId xmlns="" xmlns:a16="http://schemas.microsoft.com/office/drawing/2014/main" id="{00000000-0008-0000-0000-0000D0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65" name="Text Box 4">
          <a:extLst>
            <a:ext uri="{FF2B5EF4-FFF2-40B4-BE49-F238E27FC236}">
              <a16:creationId xmlns="" xmlns:a16="http://schemas.microsoft.com/office/drawing/2014/main" id="{00000000-0008-0000-0000-0000D1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66" name="Text Box 4">
          <a:extLst>
            <a:ext uri="{FF2B5EF4-FFF2-40B4-BE49-F238E27FC236}">
              <a16:creationId xmlns="" xmlns:a16="http://schemas.microsoft.com/office/drawing/2014/main" id="{00000000-0008-0000-0000-0000D2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67" name="Text Box 4">
          <a:extLst>
            <a:ext uri="{FF2B5EF4-FFF2-40B4-BE49-F238E27FC236}">
              <a16:creationId xmlns="" xmlns:a16="http://schemas.microsoft.com/office/drawing/2014/main" id="{00000000-0008-0000-0000-0000D3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68" name="Text Box 4">
          <a:extLst>
            <a:ext uri="{FF2B5EF4-FFF2-40B4-BE49-F238E27FC236}">
              <a16:creationId xmlns="" xmlns:a16="http://schemas.microsoft.com/office/drawing/2014/main" id="{00000000-0008-0000-0000-0000D4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69" name="Text Box 4">
          <a:extLst>
            <a:ext uri="{FF2B5EF4-FFF2-40B4-BE49-F238E27FC236}">
              <a16:creationId xmlns="" xmlns:a16="http://schemas.microsoft.com/office/drawing/2014/main" id="{00000000-0008-0000-0000-0000D5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70" name="Text Box 4">
          <a:extLst>
            <a:ext uri="{FF2B5EF4-FFF2-40B4-BE49-F238E27FC236}">
              <a16:creationId xmlns="" xmlns:a16="http://schemas.microsoft.com/office/drawing/2014/main" id="{00000000-0008-0000-0000-0000D6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71" name="Text Box 4">
          <a:extLst>
            <a:ext uri="{FF2B5EF4-FFF2-40B4-BE49-F238E27FC236}">
              <a16:creationId xmlns="" xmlns:a16="http://schemas.microsoft.com/office/drawing/2014/main" id="{00000000-0008-0000-0000-0000D7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72" name="Text Box 4">
          <a:extLst>
            <a:ext uri="{FF2B5EF4-FFF2-40B4-BE49-F238E27FC236}">
              <a16:creationId xmlns="" xmlns:a16="http://schemas.microsoft.com/office/drawing/2014/main" id="{00000000-0008-0000-0000-0000D8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73" name="Text Box 4">
          <a:extLst>
            <a:ext uri="{FF2B5EF4-FFF2-40B4-BE49-F238E27FC236}">
              <a16:creationId xmlns="" xmlns:a16="http://schemas.microsoft.com/office/drawing/2014/main" id="{00000000-0008-0000-0000-0000D9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74" name="Text Box 4">
          <a:extLst>
            <a:ext uri="{FF2B5EF4-FFF2-40B4-BE49-F238E27FC236}">
              <a16:creationId xmlns="" xmlns:a16="http://schemas.microsoft.com/office/drawing/2014/main" id="{00000000-0008-0000-0000-0000DA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75" name="Text Box 4">
          <a:extLst>
            <a:ext uri="{FF2B5EF4-FFF2-40B4-BE49-F238E27FC236}">
              <a16:creationId xmlns="" xmlns:a16="http://schemas.microsoft.com/office/drawing/2014/main" id="{00000000-0008-0000-0000-0000DB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76" name="Text Box 4">
          <a:extLst>
            <a:ext uri="{FF2B5EF4-FFF2-40B4-BE49-F238E27FC236}">
              <a16:creationId xmlns="" xmlns:a16="http://schemas.microsoft.com/office/drawing/2014/main" id="{00000000-0008-0000-0000-0000DC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77" name="Text Box 4">
          <a:extLst>
            <a:ext uri="{FF2B5EF4-FFF2-40B4-BE49-F238E27FC236}">
              <a16:creationId xmlns="" xmlns:a16="http://schemas.microsoft.com/office/drawing/2014/main" id="{00000000-0008-0000-0000-0000DD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78" name="Text Box 4">
          <a:extLst>
            <a:ext uri="{FF2B5EF4-FFF2-40B4-BE49-F238E27FC236}">
              <a16:creationId xmlns="" xmlns:a16="http://schemas.microsoft.com/office/drawing/2014/main" id="{00000000-0008-0000-0000-0000DE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79" name="Text Box 4">
          <a:extLst>
            <a:ext uri="{FF2B5EF4-FFF2-40B4-BE49-F238E27FC236}">
              <a16:creationId xmlns="" xmlns:a16="http://schemas.microsoft.com/office/drawing/2014/main" id="{00000000-0008-0000-0000-0000DF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80" name="Text Box 4">
          <a:extLst>
            <a:ext uri="{FF2B5EF4-FFF2-40B4-BE49-F238E27FC236}">
              <a16:creationId xmlns="" xmlns:a16="http://schemas.microsoft.com/office/drawing/2014/main" id="{00000000-0008-0000-0000-0000E0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81" name="Text Box 4">
          <a:extLst>
            <a:ext uri="{FF2B5EF4-FFF2-40B4-BE49-F238E27FC236}">
              <a16:creationId xmlns="" xmlns:a16="http://schemas.microsoft.com/office/drawing/2014/main" id="{00000000-0008-0000-0000-0000E1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82" name="Text Box 4">
          <a:extLst>
            <a:ext uri="{FF2B5EF4-FFF2-40B4-BE49-F238E27FC236}">
              <a16:creationId xmlns="" xmlns:a16="http://schemas.microsoft.com/office/drawing/2014/main" id="{00000000-0008-0000-0000-0000E2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66675</xdr:colOff>
      <xdr:row>46</xdr:row>
      <xdr:rowOff>57150</xdr:rowOff>
    </xdr:to>
    <xdr:sp macro="" textlink="">
      <xdr:nvSpPr>
        <xdr:cNvPr id="483" name="Text Box 4">
          <a:extLst>
            <a:ext uri="{FF2B5EF4-FFF2-40B4-BE49-F238E27FC236}">
              <a16:creationId xmlns="" xmlns:a16="http://schemas.microsoft.com/office/drawing/2014/main" id="{00000000-0008-0000-0000-0000E301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84" name="Text Box 4">
          <a:extLst>
            <a:ext uri="{FF2B5EF4-FFF2-40B4-BE49-F238E27FC236}">
              <a16:creationId xmlns="" xmlns:a16="http://schemas.microsoft.com/office/drawing/2014/main" id="{00000000-0008-0000-0000-0000E4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85" name="Text Box 4">
          <a:extLst>
            <a:ext uri="{FF2B5EF4-FFF2-40B4-BE49-F238E27FC236}">
              <a16:creationId xmlns="" xmlns:a16="http://schemas.microsoft.com/office/drawing/2014/main" id="{00000000-0008-0000-0000-0000E5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86" name="Text Box 4">
          <a:extLst>
            <a:ext uri="{FF2B5EF4-FFF2-40B4-BE49-F238E27FC236}">
              <a16:creationId xmlns="" xmlns:a16="http://schemas.microsoft.com/office/drawing/2014/main" id="{00000000-0008-0000-0000-0000E6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266700</xdr:colOff>
      <xdr:row>46</xdr:row>
      <xdr:rowOff>38100</xdr:rowOff>
    </xdr:to>
    <xdr:sp macro="" textlink="">
      <xdr:nvSpPr>
        <xdr:cNvPr id="487" name="Text Box 4">
          <a:extLst>
            <a:ext uri="{FF2B5EF4-FFF2-40B4-BE49-F238E27FC236}">
              <a16:creationId xmlns="" xmlns:a16="http://schemas.microsoft.com/office/drawing/2014/main" id="{00000000-0008-0000-0000-0000E701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88" name="Text Box 4">
          <a:extLst>
            <a:ext uri="{FF2B5EF4-FFF2-40B4-BE49-F238E27FC236}">
              <a16:creationId xmlns="" xmlns:a16="http://schemas.microsoft.com/office/drawing/2014/main" id="{00000000-0008-0000-0000-0000E8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89" name="Text Box 4">
          <a:extLst>
            <a:ext uri="{FF2B5EF4-FFF2-40B4-BE49-F238E27FC236}">
              <a16:creationId xmlns="" xmlns:a16="http://schemas.microsoft.com/office/drawing/2014/main" id="{00000000-0008-0000-0000-0000E9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0" name="Text Box 4">
          <a:extLst>
            <a:ext uri="{FF2B5EF4-FFF2-40B4-BE49-F238E27FC236}">
              <a16:creationId xmlns="" xmlns:a16="http://schemas.microsoft.com/office/drawing/2014/main" id="{00000000-0008-0000-0000-0000EA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1" name="Text Box 4">
          <a:extLst>
            <a:ext uri="{FF2B5EF4-FFF2-40B4-BE49-F238E27FC236}">
              <a16:creationId xmlns="" xmlns:a16="http://schemas.microsoft.com/office/drawing/2014/main" id="{00000000-0008-0000-0000-0000EB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2" name="Text Box 4">
          <a:extLst>
            <a:ext uri="{FF2B5EF4-FFF2-40B4-BE49-F238E27FC236}">
              <a16:creationId xmlns="" xmlns:a16="http://schemas.microsoft.com/office/drawing/2014/main" id="{00000000-0008-0000-0000-0000EC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3" name="Text Box 4">
          <a:extLst>
            <a:ext uri="{FF2B5EF4-FFF2-40B4-BE49-F238E27FC236}">
              <a16:creationId xmlns="" xmlns:a16="http://schemas.microsoft.com/office/drawing/2014/main" id="{00000000-0008-0000-0000-0000ED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4" name="Text Box 4">
          <a:extLst>
            <a:ext uri="{FF2B5EF4-FFF2-40B4-BE49-F238E27FC236}">
              <a16:creationId xmlns="" xmlns:a16="http://schemas.microsoft.com/office/drawing/2014/main" id="{00000000-0008-0000-0000-0000EE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5" name="Text Box 4">
          <a:extLst>
            <a:ext uri="{FF2B5EF4-FFF2-40B4-BE49-F238E27FC236}">
              <a16:creationId xmlns="" xmlns:a16="http://schemas.microsoft.com/office/drawing/2014/main" id="{00000000-0008-0000-0000-0000EF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6" name="Text Box 4">
          <a:extLst>
            <a:ext uri="{FF2B5EF4-FFF2-40B4-BE49-F238E27FC236}">
              <a16:creationId xmlns="" xmlns:a16="http://schemas.microsoft.com/office/drawing/2014/main" id="{00000000-0008-0000-0000-0000F0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7" name="Text Box 4">
          <a:extLst>
            <a:ext uri="{FF2B5EF4-FFF2-40B4-BE49-F238E27FC236}">
              <a16:creationId xmlns="" xmlns:a16="http://schemas.microsoft.com/office/drawing/2014/main" id="{00000000-0008-0000-0000-0000F1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8" name="Text Box 4">
          <a:extLst>
            <a:ext uri="{FF2B5EF4-FFF2-40B4-BE49-F238E27FC236}">
              <a16:creationId xmlns="" xmlns:a16="http://schemas.microsoft.com/office/drawing/2014/main" id="{00000000-0008-0000-0000-0000F2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66675</xdr:colOff>
      <xdr:row>150</xdr:row>
      <xdr:rowOff>57150</xdr:rowOff>
    </xdr:to>
    <xdr:sp macro="" textlink="">
      <xdr:nvSpPr>
        <xdr:cNvPr id="499" name="Text Box 4">
          <a:extLst>
            <a:ext uri="{FF2B5EF4-FFF2-40B4-BE49-F238E27FC236}">
              <a16:creationId xmlns="" xmlns:a16="http://schemas.microsoft.com/office/drawing/2014/main" id="{00000000-0008-0000-0000-0000F3010000}"/>
            </a:ext>
          </a:extLst>
        </xdr:cNvPr>
        <xdr:cNvSpPr txBox="1">
          <a:spLocks noChangeArrowheads="1"/>
        </xdr:cNvSpPr>
      </xdr:nvSpPr>
      <xdr:spPr bwMode="auto">
        <a:xfrm>
          <a:off x="0" y="979017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266700</xdr:colOff>
      <xdr:row>150</xdr:row>
      <xdr:rowOff>38100</xdr:rowOff>
    </xdr:to>
    <xdr:sp macro="" textlink="">
      <xdr:nvSpPr>
        <xdr:cNvPr id="500" name="Text Box 4">
          <a:extLst>
            <a:ext uri="{FF2B5EF4-FFF2-40B4-BE49-F238E27FC236}">
              <a16:creationId xmlns="" xmlns:a16="http://schemas.microsoft.com/office/drawing/2014/main" id="{00000000-0008-0000-0000-0000F4010000}"/>
            </a:ext>
          </a:extLst>
        </xdr:cNvPr>
        <xdr:cNvSpPr txBox="1">
          <a:spLocks noChangeArrowheads="1"/>
        </xdr:cNvSpPr>
      </xdr:nvSpPr>
      <xdr:spPr bwMode="auto">
        <a:xfrm>
          <a:off x="0" y="979017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266700</xdr:colOff>
      <xdr:row>150</xdr:row>
      <xdr:rowOff>38100</xdr:rowOff>
    </xdr:to>
    <xdr:sp macro="" textlink="">
      <xdr:nvSpPr>
        <xdr:cNvPr id="501" name="Text Box 4">
          <a:extLst>
            <a:ext uri="{FF2B5EF4-FFF2-40B4-BE49-F238E27FC236}">
              <a16:creationId xmlns="" xmlns:a16="http://schemas.microsoft.com/office/drawing/2014/main" id="{00000000-0008-0000-0000-0000F5010000}"/>
            </a:ext>
          </a:extLst>
        </xdr:cNvPr>
        <xdr:cNvSpPr txBox="1">
          <a:spLocks noChangeArrowheads="1"/>
        </xdr:cNvSpPr>
      </xdr:nvSpPr>
      <xdr:spPr bwMode="auto">
        <a:xfrm>
          <a:off x="0" y="979017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266700</xdr:colOff>
      <xdr:row>150</xdr:row>
      <xdr:rowOff>38100</xdr:rowOff>
    </xdr:to>
    <xdr:sp macro="" textlink="">
      <xdr:nvSpPr>
        <xdr:cNvPr id="502" name="Text Box 4">
          <a:extLst>
            <a:ext uri="{FF2B5EF4-FFF2-40B4-BE49-F238E27FC236}">
              <a16:creationId xmlns="" xmlns:a16="http://schemas.microsoft.com/office/drawing/2014/main" id="{00000000-0008-0000-0000-0000F6010000}"/>
            </a:ext>
          </a:extLst>
        </xdr:cNvPr>
        <xdr:cNvSpPr txBox="1">
          <a:spLocks noChangeArrowheads="1"/>
        </xdr:cNvSpPr>
      </xdr:nvSpPr>
      <xdr:spPr bwMode="auto">
        <a:xfrm>
          <a:off x="0" y="979017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150</xdr:row>
      <xdr:rowOff>0</xdr:rowOff>
    </xdr:from>
    <xdr:to>
      <xdr:col>0</xdr:col>
      <xdr:colOff>266700</xdr:colOff>
      <xdr:row>150</xdr:row>
      <xdr:rowOff>38100</xdr:rowOff>
    </xdr:to>
    <xdr:sp macro="" textlink="">
      <xdr:nvSpPr>
        <xdr:cNvPr id="503" name="Text Box 4">
          <a:extLst>
            <a:ext uri="{FF2B5EF4-FFF2-40B4-BE49-F238E27FC236}">
              <a16:creationId xmlns="" xmlns:a16="http://schemas.microsoft.com/office/drawing/2014/main" id="{00000000-0008-0000-0000-0000F7010000}"/>
            </a:ext>
          </a:extLst>
        </xdr:cNvPr>
        <xdr:cNvSpPr txBox="1">
          <a:spLocks noChangeArrowheads="1"/>
        </xdr:cNvSpPr>
      </xdr:nvSpPr>
      <xdr:spPr bwMode="auto">
        <a:xfrm>
          <a:off x="0" y="979017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151</xdr:row>
      <xdr:rowOff>0</xdr:rowOff>
    </xdr:from>
    <xdr:ext cx="66675" cy="57150"/>
    <xdr:sp macro="" textlink="">
      <xdr:nvSpPr>
        <xdr:cNvPr id="504" name="Text Box 4">
          <a:extLst>
            <a:ext uri="{FF2B5EF4-FFF2-40B4-BE49-F238E27FC236}">
              <a16:creationId xmlns="" xmlns:a16="http://schemas.microsoft.com/office/drawing/2014/main" id="{00000000-0008-0000-0000-0000F801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05" name="Text Box 4">
          <a:extLst>
            <a:ext uri="{FF2B5EF4-FFF2-40B4-BE49-F238E27FC236}">
              <a16:creationId xmlns="" xmlns:a16="http://schemas.microsoft.com/office/drawing/2014/main" id="{00000000-0008-0000-0000-0000F901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06" name="Text Box 4">
          <a:extLst>
            <a:ext uri="{FF2B5EF4-FFF2-40B4-BE49-F238E27FC236}">
              <a16:creationId xmlns="" xmlns:a16="http://schemas.microsoft.com/office/drawing/2014/main" id="{00000000-0008-0000-0000-0000FA01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07" name="Text Box 4">
          <a:extLst>
            <a:ext uri="{FF2B5EF4-FFF2-40B4-BE49-F238E27FC236}">
              <a16:creationId xmlns="" xmlns:a16="http://schemas.microsoft.com/office/drawing/2014/main" id="{00000000-0008-0000-0000-0000FB01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08" name="Text Box 4">
          <a:extLst>
            <a:ext uri="{FF2B5EF4-FFF2-40B4-BE49-F238E27FC236}">
              <a16:creationId xmlns="" xmlns:a16="http://schemas.microsoft.com/office/drawing/2014/main" id="{00000000-0008-0000-0000-0000FC01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09" name="Text Box 4">
          <a:extLst>
            <a:ext uri="{FF2B5EF4-FFF2-40B4-BE49-F238E27FC236}">
              <a16:creationId xmlns="" xmlns:a16="http://schemas.microsoft.com/office/drawing/2014/main" id="{00000000-0008-0000-0000-0000FD01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10" name="Text Box 4">
          <a:extLst>
            <a:ext uri="{FF2B5EF4-FFF2-40B4-BE49-F238E27FC236}">
              <a16:creationId xmlns="" xmlns:a16="http://schemas.microsoft.com/office/drawing/2014/main" id="{00000000-0008-0000-0000-0000FE01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11" name="Text Box 4">
          <a:extLst>
            <a:ext uri="{FF2B5EF4-FFF2-40B4-BE49-F238E27FC236}">
              <a16:creationId xmlns="" xmlns:a16="http://schemas.microsoft.com/office/drawing/2014/main" id="{00000000-0008-0000-0000-0000FF01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12" name="Text Box 4">
          <a:extLst>
            <a:ext uri="{FF2B5EF4-FFF2-40B4-BE49-F238E27FC236}">
              <a16:creationId xmlns="" xmlns:a16="http://schemas.microsoft.com/office/drawing/2014/main" id="{00000000-0008-0000-0000-00000002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13" name="Text Box 4">
          <a:extLst>
            <a:ext uri="{FF2B5EF4-FFF2-40B4-BE49-F238E27FC236}">
              <a16:creationId xmlns="" xmlns:a16="http://schemas.microsoft.com/office/drawing/2014/main" id="{00000000-0008-0000-0000-00000102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14" name="Text Box 4">
          <a:extLst>
            <a:ext uri="{FF2B5EF4-FFF2-40B4-BE49-F238E27FC236}">
              <a16:creationId xmlns="" xmlns:a16="http://schemas.microsoft.com/office/drawing/2014/main" id="{00000000-0008-0000-0000-00000202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66675" cy="57150"/>
    <xdr:sp macro="" textlink="">
      <xdr:nvSpPr>
        <xdr:cNvPr id="515" name="Text Box 4">
          <a:extLst>
            <a:ext uri="{FF2B5EF4-FFF2-40B4-BE49-F238E27FC236}">
              <a16:creationId xmlns="" xmlns:a16="http://schemas.microsoft.com/office/drawing/2014/main" id="{00000000-0008-0000-0000-000003020000}"/>
            </a:ext>
          </a:extLst>
        </xdr:cNvPr>
        <xdr:cNvSpPr txBox="1">
          <a:spLocks noChangeArrowheads="1"/>
        </xdr:cNvSpPr>
      </xdr:nvSpPr>
      <xdr:spPr bwMode="auto">
        <a:xfrm>
          <a:off x="0" y="982446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266700" cy="38100"/>
    <xdr:sp macro="" textlink="">
      <xdr:nvSpPr>
        <xdr:cNvPr id="516" name="Text Box 4">
          <a:extLst>
            <a:ext uri="{FF2B5EF4-FFF2-40B4-BE49-F238E27FC236}">
              <a16:creationId xmlns="" xmlns:a16="http://schemas.microsoft.com/office/drawing/2014/main" id="{00000000-0008-0000-0000-000004020000}"/>
            </a:ext>
          </a:extLst>
        </xdr:cNvPr>
        <xdr:cNvSpPr txBox="1">
          <a:spLocks noChangeArrowheads="1"/>
        </xdr:cNvSpPr>
      </xdr:nvSpPr>
      <xdr:spPr bwMode="auto">
        <a:xfrm>
          <a:off x="0" y="982446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266700" cy="38100"/>
    <xdr:sp macro="" textlink="">
      <xdr:nvSpPr>
        <xdr:cNvPr id="517" name="Text Box 4">
          <a:extLst>
            <a:ext uri="{FF2B5EF4-FFF2-40B4-BE49-F238E27FC236}">
              <a16:creationId xmlns="" xmlns:a16="http://schemas.microsoft.com/office/drawing/2014/main" id="{00000000-0008-0000-0000-000005020000}"/>
            </a:ext>
          </a:extLst>
        </xdr:cNvPr>
        <xdr:cNvSpPr txBox="1">
          <a:spLocks noChangeArrowheads="1"/>
        </xdr:cNvSpPr>
      </xdr:nvSpPr>
      <xdr:spPr bwMode="auto">
        <a:xfrm>
          <a:off x="0" y="982446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266700" cy="38100"/>
    <xdr:sp macro="" textlink="">
      <xdr:nvSpPr>
        <xdr:cNvPr id="518" name="Text Box 4">
          <a:extLst>
            <a:ext uri="{FF2B5EF4-FFF2-40B4-BE49-F238E27FC236}">
              <a16:creationId xmlns="" xmlns:a16="http://schemas.microsoft.com/office/drawing/2014/main" id="{00000000-0008-0000-0000-000006020000}"/>
            </a:ext>
          </a:extLst>
        </xdr:cNvPr>
        <xdr:cNvSpPr txBox="1">
          <a:spLocks noChangeArrowheads="1"/>
        </xdr:cNvSpPr>
      </xdr:nvSpPr>
      <xdr:spPr bwMode="auto">
        <a:xfrm>
          <a:off x="0" y="982446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151</xdr:row>
      <xdr:rowOff>0</xdr:rowOff>
    </xdr:from>
    <xdr:ext cx="266700" cy="38100"/>
    <xdr:sp macro="" textlink="">
      <xdr:nvSpPr>
        <xdr:cNvPr id="519" name="Text Box 4">
          <a:extLst>
            <a:ext uri="{FF2B5EF4-FFF2-40B4-BE49-F238E27FC236}">
              <a16:creationId xmlns="" xmlns:a16="http://schemas.microsoft.com/office/drawing/2014/main" id="{00000000-0008-0000-0000-000007020000}"/>
            </a:ext>
          </a:extLst>
        </xdr:cNvPr>
        <xdr:cNvSpPr txBox="1">
          <a:spLocks noChangeArrowheads="1"/>
        </xdr:cNvSpPr>
      </xdr:nvSpPr>
      <xdr:spPr bwMode="auto">
        <a:xfrm>
          <a:off x="0" y="982446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xdr:row>
      <xdr:rowOff>0</xdr:rowOff>
    </xdr:from>
    <xdr:to>
      <xdr:col>0</xdr:col>
      <xdr:colOff>266700</xdr:colOff>
      <xdr:row>3</xdr:row>
      <xdr:rowOff>38100</xdr:rowOff>
    </xdr:to>
    <xdr:sp macro="" textlink="">
      <xdr:nvSpPr>
        <xdr:cNvPr id="520" name="Text Box 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1" name="Text Box 4">
          <a:extLst>
            <a:ext uri="{FF2B5EF4-FFF2-40B4-BE49-F238E27FC236}">
              <a16:creationId xmlns="" xmlns:a16="http://schemas.microsoft.com/office/drawing/2014/main" id="{00000000-0008-0000-0000-000009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2" name="Text Box 4">
          <a:extLst>
            <a:ext uri="{FF2B5EF4-FFF2-40B4-BE49-F238E27FC236}">
              <a16:creationId xmlns="" xmlns:a16="http://schemas.microsoft.com/office/drawing/2014/main" id="{00000000-0008-0000-0000-00000A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3" name="Text Box 4">
          <a:extLst>
            <a:ext uri="{FF2B5EF4-FFF2-40B4-BE49-F238E27FC236}">
              <a16:creationId xmlns="" xmlns:a16="http://schemas.microsoft.com/office/drawing/2014/main" id="{00000000-0008-0000-0000-00000B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4" name="Text Box 4">
          <a:extLst>
            <a:ext uri="{FF2B5EF4-FFF2-40B4-BE49-F238E27FC236}">
              <a16:creationId xmlns="" xmlns:a16="http://schemas.microsoft.com/office/drawing/2014/main" id="{00000000-0008-0000-0000-00000C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5" name="Text Box 4">
          <a:extLst>
            <a:ext uri="{FF2B5EF4-FFF2-40B4-BE49-F238E27FC236}">
              <a16:creationId xmlns="" xmlns:a16="http://schemas.microsoft.com/office/drawing/2014/main" id="{00000000-0008-0000-0000-00000D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6" name="Text Box 4">
          <a:extLst>
            <a:ext uri="{FF2B5EF4-FFF2-40B4-BE49-F238E27FC236}">
              <a16:creationId xmlns="" xmlns:a16="http://schemas.microsoft.com/office/drawing/2014/main" id="{00000000-0008-0000-0000-00000E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7" name="Text Box 4">
          <a:extLst>
            <a:ext uri="{FF2B5EF4-FFF2-40B4-BE49-F238E27FC236}">
              <a16:creationId xmlns="" xmlns:a16="http://schemas.microsoft.com/office/drawing/2014/main" id="{00000000-0008-0000-0000-00000F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8" name="Text Box 4">
          <a:extLst>
            <a:ext uri="{FF2B5EF4-FFF2-40B4-BE49-F238E27FC236}">
              <a16:creationId xmlns="" xmlns:a16="http://schemas.microsoft.com/office/drawing/2014/main" id="{00000000-0008-0000-0000-000010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29" name="Text Box 4">
          <a:extLst>
            <a:ext uri="{FF2B5EF4-FFF2-40B4-BE49-F238E27FC236}">
              <a16:creationId xmlns="" xmlns:a16="http://schemas.microsoft.com/office/drawing/2014/main" id="{00000000-0008-0000-0000-000011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0" name="Text Box 4">
          <a:extLst>
            <a:ext uri="{FF2B5EF4-FFF2-40B4-BE49-F238E27FC236}">
              <a16:creationId xmlns="" xmlns:a16="http://schemas.microsoft.com/office/drawing/2014/main" id="{00000000-0008-0000-0000-000012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1" name="Text Box 4">
          <a:extLst>
            <a:ext uri="{FF2B5EF4-FFF2-40B4-BE49-F238E27FC236}">
              <a16:creationId xmlns="" xmlns:a16="http://schemas.microsoft.com/office/drawing/2014/main" id="{00000000-0008-0000-0000-000013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2" name="Text Box 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3" name="Text Box 4">
          <a:extLst>
            <a:ext uri="{FF2B5EF4-FFF2-40B4-BE49-F238E27FC236}">
              <a16:creationId xmlns="" xmlns:a16="http://schemas.microsoft.com/office/drawing/2014/main" id="{00000000-0008-0000-0000-000015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4" name="Text Box 4">
          <a:extLst>
            <a:ext uri="{FF2B5EF4-FFF2-40B4-BE49-F238E27FC236}">
              <a16:creationId xmlns="" xmlns:a16="http://schemas.microsoft.com/office/drawing/2014/main" id="{00000000-0008-0000-0000-000016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5" name="Text Box 4">
          <a:extLst>
            <a:ext uri="{FF2B5EF4-FFF2-40B4-BE49-F238E27FC236}">
              <a16:creationId xmlns="" xmlns:a16="http://schemas.microsoft.com/office/drawing/2014/main" id="{00000000-0008-0000-0000-000017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6" name="Text Box 4">
          <a:extLst>
            <a:ext uri="{FF2B5EF4-FFF2-40B4-BE49-F238E27FC236}">
              <a16:creationId xmlns="" xmlns:a16="http://schemas.microsoft.com/office/drawing/2014/main" id="{00000000-0008-0000-0000-000018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7" name="Text Box 4">
          <a:extLst>
            <a:ext uri="{FF2B5EF4-FFF2-40B4-BE49-F238E27FC236}">
              <a16:creationId xmlns="" xmlns:a16="http://schemas.microsoft.com/office/drawing/2014/main" id="{00000000-0008-0000-0000-000019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8" name="Text Box 4">
          <a:extLst>
            <a:ext uri="{FF2B5EF4-FFF2-40B4-BE49-F238E27FC236}">
              <a16:creationId xmlns="" xmlns:a16="http://schemas.microsoft.com/office/drawing/2014/main" id="{00000000-0008-0000-0000-00001A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xdr:row>
      <xdr:rowOff>0</xdr:rowOff>
    </xdr:from>
    <xdr:to>
      <xdr:col>0</xdr:col>
      <xdr:colOff>266700</xdr:colOff>
      <xdr:row>3</xdr:row>
      <xdr:rowOff>38100</xdr:rowOff>
    </xdr:to>
    <xdr:sp macro="" textlink="">
      <xdr:nvSpPr>
        <xdr:cNvPr id="539" name="Text Box 4">
          <a:extLst>
            <a:ext uri="{FF2B5EF4-FFF2-40B4-BE49-F238E27FC236}">
              <a16:creationId xmlns="" xmlns:a16="http://schemas.microsoft.com/office/drawing/2014/main" id="{00000000-0008-0000-0000-00001B020000}"/>
            </a:ext>
          </a:extLst>
        </xdr:cNvPr>
        <xdr:cNvSpPr txBox="1">
          <a:spLocks noChangeArrowheads="1"/>
        </xdr:cNvSpPr>
      </xdr:nvSpPr>
      <xdr:spPr bwMode="auto">
        <a:xfrm>
          <a:off x="0" y="10515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42</xdr:row>
      <xdr:rowOff>0</xdr:rowOff>
    </xdr:from>
    <xdr:ext cx="66675" cy="57150"/>
    <xdr:sp macro="" textlink="">
      <xdr:nvSpPr>
        <xdr:cNvPr id="540" name="Text Box 4">
          <a:extLst>
            <a:ext uri="{FF2B5EF4-FFF2-40B4-BE49-F238E27FC236}">
              <a16:creationId xmlns="" xmlns:a16="http://schemas.microsoft.com/office/drawing/2014/main" id="{00000000-0008-0000-0000-00001C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1" name="Text Box 4">
          <a:extLst>
            <a:ext uri="{FF2B5EF4-FFF2-40B4-BE49-F238E27FC236}">
              <a16:creationId xmlns="" xmlns:a16="http://schemas.microsoft.com/office/drawing/2014/main" id="{00000000-0008-0000-0000-00001D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2" name="Text Box 4">
          <a:extLst>
            <a:ext uri="{FF2B5EF4-FFF2-40B4-BE49-F238E27FC236}">
              <a16:creationId xmlns="" xmlns:a16="http://schemas.microsoft.com/office/drawing/2014/main" id="{00000000-0008-0000-0000-00001E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3" name="Text Box 4">
          <a:extLst>
            <a:ext uri="{FF2B5EF4-FFF2-40B4-BE49-F238E27FC236}">
              <a16:creationId xmlns="" xmlns:a16="http://schemas.microsoft.com/office/drawing/2014/main" id="{00000000-0008-0000-0000-00001F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4" name="Text Box 4">
          <a:extLst>
            <a:ext uri="{FF2B5EF4-FFF2-40B4-BE49-F238E27FC236}">
              <a16:creationId xmlns="" xmlns:a16="http://schemas.microsoft.com/office/drawing/2014/main" id="{00000000-0008-0000-0000-000020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5" name="Text Box 4">
          <a:extLst>
            <a:ext uri="{FF2B5EF4-FFF2-40B4-BE49-F238E27FC236}">
              <a16:creationId xmlns="" xmlns:a16="http://schemas.microsoft.com/office/drawing/2014/main" id="{00000000-0008-0000-0000-000021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6" name="Text Box 4">
          <a:extLst>
            <a:ext uri="{FF2B5EF4-FFF2-40B4-BE49-F238E27FC236}">
              <a16:creationId xmlns="" xmlns:a16="http://schemas.microsoft.com/office/drawing/2014/main" id="{00000000-0008-0000-0000-000022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7" name="Text Box 4">
          <a:extLst>
            <a:ext uri="{FF2B5EF4-FFF2-40B4-BE49-F238E27FC236}">
              <a16:creationId xmlns="" xmlns:a16="http://schemas.microsoft.com/office/drawing/2014/main" id="{00000000-0008-0000-0000-000023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8" name="Text Box 4">
          <a:extLst>
            <a:ext uri="{FF2B5EF4-FFF2-40B4-BE49-F238E27FC236}">
              <a16:creationId xmlns="" xmlns:a16="http://schemas.microsoft.com/office/drawing/2014/main" id="{00000000-0008-0000-0000-000024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49" name="Text Box 4">
          <a:extLst>
            <a:ext uri="{FF2B5EF4-FFF2-40B4-BE49-F238E27FC236}">
              <a16:creationId xmlns="" xmlns:a16="http://schemas.microsoft.com/office/drawing/2014/main" id="{00000000-0008-0000-0000-000025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50" name="Text Box 4">
          <a:extLst>
            <a:ext uri="{FF2B5EF4-FFF2-40B4-BE49-F238E27FC236}">
              <a16:creationId xmlns="" xmlns:a16="http://schemas.microsoft.com/office/drawing/2014/main" id="{00000000-0008-0000-0000-000026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51" name="Text Box 4">
          <a:extLst>
            <a:ext uri="{FF2B5EF4-FFF2-40B4-BE49-F238E27FC236}">
              <a16:creationId xmlns="" xmlns:a16="http://schemas.microsoft.com/office/drawing/2014/main" id="{00000000-0008-0000-0000-000027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52" name="Text Box 4">
          <a:extLst>
            <a:ext uri="{FF2B5EF4-FFF2-40B4-BE49-F238E27FC236}">
              <a16:creationId xmlns="" xmlns:a16="http://schemas.microsoft.com/office/drawing/2014/main" id="{00000000-0008-0000-0000-000028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53" name="Text Box 4">
          <a:extLst>
            <a:ext uri="{FF2B5EF4-FFF2-40B4-BE49-F238E27FC236}">
              <a16:creationId xmlns="" xmlns:a16="http://schemas.microsoft.com/office/drawing/2014/main" id="{00000000-0008-0000-0000-000029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54" name="Text Box 4">
          <a:extLst>
            <a:ext uri="{FF2B5EF4-FFF2-40B4-BE49-F238E27FC236}">
              <a16:creationId xmlns="" xmlns:a16="http://schemas.microsoft.com/office/drawing/2014/main" id="{00000000-0008-0000-0000-00002A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55" name="Text Box 4">
          <a:extLst>
            <a:ext uri="{FF2B5EF4-FFF2-40B4-BE49-F238E27FC236}">
              <a16:creationId xmlns="" xmlns:a16="http://schemas.microsoft.com/office/drawing/2014/main" id="{00000000-0008-0000-0000-00002B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56" name="Text Box 4">
          <a:extLst>
            <a:ext uri="{FF2B5EF4-FFF2-40B4-BE49-F238E27FC236}">
              <a16:creationId xmlns="" xmlns:a16="http://schemas.microsoft.com/office/drawing/2014/main" id="{00000000-0008-0000-0000-00002C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57" name="Text Box 4">
          <a:extLst>
            <a:ext uri="{FF2B5EF4-FFF2-40B4-BE49-F238E27FC236}">
              <a16:creationId xmlns="" xmlns:a16="http://schemas.microsoft.com/office/drawing/2014/main" id="{00000000-0008-0000-0000-00002D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58" name="Text Box 4">
          <a:extLst>
            <a:ext uri="{FF2B5EF4-FFF2-40B4-BE49-F238E27FC236}">
              <a16:creationId xmlns="" xmlns:a16="http://schemas.microsoft.com/office/drawing/2014/main" id="{00000000-0008-0000-0000-00002E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59" name="Text Box 4">
          <a:extLst>
            <a:ext uri="{FF2B5EF4-FFF2-40B4-BE49-F238E27FC236}">
              <a16:creationId xmlns="" xmlns:a16="http://schemas.microsoft.com/office/drawing/2014/main" id="{00000000-0008-0000-0000-00002F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47625"/>
    <xdr:sp macro="" textlink="">
      <xdr:nvSpPr>
        <xdr:cNvPr id="560" name="Text Box 4">
          <a:extLst>
            <a:ext uri="{FF2B5EF4-FFF2-40B4-BE49-F238E27FC236}">
              <a16:creationId xmlns="" xmlns:a16="http://schemas.microsoft.com/office/drawing/2014/main" id="{00000000-0008-0000-0000-000030020000}"/>
            </a:ext>
          </a:extLst>
        </xdr:cNvPr>
        <xdr:cNvSpPr txBox="1">
          <a:spLocks noChangeArrowheads="1"/>
        </xdr:cNvSpPr>
      </xdr:nvSpPr>
      <xdr:spPr bwMode="auto">
        <a:xfrm>
          <a:off x="0" y="342214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47625"/>
    <xdr:sp macro="" textlink="">
      <xdr:nvSpPr>
        <xdr:cNvPr id="561" name="Text Box 4">
          <a:extLst>
            <a:ext uri="{FF2B5EF4-FFF2-40B4-BE49-F238E27FC236}">
              <a16:creationId xmlns="" xmlns:a16="http://schemas.microsoft.com/office/drawing/2014/main" id="{00000000-0008-0000-0000-000031020000}"/>
            </a:ext>
          </a:extLst>
        </xdr:cNvPr>
        <xdr:cNvSpPr txBox="1">
          <a:spLocks noChangeArrowheads="1"/>
        </xdr:cNvSpPr>
      </xdr:nvSpPr>
      <xdr:spPr bwMode="auto">
        <a:xfrm>
          <a:off x="0" y="342214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62" name="Text Box 4">
          <a:extLst>
            <a:ext uri="{FF2B5EF4-FFF2-40B4-BE49-F238E27FC236}">
              <a16:creationId xmlns="" xmlns:a16="http://schemas.microsoft.com/office/drawing/2014/main" id="{00000000-0008-0000-0000-000032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63" name="Text Box 4">
          <a:extLst>
            <a:ext uri="{FF2B5EF4-FFF2-40B4-BE49-F238E27FC236}">
              <a16:creationId xmlns="" xmlns:a16="http://schemas.microsoft.com/office/drawing/2014/main" id="{00000000-0008-0000-0000-000033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47625"/>
    <xdr:sp macro="" textlink="">
      <xdr:nvSpPr>
        <xdr:cNvPr id="564" name="Text Box 4">
          <a:extLst>
            <a:ext uri="{FF2B5EF4-FFF2-40B4-BE49-F238E27FC236}">
              <a16:creationId xmlns="" xmlns:a16="http://schemas.microsoft.com/office/drawing/2014/main" id="{00000000-0008-0000-0000-000034020000}"/>
            </a:ext>
          </a:extLst>
        </xdr:cNvPr>
        <xdr:cNvSpPr txBox="1">
          <a:spLocks noChangeArrowheads="1"/>
        </xdr:cNvSpPr>
      </xdr:nvSpPr>
      <xdr:spPr bwMode="auto">
        <a:xfrm>
          <a:off x="0" y="342214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47625"/>
    <xdr:sp macro="" textlink="">
      <xdr:nvSpPr>
        <xdr:cNvPr id="565" name="Text Box 4">
          <a:extLst>
            <a:ext uri="{FF2B5EF4-FFF2-40B4-BE49-F238E27FC236}">
              <a16:creationId xmlns="" xmlns:a16="http://schemas.microsoft.com/office/drawing/2014/main" id="{00000000-0008-0000-0000-000035020000}"/>
            </a:ext>
          </a:extLst>
        </xdr:cNvPr>
        <xdr:cNvSpPr txBox="1">
          <a:spLocks noChangeArrowheads="1"/>
        </xdr:cNvSpPr>
      </xdr:nvSpPr>
      <xdr:spPr bwMode="auto">
        <a:xfrm>
          <a:off x="0" y="342214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66" name="Text Box 4">
          <a:extLst>
            <a:ext uri="{FF2B5EF4-FFF2-40B4-BE49-F238E27FC236}">
              <a16:creationId xmlns="" xmlns:a16="http://schemas.microsoft.com/office/drawing/2014/main" id="{00000000-0008-0000-0000-000036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67" name="Text Box 4">
          <a:extLst>
            <a:ext uri="{FF2B5EF4-FFF2-40B4-BE49-F238E27FC236}">
              <a16:creationId xmlns="" xmlns:a16="http://schemas.microsoft.com/office/drawing/2014/main" id="{00000000-0008-0000-0000-000037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68" name="Text Box 4">
          <a:extLst>
            <a:ext uri="{FF2B5EF4-FFF2-40B4-BE49-F238E27FC236}">
              <a16:creationId xmlns="" xmlns:a16="http://schemas.microsoft.com/office/drawing/2014/main" id="{00000000-0008-0000-0000-000038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69" name="Text Box 4">
          <a:extLst>
            <a:ext uri="{FF2B5EF4-FFF2-40B4-BE49-F238E27FC236}">
              <a16:creationId xmlns="" xmlns:a16="http://schemas.microsoft.com/office/drawing/2014/main" id="{00000000-0008-0000-0000-000039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0" name="Text Box 4">
          <a:extLst>
            <a:ext uri="{FF2B5EF4-FFF2-40B4-BE49-F238E27FC236}">
              <a16:creationId xmlns="" xmlns:a16="http://schemas.microsoft.com/office/drawing/2014/main" id="{00000000-0008-0000-0000-00003A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1" name="Text Box 4">
          <a:extLst>
            <a:ext uri="{FF2B5EF4-FFF2-40B4-BE49-F238E27FC236}">
              <a16:creationId xmlns="" xmlns:a16="http://schemas.microsoft.com/office/drawing/2014/main" id="{00000000-0008-0000-0000-00003B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2" name="Text Box 4">
          <a:extLst>
            <a:ext uri="{FF2B5EF4-FFF2-40B4-BE49-F238E27FC236}">
              <a16:creationId xmlns="" xmlns:a16="http://schemas.microsoft.com/office/drawing/2014/main" id="{00000000-0008-0000-0000-00003C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3" name="Text Box 4">
          <a:extLst>
            <a:ext uri="{FF2B5EF4-FFF2-40B4-BE49-F238E27FC236}">
              <a16:creationId xmlns="" xmlns:a16="http://schemas.microsoft.com/office/drawing/2014/main" id="{00000000-0008-0000-0000-00003D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4" name="Text Box 4">
          <a:extLst>
            <a:ext uri="{FF2B5EF4-FFF2-40B4-BE49-F238E27FC236}">
              <a16:creationId xmlns="" xmlns:a16="http://schemas.microsoft.com/office/drawing/2014/main" id="{00000000-0008-0000-0000-00003E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5" name="Text Box 4">
          <a:extLst>
            <a:ext uri="{FF2B5EF4-FFF2-40B4-BE49-F238E27FC236}">
              <a16:creationId xmlns="" xmlns:a16="http://schemas.microsoft.com/office/drawing/2014/main" id="{00000000-0008-0000-0000-00003F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6" name="Text Box 4">
          <a:extLst>
            <a:ext uri="{FF2B5EF4-FFF2-40B4-BE49-F238E27FC236}">
              <a16:creationId xmlns="" xmlns:a16="http://schemas.microsoft.com/office/drawing/2014/main" id="{00000000-0008-0000-0000-000040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7" name="Text Box 4">
          <a:extLst>
            <a:ext uri="{FF2B5EF4-FFF2-40B4-BE49-F238E27FC236}">
              <a16:creationId xmlns="" xmlns:a16="http://schemas.microsoft.com/office/drawing/2014/main" id="{00000000-0008-0000-0000-000041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8" name="Text Box 4">
          <a:extLst>
            <a:ext uri="{FF2B5EF4-FFF2-40B4-BE49-F238E27FC236}">
              <a16:creationId xmlns="" xmlns:a16="http://schemas.microsoft.com/office/drawing/2014/main" id="{00000000-0008-0000-0000-000042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66675" cy="57150"/>
    <xdr:sp macro="" textlink="">
      <xdr:nvSpPr>
        <xdr:cNvPr id="579" name="Text Box 4">
          <a:extLst>
            <a:ext uri="{FF2B5EF4-FFF2-40B4-BE49-F238E27FC236}">
              <a16:creationId xmlns="" xmlns:a16="http://schemas.microsoft.com/office/drawing/2014/main" id="{00000000-0008-0000-0000-000043020000}"/>
            </a:ext>
          </a:extLst>
        </xdr:cNvPr>
        <xdr:cNvSpPr txBox="1">
          <a:spLocks noChangeArrowheads="1"/>
        </xdr:cNvSpPr>
      </xdr:nvSpPr>
      <xdr:spPr bwMode="auto">
        <a:xfrm>
          <a:off x="0" y="342214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80" name="Text Box 4">
          <a:extLst>
            <a:ext uri="{FF2B5EF4-FFF2-40B4-BE49-F238E27FC236}">
              <a16:creationId xmlns="" xmlns:a16="http://schemas.microsoft.com/office/drawing/2014/main" id="{00000000-0008-0000-0000-000044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81" name="Text Box 4">
          <a:extLst>
            <a:ext uri="{FF2B5EF4-FFF2-40B4-BE49-F238E27FC236}">
              <a16:creationId xmlns="" xmlns:a16="http://schemas.microsoft.com/office/drawing/2014/main" id="{00000000-0008-0000-0000-000045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82" name="Text Box 4">
          <a:extLst>
            <a:ext uri="{FF2B5EF4-FFF2-40B4-BE49-F238E27FC236}">
              <a16:creationId xmlns="" xmlns:a16="http://schemas.microsoft.com/office/drawing/2014/main" id="{00000000-0008-0000-0000-000046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42</xdr:row>
      <xdr:rowOff>0</xdr:rowOff>
    </xdr:from>
    <xdr:ext cx="266700" cy="38100"/>
    <xdr:sp macro="" textlink="">
      <xdr:nvSpPr>
        <xdr:cNvPr id="583" name="Text Box 4">
          <a:extLst>
            <a:ext uri="{FF2B5EF4-FFF2-40B4-BE49-F238E27FC236}">
              <a16:creationId xmlns="" xmlns:a16="http://schemas.microsoft.com/office/drawing/2014/main" id="{00000000-0008-0000-0000-000047020000}"/>
            </a:ext>
          </a:extLst>
        </xdr:cNvPr>
        <xdr:cNvSpPr txBox="1">
          <a:spLocks noChangeArrowheads="1"/>
        </xdr:cNvSpPr>
      </xdr:nvSpPr>
      <xdr:spPr bwMode="auto">
        <a:xfrm>
          <a:off x="0" y="342214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84" name="Text Box 4">
          <a:extLst>
            <a:ext uri="{FF2B5EF4-FFF2-40B4-BE49-F238E27FC236}">
              <a16:creationId xmlns="" xmlns:a16="http://schemas.microsoft.com/office/drawing/2014/main" id="{00000000-0008-0000-0000-000048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85" name="Text Box 4">
          <a:extLst>
            <a:ext uri="{FF2B5EF4-FFF2-40B4-BE49-F238E27FC236}">
              <a16:creationId xmlns="" xmlns:a16="http://schemas.microsoft.com/office/drawing/2014/main" id="{00000000-0008-0000-0000-000049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86" name="Text Box 4">
          <a:extLst>
            <a:ext uri="{FF2B5EF4-FFF2-40B4-BE49-F238E27FC236}">
              <a16:creationId xmlns="" xmlns:a16="http://schemas.microsoft.com/office/drawing/2014/main" id="{00000000-0008-0000-0000-00004A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87" name="Text Box 4">
          <a:extLst>
            <a:ext uri="{FF2B5EF4-FFF2-40B4-BE49-F238E27FC236}">
              <a16:creationId xmlns="" xmlns:a16="http://schemas.microsoft.com/office/drawing/2014/main" id="{00000000-0008-0000-0000-00004B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88" name="Text Box 4">
          <a:extLst>
            <a:ext uri="{FF2B5EF4-FFF2-40B4-BE49-F238E27FC236}">
              <a16:creationId xmlns="" xmlns:a16="http://schemas.microsoft.com/office/drawing/2014/main" id="{00000000-0008-0000-0000-00004C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89" name="Text Box 4">
          <a:extLst>
            <a:ext uri="{FF2B5EF4-FFF2-40B4-BE49-F238E27FC236}">
              <a16:creationId xmlns="" xmlns:a16="http://schemas.microsoft.com/office/drawing/2014/main" id="{00000000-0008-0000-0000-00004D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90" name="Text Box 4">
          <a:extLst>
            <a:ext uri="{FF2B5EF4-FFF2-40B4-BE49-F238E27FC236}">
              <a16:creationId xmlns="" xmlns:a16="http://schemas.microsoft.com/office/drawing/2014/main" id="{00000000-0008-0000-0000-00004E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91" name="Text Box 4">
          <a:extLst>
            <a:ext uri="{FF2B5EF4-FFF2-40B4-BE49-F238E27FC236}">
              <a16:creationId xmlns="" xmlns:a16="http://schemas.microsoft.com/office/drawing/2014/main" id="{00000000-0008-0000-0000-00004F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92" name="Text Box 4">
          <a:extLst>
            <a:ext uri="{FF2B5EF4-FFF2-40B4-BE49-F238E27FC236}">
              <a16:creationId xmlns="" xmlns:a16="http://schemas.microsoft.com/office/drawing/2014/main" id="{00000000-0008-0000-0000-000050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93" name="Text Box 4">
          <a:extLst>
            <a:ext uri="{FF2B5EF4-FFF2-40B4-BE49-F238E27FC236}">
              <a16:creationId xmlns="" xmlns:a16="http://schemas.microsoft.com/office/drawing/2014/main" id="{00000000-0008-0000-0000-000051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94" name="Text Box 4">
          <a:extLst>
            <a:ext uri="{FF2B5EF4-FFF2-40B4-BE49-F238E27FC236}">
              <a16:creationId xmlns="" xmlns:a16="http://schemas.microsoft.com/office/drawing/2014/main" id="{00000000-0008-0000-0000-000052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595" name="Text Box 4">
          <a:extLst>
            <a:ext uri="{FF2B5EF4-FFF2-40B4-BE49-F238E27FC236}">
              <a16:creationId xmlns="" xmlns:a16="http://schemas.microsoft.com/office/drawing/2014/main" id="{00000000-0008-0000-0000-000053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596" name="Text Box 4">
          <a:extLst>
            <a:ext uri="{FF2B5EF4-FFF2-40B4-BE49-F238E27FC236}">
              <a16:creationId xmlns="" xmlns:a16="http://schemas.microsoft.com/office/drawing/2014/main" id="{00000000-0008-0000-0000-000054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597" name="Text Box 4">
          <a:extLst>
            <a:ext uri="{FF2B5EF4-FFF2-40B4-BE49-F238E27FC236}">
              <a16:creationId xmlns="" xmlns:a16="http://schemas.microsoft.com/office/drawing/2014/main" id="{00000000-0008-0000-0000-000055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598" name="Text Box 4">
          <a:extLst>
            <a:ext uri="{FF2B5EF4-FFF2-40B4-BE49-F238E27FC236}">
              <a16:creationId xmlns="" xmlns:a16="http://schemas.microsoft.com/office/drawing/2014/main" id="{00000000-0008-0000-0000-000056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599" name="Text Box 4">
          <a:extLst>
            <a:ext uri="{FF2B5EF4-FFF2-40B4-BE49-F238E27FC236}">
              <a16:creationId xmlns="" xmlns:a16="http://schemas.microsoft.com/office/drawing/2014/main" id="{00000000-0008-0000-0000-000057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00" name="Text Box 4">
          <a:extLst>
            <a:ext uri="{FF2B5EF4-FFF2-40B4-BE49-F238E27FC236}">
              <a16:creationId xmlns="" xmlns:a16="http://schemas.microsoft.com/office/drawing/2014/main" id="{00000000-0008-0000-0000-000058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01" name="Text Box 4">
          <a:extLst>
            <a:ext uri="{FF2B5EF4-FFF2-40B4-BE49-F238E27FC236}">
              <a16:creationId xmlns="" xmlns:a16="http://schemas.microsoft.com/office/drawing/2014/main" id="{00000000-0008-0000-0000-000059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02" name="Text Box 4">
          <a:extLst>
            <a:ext uri="{FF2B5EF4-FFF2-40B4-BE49-F238E27FC236}">
              <a16:creationId xmlns="" xmlns:a16="http://schemas.microsoft.com/office/drawing/2014/main" id="{00000000-0008-0000-0000-00005A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03" name="Text Box 4">
          <a:extLst>
            <a:ext uri="{FF2B5EF4-FFF2-40B4-BE49-F238E27FC236}">
              <a16:creationId xmlns="" xmlns:a16="http://schemas.microsoft.com/office/drawing/2014/main" id="{00000000-0008-0000-0000-00005B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04" name="Text Box 4">
          <a:extLst>
            <a:ext uri="{FF2B5EF4-FFF2-40B4-BE49-F238E27FC236}">
              <a16:creationId xmlns="" xmlns:a16="http://schemas.microsoft.com/office/drawing/2014/main" id="{00000000-0008-0000-0000-00005C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05" name="Text Box 4">
          <a:extLst>
            <a:ext uri="{FF2B5EF4-FFF2-40B4-BE49-F238E27FC236}">
              <a16:creationId xmlns="" xmlns:a16="http://schemas.microsoft.com/office/drawing/2014/main" id="{00000000-0008-0000-0000-00005D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06" name="Text Box 4">
          <a:extLst>
            <a:ext uri="{FF2B5EF4-FFF2-40B4-BE49-F238E27FC236}">
              <a16:creationId xmlns="" xmlns:a16="http://schemas.microsoft.com/office/drawing/2014/main" id="{00000000-0008-0000-0000-00005E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07" name="Text Box 4">
          <a:extLst>
            <a:ext uri="{FF2B5EF4-FFF2-40B4-BE49-F238E27FC236}">
              <a16:creationId xmlns="" xmlns:a16="http://schemas.microsoft.com/office/drawing/2014/main" id="{00000000-0008-0000-0000-00005F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08" name="Text Box 4">
          <a:extLst>
            <a:ext uri="{FF2B5EF4-FFF2-40B4-BE49-F238E27FC236}">
              <a16:creationId xmlns="" xmlns:a16="http://schemas.microsoft.com/office/drawing/2014/main" id="{00000000-0008-0000-0000-000060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09" name="Text Box 4">
          <a:extLst>
            <a:ext uri="{FF2B5EF4-FFF2-40B4-BE49-F238E27FC236}">
              <a16:creationId xmlns="" xmlns:a16="http://schemas.microsoft.com/office/drawing/2014/main" id="{00000000-0008-0000-0000-000061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10" name="Text Box 4">
          <a:extLst>
            <a:ext uri="{FF2B5EF4-FFF2-40B4-BE49-F238E27FC236}">
              <a16:creationId xmlns="" xmlns:a16="http://schemas.microsoft.com/office/drawing/2014/main" id="{00000000-0008-0000-0000-000062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11" name="Text Box 4">
          <a:extLst>
            <a:ext uri="{FF2B5EF4-FFF2-40B4-BE49-F238E27FC236}">
              <a16:creationId xmlns="" xmlns:a16="http://schemas.microsoft.com/office/drawing/2014/main" id="{00000000-0008-0000-0000-000063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12" name="Text Box 4">
          <a:extLst>
            <a:ext uri="{FF2B5EF4-FFF2-40B4-BE49-F238E27FC236}">
              <a16:creationId xmlns="" xmlns:a16="http://schemas.microsoft.com/office/drawing/2014/main" id="{00000000-0008-0000-0000-000064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13" name="Text Box 4">
          <a:extLst>
            <a:ext uri="{FF2B5EF4-FFF2-40B4-BE49-F238E27FC236}">
              <a16:creationId xmlns="" xmlns:a16="http://schemas.microsoft.com/office/drawing/2014/main" id="{00000000-0008-0000-0000-000065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14" name="Text Box 4">
          <a:extLst>
            <a:ext uri="{FF2B5EF4-FFF2-40B4-BE49-F238E27FC236}">
              <a16:creationId xmlns="" xmlns:a16="http://schemas.microsoft.com/office/drawing/2014/main" id="{00000000-0008-0000-0000-000066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15" name="Text Box 4">
          <a:extLst>
            <a:ext uri="{FF2B5EF4-FFF2-40B4-BE49-F238E27FC236}">
              <a16:creationId xmlns="" xmlns:a16="http://schemas.microsoft.com/office/drawing/2014/main" id="{00000000-0008-0000-0000-000067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16" name="Text Box 4">
          <a:extLst>
            <a:ext uri="{FF2B5EF4-FFF2-40B4-BE49-F238E27FC236}">
              <a16:creationId xmlns="" xmlns:a16="http://schemas.microsoft.com/office/drawing/2014/main" id="{00000000-0008-0000-0000-000068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17" name="Text Box 4">
          <a:extLst>
            <a:ext uri="{FF2B5EF4-FFF2-40B4-BE49-F238E27FC236}">
              <a16:creationId xmlns="" xmlns:a16="http://schemas.microsoft.com/office/drawing/2014/main" id="{00000000-0008-0000-0000-000069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18" name="Text Box 4">
          <a:extLst>
            <a:ext uri="{FF2B5EF4-FFF2-40B4-BE49-F238E27FC236}">
              <a16:creationId xmlns="" xmlns:a16="http://schemas.microsoft.com/office/drawing/2014/main" id="{00000000-0008-0000-0000-00006A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19" name="Text Box 4">
          <a:extLst>
            <a:ext uri="{FF2B5EF4-FFF2-40B4-BE49-F238E27FC236}">
              <a16:creationId xmlns="" xmlns:a16="http://schemas.microsoft.com/office/drawing/2014/main" id="{00000000-0008-0000-0000-00006B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20" name="Text Box 4">
          <a:extLst>
            <a:ext uri="{FF2B5EF4-FFF2-40B4-BE49-F238E27FC236}">
              <a16:creationId xmlns="" xmlns:a16="http://schemas.microsoft.com/office/drawing/2014/main" id="{00000000-0008-0000-0000-00006C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21" name="Text Box 4">
          <a:extLst>
            <a:ext uri="{FF2B5EF4-FFF2-40B4-BE49-F238E27FC236}">
              <a16:creationId xmlns="" xmlns:a16="http://schemas.microsoft.com/office/drawing/2014/main" id="{00000000-0008-0000-0000-00006D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22" name="Text Box 4">
          <a:extLst>
            <a:ext uri="{FF2B5EF4-FFF2-40B4-BE49-F238E27FC236}">
              <a16:creationId xmlns="" xmlns:a16="http://schemas.microsoft.com/office/drawing/2014/main" id="{00000000-0008-0000-0000-00006E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23" name="Text Box 4">
          <a:extLst>
            <a:ext uri="{FF2B5EF4-FFF2-40B4-BE49-F238E27FC236}">
              <a16:creationId xmlns="" xmlns:a16="http://schemas.microsoft.com/office/drawing/2014/main" id="{00000000-0008-0000-0000-00006F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24" name="Text Box 4">
          <a:extLst>
            <a:ext uri="{FF2B5EF4-FFF2-40B4-BE49-F238E27FC236}">
              <a16:creationId xmlns="" xmlns:a16="http://schemas.microsoft.com/office/drawing/2014/main" id="{00000000-0008-0000-0000-000070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25" name="Text Box 4">
          <a:extLst>
            <a:ext uri="{FF2B5EF4-FFF2-40B4-BE49-F238E27FC236}">
              <a16:creationId xmlns="" xmlns:a16="http://schemas.microsoft.com/office/drawing/2014/main" id="{00000000-0008-0000-0000-000071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26" name="Text Box 4">
          <a:extLst>
            <a:ext uri="{FF2B5EF4-FFF2-40B4-BE49-F238E27FC236}">
              <a16:creationId xmlns="" xmlns:a16="http://schemas.microsoft.com/office/drawing/2014/main" id="{00000000-0008-0000-0000-000072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27" name="Text Box 4">
          <a:extLst>
            <a:ext uri="{FF2B5EF4-FFF2-40B4-BE49-F238E27FC236}">
              <a16:creationId xmlns="" xmlns:a16="http://schemas.microsoft.com/office/drawing/2014/main" id="{00000000-0008-0000-0000-000073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28" name="Text Box 4">
          <a:extLst>
            <a:ext uri="{FF2B5EF4-FFF2-40B4-BE49-F238E27FC236}">
              <a16:creationId xmlns="" xmlns:a16="http://schemas.microsoft.com/office/drawing/2014/main" id="{00000000-0008-0000-0000-000074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29" name="Text Box 4">
          <a:extLst>
            <a:ext uri="{FF2B5EF4-FFF2-40B4-BE49-F238E27FC236}">
              <a16:creationId xmlns="" xmlns:a16="http://schemas.microsoft.com/office/drawing/2014/main" id="{00000000-0008-0000-0000-000075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0" name="Text Box 4">
          <a:extLst>
            <a:ext uri="{FF2B5EF4-FFF2-40B4-BE49-F238E27FC236}">
              <a16:creationId xmlns="" xmlns:a16="http://schemas.microsoft.com/office/drawing/2014/main" id="{00000000-0008-0000-0000-000076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1" name="Text Box 4">
          <a:extLst>
            <a:ext uri="{FF2B5EF4-FFF2-40B4-BE49-F238E27FC236}">
              <a16:creationId xmlns="" xmlns:a16="http://schemas.microsoft.com/office/drawing/2014/main" id="{00000000-0008-0000-0000-000077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2" name="Text Box 4">
          <a:extLst>
            <a:ext uri="{FF2B5EF4-FFF2-40B4-BE49-F238E27FC236}">
              <a16:creationId xmlns="" xmlns:a16="http://schemas.microsoft.com/office/drawing/2014/main" id="{00000000-0008-0000-0000-000078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3" name="Text Box 4">
          <a:extLst>
            <a:ext uri="{FF2B5EF4-FFF2-40B4-BE49-F238E27FC236}">
              <a16:creationId xmlns="" xmlns:a16="http://schemas.microsoft.com/office/drawing/2014/main" id="{00000000-0008-0000-0000-000079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4" name="Text Box 4">
          <a:extLst>
            <a:ext uri="{FF2B5EF4-FFF2-40B4-BE49-F238E27FC236}">
              <a16:creationId xmlns="" xmlns:a16="http://schemas.microsoft.com/office/drawing/2014/main" id="{00000000-0008-0000-0000-00007A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5" name="Text Box 4">
          <a:extLst>
            <a:ext uri="{FF2B5EF4-FFF2-40B4-BE49-F238E27FC236}">
              <a16:creationId xmlns="" xmlns:a16="http://schemas.microsoft.com/office/drawing/2014/main" id="{00000000-0008-0000-0000-00007B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6" name="Text Box 4">
          <a:extLst>
            <a:ext uri="{FF2B5EF4-FFF2-40B4-BE49-F238E27FC236}">
              <a16:creationId xmlns="" xmlns:a16="http://schemas.microsoft.com/office/drawing/2014/main" id="{00000000-0008-0000-0000-00007C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7" name="Text Box 4">
          <a:extLst>
            <a:ext uri="{FF2B5EF4-FFF2-40B4-BE49-F238E27FC236}">
              <a16:creationId xmlns="" xmlns:a16="http://schemas.microsoft.com/office/drawing/2014/main" id="{00000000-0008-0000-0000-00007D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8" name="Text Box 4">
          <a:extLst>
            <a:ext uri="{FF2B5EF4-FFF2-40B4-BE49-F238E27FC236}">
              <a16:creationId xmlns="" xmlns:a16="http://schemas.microsoft.com/office/drawing/2014/main" id="{00000000-0008-0000-0000-00007E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39" name="Text Box 4">
          <a:extLst>
            <a:ext uri="{FF2B5EF4-FFF2-40B4-BE49-F238E27FC236}">
              <a16:creationId xmlns="" xmlns:a16="http://schemas.microsoft.com/office/drawing/2014/main" id="{00000000-0008-0000-0000-00007F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40" name="Text Box 4">
          <a:extLst>
            <a:ext uri="{FF2B5EF4-FFF2-40B4-BE49-F238E27FC236}">
              <a16:creationId xmlns="" xmlns:a16="http://schemas.microsoft.com/office/drawing/2014/main" id="{00000000-0008-0000-0000-000080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41" name="Text Box 4">
          <a:extLst>
            <a:ext uri="{FF2B5EF4-FFF2-40B4-BE49-F238E27FC236}">
              <a16:creationId xmlns="" xmlns:a16="http://schemas.microsoft.com/office/drawing/2014/main" id="{00000000-0008-0000-0000-000081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42" name="Text Box 4">
          <a:extLst>
            <a:ext uri="{FF2B5EF4-FFF2-40B4-BE49-F238E27FC236}">
              <a16:creationId xmlns="" xmlns:a16="http://schemas.microsoft.com/office/drawing/2014/main" id="{00000000-0008-0000-0000-000082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43" name="Text Box 4">
          <a:extLst>
            <a:ext uri="{FF2B5EF4-FFF2-40B4-BE49-F238E27FC236}">
              <a16:creationId xmlns="" xmlns:a16="http://schemas.microsoft.com/office/drawing/2014/main" id="{00000000-0008-0000-0000-000083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44" name="Text Box 4">
          <a:extLst>
            <a:ext uri="{FF2B5EF4-FFF2-40B4-BE49-F238E27FC236}">
              <a16:creationId xmlns="" xmlns:a16="http://schemas.microsoft.com/office/drawing/2014/main" id="{00000000-0008-0000-0000-000084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45" name="Text Box 4">
          <a:extLst>
            <a:ext uri="{FF2B5EF4-FFF2-40B4-BE49-F238E27FC236}">
              <a16:creationId xmlns="" xmlns:a16="http://schemas.microsoft.com/office/drawing/2014/main" id="{00000000-0008-0000-0000-000085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46" name="Text Box 4">
          <a:extLst>
            <a:ext uri="{FF2B5EF4-FFF2-40B4-BE49-F238E27FC236}">
              <a16:creationId xmlns="" xmlns:a16="http://schemas.microsoft.com/office/drawing/2014/main" id="{00000000-0008-0000-0000-000086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47" name="Text Box 4">
          <a:extLst>
            <a:ext uri="{FF2B5EF4-FFF2-40B4-BE49-F238E27FC236}">
              <a16:creationId xmlns="" xmlns:a16="http://schemas.microsoft.com/office/drawing/2014/main" id="{00000000-0008-0000-0000-000087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48" name="Text Box 4">
          <a:extLst>
            <a:ext uri="{FF2B5EF4-FFF2-40B4-BE49-F238E27FC236}">
              <a16:creationId xmlns="" xmlns:a16="http://schemas.microsoft.com/office/drawing/2014/main" id="{00000000-0008-0000-0000-000088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49" name="Text Box 4">
          <a:extLst>
            <a:ext uri="{FF2B5EF4-FFF2-40B4-BE49-F238E27FC236}">
              <a16:creationId xmlns="" xmlns:a16="http://schemas.microsoft.com/office/drawing/2014/main" id="{00000000-0008-0000-0000-000089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50" name="Text Box 4">
          <a:extLst>
            <a:ext uri="{FF2B5EF4-FFF2-40B4-BE49-F238E27FC236}">
              <a16:creationId xmlns="" xmlns:a16="http://schemas.microsoft.com/office/drawing/2014/main" id="{00000000-0008-0000-0000-00008A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51" name="Text Box 4">
          <a:extLst>
            <a:ext uri="{FF2B5EF4-FFF2-40B4-BE49-F238E27FC236}">
              <a16:creationId xmlns="" xmlns:a16="http://schemas.microsoft.com/office/drawing/2014/main" id="{00000000-0008-0000-0000-00008B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52" name="Text Box 4">
          <a:extLst>
            <a:ext uri="{FF2B5EF4-FFF2-40B4-BE49-F238E27FC236}">
              <a16:creationId xmlns="" xmlns:a16="http://schemas.microsoft.com/office/drawing/2014/main" id="{00000000-0008-0000-0000-00008C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53" name="Text Box 4">
          <a:extLst>
            <a:ext uri="{FF2B5EF4-FFF2-40B4-BE49-F238E27FC236}">
              <a16:creationId xmlns="" xmlns:a16="http://schemas.microsoft.com/office/drawing/2014/main" id="{00000000-0008-0000-0000-00008D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54" name="Text Box 4">
          <a:extLst>
            <a:ext uri="{FF2B5EF4-FFF2-40B4-BE49-F238E27FC236}">
              <a16:creationId xmlns="" xmlns:a16="http://schemas.microsoft.com/office/drawing/2014/main" id="{00000000-0008-0000-0000-00008E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55" name="Text Box 4">
          <a:extLst>
            <a:ext uri="{FF2B5EF4-FFF2-40B4-BE49-F238E27FC236}">
              <a16:creationId xmlns="" xmlns:a16="http://schemas.microsoft.com/office/drawing/2014/main" id="{00000000-0008-0000-0000-00008F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56" name="Text Box 4">
          <a:extLst>
            <a:ext uri="{FF2B5EF4-FFF2-40B4-BE49-F238E27FC236}">
              <a16:creationId xmlns="" xmlns:a16="http://schemas.microsoft.com/office/drawing/2014/main" id="{00000000-0008-0000-0000-000090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57" name="Text Box 4">
          <a:extLst>
            <a:ext uri="{FF2B5EF4-FFF2-40B4-BE49-F238E27FC236}">
              <a16:creationId xmlns="" xmlns:a16="http://schemas.microsoft.com/office/drawing/2014/main" id="{00000000-0008-0000-0000-000091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58" name="Text Box 4">
          <a:extLst>
            <a:ext uri="{FF2B5EF4-FFF2-40B4-BE49-F238E27FC236}">
              <a16:creationId xmlns="" xmlns:a16="http://schemas.microsoft.com/office/drawing/2014/main" id="{00000000-0008-0000-0000-000092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59" name="Text Box 4">
          <a:extLst>
            <a:ext uri="{FF2B5EF4-FFF2-40B4-BE49-F238E27FC236}">
              <a16:creationId xmlns="" xmlns:a16="http://schemas.microsoft.com/office/drawing/2014/main" id="{00000000-0008-0000-0000-000093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60" name="Text Box 4">
          <a:extLst>
            <a:ext uri="{FF2B5EF4-FFF2-40B4-BE49-F238E27FC236}">
              <a16:creationId xmlns="" xmlns:a16="http://schemas.microsoft.com/office/drawing/2014/main" id="{00000000-0008-0000-0000-000094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61" name="Text Box 4">
          <a:extLst>
            <a:ext uri="{FF2B5EF4-FFF2-40B4-BE49-F238E27FC236}">
              <a16:creationId xmlns="" xmlns:a16="http://schemas.microsoft.com/office/drawing/2014/main" id="{00000000-0008-0000-0000-000095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62" name="Text Box 4">
          <a:extLst>
            <a:ext uri="{FF2B5EF4-FFF2-40B4-BE49-F238E27FC236}">
              <a16:creationId xmlns="" xmlns:a16="http://schemas.microsoft.com/office/drawing/2014/main" id="{00000000-0008-0000-0000-000096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63" name="Text Box 4">
          <a:extLst>
            <a:ext uri="{FF2B5EF4-FFF2-40B4-BE49-F238E27FC236}">
              <a16:creationId xmlns="" xmlns:a16="http://schemas.microsoft.com/office/drawing/2014/main" id="{00000000-0008-0000-0000-000097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64" name="Text Box 4">
          <a:extLst>
            <a:ext uri="{FF2B5EF4-FFF2-40B4-BE49-F238E27FC236}">
              <a16:creationId xmlns="" xmlns:a16="http://schemas.microsoft.com/office/drawing/2014/main" id="{00000000-0008-0000-0000-000098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65" name="Text Box 4">
          <a:extLst>
            <a:ext uri="{FF2B5EF4-FFF2-40B4-BE49-F238E27FC236}">
              <a16:creationId xmlns="" xmlns:a16="http://schemas.microsoft.com/office/drawing/2014/main" id="{00000000-0008-0000-0000-000099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66" name="Text Box 4">
          <a:extLst>
            <a:ext uri="{FF2B5EF4-FFF2-40B4-BE49-F238E27FC236}">
              <a16:creationId xmlns="" xmlns:a16="http://schemas.microsoft.com/office/drawing/2014/main" id="{00000000-0008-0000-0000-00009A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67" name="Text Box 4">
          <a:extLst>
            <a:ext uri="{FF2B5EF4-FFF2-40B4-BE49-F238E27FC236}">
              <a16:creationId xmlns="" xmlns:a16="http://schemas.microsoft.com/office/drawing/2014/main" id="{00000000-0008-0000-0000-00009B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68" name="Text Box 4">
          <a:extLst>
            <a:ext uri="{FF2B5EF4-FFF2-40B4-BE49-F238E27FC236}">
              <a16:creationId xmlns="" xmlns:a16="http://schemas.microsoft.com/office/drawing/2014/main" id="{00000000-0008-0000-0000-00009C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69" name="Text Box 4">
          <a:extLst>
            <a:ext uri="{FF2B5EF4-FFF2-40B4-BE49-F238E27FC236}">
              <a16:creationId xmlns="" xmlns:a16="http://schemas.microsoft.com/office/drawing/2014/main" id="{00000000-0008-0000-0000-00009D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70" name="Text Box 4">
          <a:extLst>
            <a:ext uri="{FF2B5EF4-FFF2-40B4-BE49-F238E27FC236}">
              <a16:creationId xmlns="" xmlns:a16="http://schemas.microsoft.com/office/drawing/2014/main" id="{00000000-0008-0000-0000-00009E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71" name="Text Box 4">
          <a:extLst>
            <a:ext uri="{FF2B5EF4-FFF2-40B4-BE49-F238E27FC236}">
              <a16:creationId xmlns="" xmlns:a16="http://schemas.microsoft.com/office/drawing/2014/main" id="{00000000-0008-0000-0000-00009F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72" name="Text Box 4">
          <a:extLst>
            <a:ext uri="{FF2B5EF4-FFF2-40B4-BE49-F238E27FC236}">
              <a16:creationId xmlns="" xmlns:a16="http://schemas.microsoft.com/office/drawing/2014/main" id="{00000000-0008-0000-0000-0000A0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73" name="Text Box 4">
          <a:extLst>
            <a:ext uri="{FF2B5EF4-FFF2-40B4-BE49-F238E27FC236}">
              <a16:creationId xmlns="" xmlns:a16="http://schemas.microsoft.com/office/drawing/2014/main" id="{00000000-0008-0000-0000-0000A1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74" name="Text Box 4">
          <a:extLst>
            <a:ext uri="{FF2B5EF4-FFF2-40B4-BE49-F238E27FC236}">
              <a16:creationId xmlns="" xmlns:a16="http://schemas.microsoft.com/office/drawing/2014/main" id="{00000000-0008-0000-0000-0000A2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75" name="Text Box 4">
          <a:extLst>
            <a:ext uri="{FF2B5EF4-FFF2-40B4-BE49-F238E27FC236}">
              <a16:creationId xmlns="" xmlns:a16="http://schemas.microsoft.com/office/drawing/2014/main" id="{00000000-0008-0000-0000-0000A3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76" name="Text Box 4">
          <a:extLst>
            <a:ext uri="{FF2B5EF4-FFF2-40B4-BE49-F238E27FC236}">
              <a16:creationId xmlns="" xmlns:a16="http://schemas.microsoft.com/office/drawing/2014/main" id="{00000000-0008-0000-0000-0000A4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77" name="Text Box 4">
          <a:extLst>
            <a:ext uri="{FF2B5EF4-FFF2-40B4-BE49-F238E27FC236}">
              <a16:creationId xmlns="" xmlns:a16="http://schemas.microsoft.com/office/drawing/2014/main" id="{00000000-0008-0000-0000-0000A5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78" name="Text Box 4">
          <a:extLst>
            <a:ext uri="{FF2B5EF4-FFF2-40B4-BE49-F238E27FC236}">
              <a16:creationId xmlns="" xmlns:a16="http://schemas.microsoft.com/office/drawing/2014/main" id="{00000000-0008-0000-0000-0000A6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79" name="Text Box 4">
          <a:extLst>
            <a:ext uri="{FF2B5EF4-FFF2-40B4-BE49-F238E27FC236}">
              <a16:creationId xmlns="" xmlns:a16="http://schemas.microsoft.com/office/drawing/2014/main" id="{00000000-0008-0000-0000-0000A7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80" name="Text Box 4">
          <a:extLst>
            <a:ext uri="{FF2B5EF4-FFF2-40B4-BE49-F238E27FC236}">
              <a16:creationId xmlns="" xmlns:a16="http://schemas.microsoft.com/office/drawing/2014/main" id="{00000000-0008-0000-0000-0000A8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81" name="Text Box 4">
          <a:extLst>
            <a:ext uri="{FF2B5EF4-FFF2-40B4-BE49-F238E27FC236}">
              <a16:creationId xmlns="" xmlns:a16="http://schemas.microsoft.com/office/drawing/2014/main" id="{00000000-0008-0000-0000-0000A9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82" name="Text Box 4">
          <a:extLst>
            <a:ext uri="{FF2B5EF4-FFF2-40B4-BE49-F238E27FC236}">
              <a16:creationId xmlns="" xmlns:a16="http://schemas.microsoft.com/office/drawing/2014/main" id="{00000000-0008-0000-0000-0000AA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683" name="Text Box 4">
          <a:extLst>
            <a:ext uri="{FF2B5EF4-FFF2-40B4-BE49-F238E27FC236}">
              <a16:creationId xmlns="" xmlns:a16="http://schemas.microsoft.com/office/drawing/2014/main" id="{00000000-0008-0000-0000-0000AB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84" name="Text Box 4">
          <a:extLst>
            <a:ext uri="{FF2B5EF4-FFF2-40B4-BE49-F238E27FC236}">
              <a16:creationId xmlns="" xmlns:a16="http://schemas.microsoft.com/office/drawing/2014/main" id="{00000000-0008-0000-0000-0000AC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85" name="Text Box 4">
          <a:extLst>
            <a:ext uri="{FF2B5EF4-FFF2-40B4-BE49-F238E27FC236}">
              <a16:creationId xmlns="" xmlns:a16="http://schemas.microsoft.com/office/drawing/2014/main" id="{00000000-0008-0000-0000-0000AD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86" name="Text Box 4">
          <a:extLst>
            <a:ext uri="{FF2B5EF4-FFF2-40B4-BE49-F238E27FC236}">
              <a16:creationId xmlns="" xmlns:a16="http://schemas.microsoft.com/office/drawing/2014/main" id="{00000000-0008-0000-0000-0000AE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87" name="Text Box 4">
          <a:extLst>
            <a:ext uri="{FF2B5EF4-FFF2-40B4-BE49-F238E27FC236}">
              <a16:creationId xmlns="" xmlns:a16="http://schemas.microsoft.com/office/drawing/2014/main" id="{00000000-0008-0000-0000-0000AF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88" name="Text Box 4">
          <a:extLst>
            <a:ext uri="{FF2B5EF4-FFF2-40B4-BE49-F238E27FC236}">
              <a16:creationId xmlns="" xmlns:a16="http://schemas.microsoft.com/office/drawing/2014/main" id="{00000000-0008-0000-0000-0000B0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89" name="Text Box 4">
          <a:extLst>
            <a:ext uri="{FF2B5EF4-FFF2-40B4-BE49-F238E27FC236}">
              <a16:creationId xmlns="" xmlns:a16="http://schemas.microsoft.com/office/drawing/2014/main" id="{00000000-0008-0000-0000-0000B1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90" name="Text Box 4">
          <a:extLst>
            <a:ext uri="{FF2B5EF4-FFF2-40B4-BE49-F238E27FC236}">
              <a16:creationId xmlns="" xmlns:a16="http://schemas.microsoft.com/office/drawing/2014/main" id="{00000000-0008-0000-0000-0000B2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91" name="Text Box 4">
          <a:extLst>
            <a:ext uri="{FF2B5EF4-FFF2-40B4-BE49-F238E27FC236}">
              <a16:creationId xmlns="" xmlns:a16="http://schemas.microsoft.com/office/drawing/2014/main" id="{00000000-0008-0000-0000-0000B3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92" name="Text Box 4">
          <a:extLst>
            <a:ext uri="{FF2B5EF4-FFF2-40B4-BE49-F238E27FC236}">
              <a16:creationId xmlns="" xmlns:a16="http://schemas.microsoft.com/office/drawing/2014/main" id="{00000000-0008-0000-0000-0000B4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93" name="Text Box 4">
          <a:extLst>
            <a:ext uri="{FF2B5EF4-FFF2-40B4-BE49-F238E27FC236}">
              <a16:creationId xmlns="" xmlns:a16="http://schemas.microsoft.com/office/drawing/2014/main" id="{00000000-0008-0000-0000-0000B5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94" name="Text Box 4">
          <a:extLst>
            <a:ext uri="{FF2B5EF4-FFF2-40B4-BE49-F238E27FC236}">
              <a16:creationId xmlns="" xmlns:a16="http://schemas.microsoft.com/office/drawing/2014/main" id="{00000000-0008-0000-0000-0000B6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95" name="Text Box 4">
          <a:extLst>
            <a:ext uri="{FF2B5EF4-FFF2-40B4-BE49-F238E27FC236}">
              <a16:creationId xmlns="" xmlns:a16="http://schemas.microsoft.com/office/drawing/2014/main" id="{00000000-0008-0000-0000-0000B7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96" name="Text Box 4">
          <a:extLst>
            <a:ext uri="{FF2B5EF4-FFF2-40B4-BE49-F238E27FC236}">
              <a16:creationId xmlns="" xmlns:a16="http://schemas.microsoft.com/office/drawing/2014/main" id="{00000000-0008-0000-0000-0000B8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697" name="Text Box 4">
          <a:extLst>
            <a:ext uri="{FF2B5EF4-FFF2-40B4-BE49-F238E27FC236}">
              <a16:creationId xmlns="" xmlns:a16="http://schemas.microsoft.com/office/drawing/2014/main" id="{00000000-0008-0000-0000-0000B9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98" name="Text Box 4">
          <a:extLst>
            <a:ext uri="{FF2B5EF4-FFF2-40B4-BE49-F238E27FC236}">
              <a16:creationId xmlns="" xmlns:a16="http://schemas.microsoft.com/office/drawing/2014/main" id="{00000000-0008-0000-0000-0000BA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699" name="Text Box 4">
          <a:extLst>
            <a:ext uri="{FF2B5EF4-FFF2-40B4-BE49-F238E27FC236}">
              <a16:creationId xmlns="" xmlns:a16="http://schemas.microsoft.com/office/drawing/2014/main" id="{00000000-0008-0000-0000-0000BB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0" name="Text Box 4">
          <a:extLst>
            <a:ext uri="{FF2B5EF4-FFF2-40B4-BE49-F238E27FC236}">
              <a16:creationId xmlns="" xmlns:a16="http://schemas.microsoft.com/office/drawing/2014/main" id="{00000000-0008-0000-0000-0000BC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1" name="Text Box 4">
          <a:extLst>
            <a:ext uri="{FF2B5EF4-FFF2-40B4-BE49-F238E27FC236}">
              <a16:creationId xmlns="" xmlns:a16="http://schemas.microsoft.com/office/drawing/2014/main" id="{00000000-0008-0000-0000-0000BD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2" name="Text Box 4">
          <a:extLst>
            <a:ext uri="{FF2B5EF4-FFF2-40B4-BE49-F238E27FC236}">
              <a16:creationId xmlns="" xmlns:a16="http://schemas.microsoft.com/office/drawing/2014/main" id="{00000000-0008-0000-0000-0000BE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3" name="Text Box 4">
          <a:extLst>
            <a:ext uri="{FF2B5EF4-FFF2-40B4-BE49-F238E27FC236}">
              <a16:creationId xmlns="" xmlns:a16="http://schemas.microsoft.com/office/drawing/2014/main" id="{00000000-0008-0000-0000-0000BF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4" name="Text Box 4">
          <a:extLst>
            <a:ext uri="{FF2B5EF4-FFF2-40B4-BE49-F238E27FC236}">
              <a16:creationId xmlns="" xmlns:a16="http://schemas.microsoft.com/office/drawing/2014/main" id="{00000000-0008-0000-0000-0000C0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5" name="Text Box 4">
          <a:extLst>
            <a:ext uri="{FF2B5EF4-FFF2-40B4-BE49-F238E27FC236}">
              <a16:creationId xmlns="" xmlns:a16="http://schemas.microsoft.com/office/drawing/2014/main" id="{00000000-0008-0000-0000-0000C1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6" name="Text Box 4">
          <a:extLst>
            <a:ext uri="{FF2B5EF4-FFF2-40B4-BE49-F238E27FC236}">
              <a16:creationId xmlns="" xmlns:a16="http://schemas.microsoft.com/office/drawing/2014/main" id="{00000000-0008-0000-0000-0000C2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7" name="Text Box 4">
          <a:extLst>
            <a:ext uri="{FF2B5EF4-FFF2-40B4-BE49-F238E27FC236}">
              <a16:creationId xmlns="" xmlns:a16="http://schemas.microsoft.com/office/drawing/2014/main" id="{00000000-0008-0000-0000-0000C3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8" name="Text Box 4">
          <a:extLst>
            <a:ext uri="{FF2B5EF4-FFF2-40B4-BE49-F238E27FC236}">
              <a16:creationId xmlns="" xmlns:a16="http://schemas.microsoft.com/office/drawing/2014/main" id="{00000000-0008-0000-0000-0000C4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09" name="Text Box 4">
          <a:extLst>
            <a:ext uri="{FF2B5EF4-FFF2-40B4-BE49-F238E27FC236}">
              <a16:creationId xmlns="" xmlns:a16="http://schemas.microsoft.com/office/drawing/2014/main" id="{00000000-0008-0000-0000-0000C5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10" name="Text Box 4">
          <a:extLst>
            <a:ext uri="{FF2B5EF4-FFF2-40B4-BE49-F238E27FC236}">
              <a16:creationId xmlns="" xmlns:a16="http://schemas.microsoft.com/office/drawing/2014/main" id="{00000000-0008-0000-0000-0000C6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11" name="Text Box 4">
          <a:extLst>
            <a:ext uri="{FF2B5EF4-FFF2-40B4-BE49-F238E27FC236}">
              <a16:creationId xmlns="" xmlns:a16="http://schemas.microsoft.com/office/drawing/2014/main" id="{00000000-0008-0000-0000-0000C7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12" name="Text Box 4">
          <a:extLst>
            <a:ext uri="{FF2B5EF4-FFF2-40B4-BE49-F238E27FC236}">
              <a16:creationId xmlns="" xmlns:a16="http://schemas.microsoft.com/office/drawing/2014/main" id="{00000000-0008-0000-0000-0000C8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13" name="Text Box 4">
          <a:extLst>
            <a:ext uri="{FF2B5EF4-FFF2-40B4-BE49-F238E27FC236}">
              <a16:creationId xmlns="" xmlns:a16="http://schemas.microsoft.com/office/drawing/2014/main" id="{00000000-0008-0000-0000-0000C9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14" name="Text Box 4">
          <a:extLst>
            <a:ext uri="{FF2B5EF4-FFF2-40B4-BE49-F238E27FC236}">
              <a16:creationId xmlns="" xmlns:a16="http://schemas.microsoft.com/office/drawing/2014/main" id="{00000000-0008-0000-0000-0000CA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15" name="Text Box 4">
          <a:extLst>
            <a:ext uri="{FF2B5EF4-FFF2-40B4-BE49-F238E27FC236}">
              <a16:creationId xmlns="" xmlns:a16="http://schemas.microsoft.com/office/drawing/2014/main" id="{00000000-0008-0000-0000-0000CB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16" name="Text Box 4">
          <a:extLst>
            <a:ext uri="{FF2B5EF4-FFF2-40B4-BE49-F238E27FC236}">
              <a16:creationId xmlns="" xmlns:a16="http://schemas.microsoft.com/office/drawing/2014/main" id="{00000000-0008-0000-0000-0000CC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17" name="Text Box 4">
          <a:extLst>
            <a:ext uri="{FF2B5EF4-FFF2-40B4-BE49-F238E27FC236}">
              <a16:creationId xmlns="" xmlns:a16="http://schemas.microsoft.com/office/drawing/2014/main" id="{00000000-0008-0000-0000-0000CD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18" name="Text Box 4">
          <a:extLst>
            <a:ext uri="{FF2B5EF4-FFF2-40B4-BE49-F238E27FC236}">
              <a16:creationId xmlns="" xmlns:a16="http://schemas.microsoft.com/office/drawing/2014/main" id="{00000000-0008-0000-0000-0000CE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19" name="Text Box 4">
          <a:extLst>
            <a:ext uri="{FF2B5EF4-FFF2-40B4-BE49-F238E27FC236}">
              <a16:creationId xmlns="" xmlns:a16="http://schemas.microsoft.com/office/drawing/2014/main" id="{00000000-0008-0000-0000-0000CF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20" name="Text Box 4">
          <a:extLst>
            <a:ext uri="{FF2B5EF4-FFF2-40B4-BE49-F238E27FC236}">
              <a16:creationId xmlns="" xmlns:a16="http://schemas.microsoft.com/office/drawing/2014/main" id="{00000000-0008-0000-0000-0000D0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21" name="Text Box 4">
          <a:extLst>
            <a:ext uri="{FF2B5EF4-FFF2-40B4-BE49-F238E27FC236}">
              <a16:creationId xmlns="" xmlns:a16="http://schemas.microsoft.com/office/drawing/2014/main" id="{00000000-0008-0000-0000-0000D1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22" name="Text Box 4">
          <a:extLst>
            <a:ext uri="{FF2B5EF4-FFF2-40B4-BE49-F238E27FC236}">
              <a16:creationId xmlns="" xmlns:a16="http://schemas.microsoft.com/office/drawing/2014/main" id="{00000000-0008-0000-0000-0000D2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23" name="Text Box 4">
          <a:extLst>
            <a:ext uri="{FF2B5EF4-FFF2-40B4-BE49-F238E27FC236}">
              <a16:creationId xmlns="" xmlns:a16="http://schemas.microsoft.com/office/drawing/2014/main" id="{00000000-0008-0000-0000-0000D3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24" name="Text Box 4">
          <a:extLst>
            <a:ext uri="{FF2B5EF4-FFF2-40B4-BE49-F238E27FC236}">
              <a16:creationId xmlns="" xmlns:a16="http://schemas.microsoft.com/office/drawing/2014/main" id="{00000000-0008-0000-0000-0000D4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25" name="Text Box 4">
          <a:extLst>
            <a:ext uri="{FF2B5EF4-FFF2-40B4-BE49-F238E27FC236}">
              <a16:creationId xmlns="" xmlns:a16="http://schemas.microsoft.com/office/drawing/2014/main" id="{00000000-0008-0000-0000-0000D5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26" name="Text Box 4">
          <a:extLst>
            <a:ext uri="{FF2B5EF4-FFF2-40B4-BE49-F238E27FC236}">
              <a16:creationId xmlns="" xmlns:a16="http://schemas.microsoft.com/office/drawing/2014/main" id="{00000000-0008-0000-0000-0000D6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27" name="Text Box 4">
          <a:extLst>
            <a:ext uri="{FF2B5EF4-FFF2-40B4-BE49-F238E27FC236}">
              <a16:creationId xmlns="" xmlns:a16="http://schemas.microsoft.com/office/drawing/2014/main" id="{00000000-0008-0000-0000-0000D7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28" name="Text Box 4">
          <a:extLst>
            <a:ext uri="{FF2B5EF4-FFF2-40B4-BE49-F238E27FC236}">
              <a16:creationId xmlns="" xmlns:a16="http://schemas.microsoft.com/office/drawing/2014/main" id="{00000000-0008-0000-0000-0000D8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29" name="Text Box 4">
          <a:extLst>
            <a:ext uri="{FF2B5EF4-FFF2-40B4-BE49-F238E27FC236}">
              <a16:creationId xmlns="" xmlns:a16="http://schemas.microsoft.com/office/drawing/2014/main" id="{00000000-0008-0000-0000-0000D9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30" name="Text Box 4">
          <a:extLst>
            <a:ext uri="{FF2B5EF4-FFF2-40B4-BE49-F238E27FC236}">
              <a16:creationId xmlns="" xmlns:a16="http://schemas.microsoft.com/office/drawing/2014/main" id="{00000000-0008-0000-0000-0000DA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31" name="Text Box 4">
          <a:extLst>
            <a:ext uri="{FF2B5EF4-FFF2-40B4-BE49-F238E27FC236}">
              <a16:creationId xmlns="" xmlns:a16="http://schemas.microsoft.com/office/drawing/2014/main" id="{00000000-0008-0000-0000-0000DB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32" name="Text Box 4">
          <a:extLst>
            <a:ext uri="{FF2B5EF4-FFF2-40B4-BE49-F238E27FC236}">
              <a16:creationId xmlns="" xmlns:a16="http://schemas.microsoft.com/office/drawing/2014/main" id="{00000000-0008-0000-0000-0000DC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33" name="Text Box 4">
          <a:extLst>
            <a:ext uri="{FF2B5EF4-FFF2-40B4-BE49-F238E27FC236}">
              <a16:creationId xmlns="" xmlns:a16="http://schemas.microsoft.com/office/drawing/2014/main" id="{00000000-0008-0000-0000-0000DD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34" name="Text Box 4">
          <a:extLst>
            <a:ext uri="{FF2B5EF4-FFF2-40B4-BE49-F238E27FC236}">
              <a16:creationId xmlns="" xmlns:a16="http://schemas.microsoft.com/office/drawing/2014/main" id="{00000000-0008-0000-0000-0000DE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35" name="Text Box 4">
          <a:extLst>
            <a:ext uri="{FF2B5EF4-FFF2-40B4-BE49-F238E27FC236}">
              <a16:creationId xmlns="" xmlns:a16="http://schemas.microsoft.com/office/drawing/2014/main" id="{00000000-0008-0000-0000-0000DF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736" name="Text Box 4">
          <a:extLst>
            <a:ext uri="{FF2B5EF4-FFF2-40B4-BE49-F238E27FC236}">
              <a16:creationId xmlns="" xmlns:a16="http://schemas.microsoft.com/office/drawing/2014/main" id="{00000000-0008-0000-0000-0000E0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737" name="Text Box 4">
          <a:extLst>
            <a:ext uri="{FF2B5EF4-FFF2-40B4-BE49-F238E27FC236}">
              <a16:creationId xmlns="" xmlns:a16="http://schemas.microsoft.com/office/drawing/2014/main" id="{00000000-0008-0000-0000-0000E1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38" name="Text Box 4">
          <a:extLst>
            <a:ext uri="{FF2B5EF4-FFF2-40B4-BE49-F238E27FC236}">
              <a16:creationId xmlns="" xmlns:a16="http://schemas.microsoft.com/office/drawing/2014/main" id="{00000000-0008-0000-0000-0000E2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39" name="Text Box 4">
          <a:extLst>
            <a:ext uri="{FF2B5EF4-FFF2-40B4-BE49-F238E27FC236}">
              <a16:creationId xmlns="" xmlns:a16="http://schemas.microsoft.com/office/drawing/2014/main" id="{00000000-0008-0000-0000-0000E3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740" name="Text Box 4">
          <a:extLst>
            <a:ext uri="{FF2B5EF4-FFF2-40B4-BE49-F238E27FC236}">
              <a16:creationId xmlns="" xmlns:a16="http://schemas.microsoft.com/office/drawing/2014/main" id="{00000000-0008-0000-0000-0000E4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47625"/>
    <xdr:sp macro="" textlink="">
      <xdr:nvSpPr>
        <xdr:cNvPr id="741" name="Text Box 4">
          <a:extLst>
            <a:ext uri="{FF2B5EF4-FFF2-40B4-BE49-F238E27FC236}">
              <a16:creationId xmlns="" xmlns:a16="http://schemas.microsoft.com/office/drawing/2014/main" id="{00000000-0008-0000-0000-0000E5020000}"/>
            </a:ext>
          </a:extLst>
        </xdr:cNvPr>
        <xdr:cNvSpPr txBox="1">
          <a:spLocks noChangeArrowheads="1"/>
        </xdr:cNvSpPr>
      </xdr:nvSpPr>
      <xdr:spPr bwMode="auto">
        <a:xfrm>
          <a:off x="0" y="3757422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42" name="Text Box 4">
          <a:extLst>
            <a:ext uri="{FF2B5EF4-FFF2-40B4-BE49-F238E27FC236}">
              <a16:creationId xmlns="" xmlns:a16="http://schemas.microsoft.com/office/drawing/2014/main" id="{00000000-0008-0000-0000-0000E6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43" name="Text Box 4">
          <a:extLst>
            <a:ext uri="{FF2B5EF4-FFF2-40B4-BE49-F238E27FC236}">
              <a16:creationId xmlns="" xmlns:a16="http://schemas.microsoft.com/office/drawing/2014/main" id="{00000000-0008-0000-0000-0000E7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44" name="Text Box 4">
          <a:extLst>
            <a:ext uri="{FF2B5EF4-FFF2-40B4-BE49-F238E27FC236}">
              <a16:creationId xmlns="" xmlns:a16="http://schemas.microsoft.com/office/drawing/2014/main" id="{00000000-0008-0000-0000-0000E8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45" name="Text Box 4">
          <a:extLst>
            <a:ext uri="{FF2B5EF4-FFF2-40B4-BE49-F238E27FC236}">
              <a16:creationId xmlns="" xmlns:a16="http://schemas.microsoft.com/office/drawing/2014/main" id="{00000000-0008-0000-0000-0000E9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46" name="Text Box 4">
          <a:extLst>
            <a:ext uri="{FF2B5EF4-FFF2-40B4-BE49-F238E27FC236}">
              <a16:creationId xmlns="" xmlns:a16="http://schemas.microsoft.com/office/drawing/2014/main" id="{00000000-0008-0000-0000-0000EA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47" name="Text Box 4">
          <a:extLst>
            <a:ext uri="{FF2B5EF4-FFF2-40B4-BE49-F238E27FC236}">
              <a16:creationId xmlns="" xmlns:a16="http://schemas.microsoft.com/office/drawing/2014/main" id="{00000000-0008-0000-0000-0000EB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48" name="Text Box 4">
          <a:extLst>
            <a:ext uri="{FF2B5EF4-FFF2-40B4-BE49-F238E27FC236}">
              <a16:creationId xmlns="" xmlns:a16="http://schemas.microsoft.com/office/drawing/2014/main" id="{00000000-0008-0000-0000-0000EC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49" name="Text Box 4">
          <a:extLst>
            <a:ext uri="{FF2B5EF4-FFF2-40B4-BE49-F238E27FC236}">
              <a16:creationId xmlns="" xmlns:a16="http://schemas.microsoft.com/office/drawing/2014/main" id="{00000000-0008-0000-0000-0000ED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50" name="Text Box 4">
          <a:extLst>
            <a:ext uri="{FF2B5EF4-FFF2-40B4-BE49-F238E27FC236}">
              <a16:creationId xmlns="" xmlns:a16="http://schemas.microsoft.com/office/drawing/2014/main" id="{00000000-0008-0000-0000-0000EE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51" name="Text Box 4">
          <a:extLst>
            <a:ext uri="{FF2B5EF4-FFF2-40B4-BE49-F238E27FC236}">
              <a16:creationId xmlns="" xmlns:a16="http://schemas.microsoft.com/office/drawing/2014/main" id="{00000000-0008-0000-0000-0000EF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52" name="Text Box 4">
          <a:extLst>
            <a:ext uri="{FF2B5EF4-FFF2-40B4-BE49-F238E27FC236}">
              <a16:creationId xmlns="" xmlns:a16="http://schemas.microsoft.com/office/drawing/2014/main" id="{00000000-0008-0000-0000-0000F0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53" name="Text Box 4">
          <a:extLst>
            <a:ext uri="{FF2B5EF4-FFF2-40B4-BE49-F238E27FC236}">
              <a16:creationId xmlns="" xmlns:a16="http://schemas.microsoft.com/office/drawing/2014/main" id="{00000000-0008-0000-0000-0000F1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54" name="Text Box 4">
          <a:extLst>
            <a:ext uri="{FF2B5EF4-FFF2-40B4-BE49-F238E27FC236}">
              <a16:creationId xmlns="" xmlns:a16="http://schemas.microsoft.com/office/drawing/2014/main" id="{00000000-0008-0000-0000-0000F2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66675" cy="57150"/>
    <xdr:sp macro="" textlink="">
      <xdr:nvSpPr>
        <xdr:cNvPr id="755" name="Text Box 4">
          <a:extLst>
            <a:ext uri="{FF2B5EF4-FFF2-40B4-BE49-F238E27FC236}">
              <a16:creationId xmlns="" xmlns:a16="http://schemas.microsoft.com/office/drawing/2014/main" id="{00000000-0008-0000-0000-0000F3020000}"/>
            </a:ext>
          </a:extLst>
        </xdr:cNvPr>
        <xdr:cNvSpPr txBox="1">
          <a:spLocks noChangeArrowheads="1"/>
        </xdr:cNvSpPr>
      </xdr:nvSpPr>
      <xdr:spPr bwMode="auto">
        <a:xfrm>
          <a:off x="0" y="3757422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56" name="Text Box 4">
          <a:extLst>
            <a:ext uri="{FF2B5EF4-FFF2-40B4-BE49-F238E27FC236}">
              <a16:creationId xmlns="" xmlns:a16="http://schemas.microsoft.com/office/drawing/2014/main" id="{00000000-0008-0000-0000-0000F4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57" name="Text Box 4">
          <a:extLst>
            <a:ext uri="{FF2B5EF4-FFF2-40B4-BE49-F238E27FC236}">
              <a16:creationId xmlns="" xmlns:a16="http://schemas.microsoft.com/office/drawing/2014/main" id="{00000000-0008-0000-0000-0000F5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58" name="Text Box 4">
          <a:extLst>
            <a:ext uri="{FF2B5EF4-FFF2-40B4-BE49-F238E27FC236}">
              <a16:creationId xmlns="" xmlns:a16="http://schemas.microsoft.com/office/drawing/2014/main" id="{00000000-0008-0000-0000-0000F6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46</xdr:row>
      <xdr:rowOff>0</xdr:rowOff>
    </xdr:from>
    <xdr:ext cx="266700" cy="38100"/>
    <xdr:sp macro="" textlink="">
      <xdr:nvSpPr>
        <xdr:cNvPr id="759" name="Text Box 4">
          <a:extLst>
            <a:ext uri="{FF2B5EF4-FFF2-40B4-BE49-F238E27FC236}">
              <a16:creationId xmlns="" xmlns:a16="http://schemas.microsoft.com/office/drawing/2014/main" id="{00000000-0008-0000-0000-0000F7020000}"/>
            </a:ext>
          </a:extLst>
        </xdr:cNvPr>
        <xdr:cNvSpPr txBox="1">
          <a:spLocks noChangeArrowheads="1"/>
        </xdr:cNvSpPr>
      </xdr:nvSpPr>
      <xdr:spPr bwMode="auto">
        <a:xfrm>
          <a:off x="0" y="3757422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76553"/>
    <xdr:sp macro="" textlink="">
      <xdr:nvSpPr>
        <xdr:cNvPr id="760" name="Text Box 394360">
          <a:extLst>
            <a:ext uri="{FF2B5EF4-FFF2-40B4-BE49-F238E27FC236}">
              <a16:creationId xmlns="" xmlns:a16="http://schemas.microsoft.com/office/drawing/2014/main" id="{00000000-0008-0000-0000-0000F8020000}"/>
            </a:ext>
          </a:extLst>
        </xdr:cNvPr>
        <xdr:cNvSpPr txBox="1">
          <a:spLocks noChangeArrowheads="1"/>
        </xdr:cNvSpPr>
      </xdr:nvSpPr>
      <xdr:spPr bwMode="auto">
        <a:xfrm>
          <a:off x="0" y="10275760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76553"/>
    <xdr:sp macro="" textlink="">
      <xdr:nvSpPr>
        <xdr:cNvPr id="761" name="Text Box 394744">
          <a:extLst>
            <a:ext uri="{FF2B5EF4-FFF2-40B4-BE49-F238E27FC236}">
              <a16:creationId xmlns="" xmlns:a16="http://schemas.microsoft.com/office/drawing/2014/main" id="{00000000-0008-0000-0000-0000F9020000}"/>
            </a:ext>
          </a:extLst>
        </xdr:cNvPr>
        <xdr:cNvSpPr txBox="1">
          <a:spLocks noChangeArrowheads="1"/>
        </xdr:cNvSpPr>
      </xdr:nvSpPr>
      <xdr:spPr bwMode="auto">
        <a:xfrm>
          <a:off x="0" y="10275760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76553"/>
    <xdr:sp macro="" textlink="">
      <xdr:nvSpPr>
        <xdr:cNvPr id="762" name="Text Box 394360">
          <a:extLst>
            <a:ext uri="{FF2B5EF4-FFF2-40B4-BE49-F238E27FC236}">
              <a16:creationId xmlns="" xmlns:a16="http://schemas.microsoft.com/office/drawing/2014/main" id="{00000000-0008-0000-0000-0000FA020000}"/>
            </a:ext>
          </a:extLst>
        </xdr:cNvPr>
        <xdr:cNvSpPr txBox="1">
          <a:spLocks noChangeArrowheads="1"/>
        </xdr:cNvSpPr>
      </xdr:nvSpPr>
      <xdr:spPr bwMode="auto">
        <a:xfrm>
          <a:off x="0" y="10275760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76553"/>
    <xdr:sp macro="" textlink="">
      <xdr:nvSpPr>
        <xdr:cNvPr id="763" name="Text Box 394744">
          <a:extLst>
            <a:ext uri="{FF2B5EF4-FFF2-40B4-BE49-F238E27FC236}">
              <a16:creationId xmlns="" xmlns:a16="http://schemas.microsoft.com/office/drawing/2014/main" id="{00000000-0008-0000-0000-0000FB020000}"/>
            </a:ext>
          </a:extLst>
        </xdr:cNvPr>
        <xdr:cNvSpPr txBox="1">
          <a:spLocks noChangeArrowheads="1"/>
        </xdr:cNvSpPr>
      </xdr:nvSpPr>
      <xdr:spPr bwMode="auto">
        <a:xfrm>
          <a:off x="0" y="10275760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76553"/>
    <xdr:sp macro="" textlink="">
      <xdr:nvSpPr>
        <xdr:cNvPr id="764" name="Text Box 394360">
          <a:extLst>
            <a:ext uri="{FF2B5EF4-FFF2-40B4-BE49-F238E27FC236}">
              <a16:creationId xmlns="" xmlns:a16="http://schemas.microsoft.com/office/drawing/2014/main" id="{00000000-0008-0000-0000-0000FC020000}"/>
            </a:ext>
          </a:extLst>
        </xdr:cNvPr>
        <xdr:cNvSpPr txBox="1">
          <a:spLocks noChangeArrowheads="1"/>
        </xdr:cNvSpPr>
      </xdr:nvSpPr>
      <xdr:spPr bwMode="auto">
        <a:xfrm>
          <a:off x="0" y="10275760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76553"/>
    <xdr:sp macro="" textlink="">
      <xdr:nvSpPr>
        <xdr:cNvPr id="765" name="Text Box 394744">
          <a:extLst>
            <a:ext uri="{FF2B5EF4-FFF2-40B4-BE49-F238E27FC236}">
              <a16:creationId xmlns="" xmlns:a16="http://schemas.microsoft.com/office/drawing/2014/main" id="{00000000-0008-0000-0000-0000FD020000}"/>
            </a:ext>
          </a:extLst>
        </xdr:cNvPr>
        <xdr:cNvSpPr txBox="1">
          <a:spLocks noChangeArrowheads="1"/>
        </xdr:cNvSpPr>
      </xdr:nvSpPr>
      <xdr:spPr bwMode="auto">
        <a:xfrm>
          <a:off x="0" y="102757605"/>
          <a:ext cx="57150" cy="76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81461"/>
    <xdr:sp macro="" textlink="">
      <xdr:nvSpPr>
        <xdr:cNvPr id="766" name="Text Box 394360">
          <a:extLst>
            <a:ext uri="{FF2B5EF4-FFF2-40B4-BE49-F238E27FC236}">
              <a16:creationId xmlns="" xmlns:a16="http://schemas.microsoft.com/office/drawing/2014/main" id="{00000000-0008-0000-0000-0000FE020000}"/>
            </a:ext>
          </a:extLst>
        </xdr:cNvPr>
        <xdr:cNvSpPr txBox="1">
          <a:spLocks noChangeArrowheads="1"/>
        </xdr:cNvSpPr>
      </xdr:nvSpPr>
      <xdr:spPr bwMode="auto">
        <a:xfrm>
          <a:off x="0" y="10275760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81461"/>
    <xdr:sp macro="" textlink="">
      <xdr:nvSpPr>
        <xdr:cNvPr id="767" name="Text Box 394744">
          <a:extLst>
            <a:ext uri="{FF2B5EF4-FFF2-40B4-BE49-F238E27FC236}">
              <a16:creationId xmlns="" xmlns:a16="http://schemas.microsoft.com/office/drawing/2014/main" id="{00000000-0008-0000-0000-0000FF020000}"/>
            </a:ext>
          </a:extLst>
        </xdr:cNvPr>
        <xdr:cNvSpPr txBox="1">
          <a:spLocks noChangeArrowheads="1"/>
        </xdr:cNvSpPr>
      </xdr:nvSpPr>
      <xdr:spPr bwMode="auto">
        <a:xfrm>
          <a:off x="0" y="10275760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81461"/>
    <xdr:sp macro="" textlink="">
      <xdr:nvSpPr>
        <xdr:cNvPr id="768" name="Text Box 394360">
          <a:extLst>
            <a:ext uri="{FF2B5EF4-FFF2-40B4-BE49-F238E27FC236}">
              <a16:creationId xmlns="" xmlns:a16="http://schemas.microsoft.com/office/drawing/2014/main" id="{00000000-0008-0000-0000-000000030000}"/>
            </a:ext>
          </a:extLst>
        </xdr:cNvPr>
        <xdr:cNvSpPr txBox="1">
          <a:spLocks noChangeArrowheads="1"/>
        </xdr:cNvSpPr>
      </xdr:nvSpPr>
      <xdr:spPr bwMode="auto">
        <a:xfrm>
          <a:off x="0" y="10275760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81461"/>
    <xdr:sp macro="" textlink="">
      <xdr:nvSpPr>
        <xdr:cNvPr id="769" name="Text Box 394744">
          <a:extLst>
            <a:ext uri="{FF2B5EF4-FFF2-40B4-BE49-F238E27FC236}">
              <a16:creationId xmlns="" xmlns:a16="http://schemas.microsoft.com/office/drawing/2014/main" id="{00000000-0008-0000-0000-000001030000}"/>
            </a:ext>
          </a:extLst>
        </xdr:cNvPr>
        <xdr:cNvSpPr txBox="1">
          <a:spLocks noChangeArrowheads="1"/>
        </xdr:cNvSpPr>
      </xdr:nvSpPr>
      <xdr:spPr bwMode="auto">
        <a:xfrm>
          <a:off x="0" y="10275760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81461"/>
    <xdr:sp macro="" textlink="">
      <xdr:nvSpPr>
        <xdr:cNvPr id="770" name="Text Box 394360">
          <a:extLst>
            <a:ext uri="{FF2B5EF4-FFF2-40B4-BE49-F238E27FC236}">
              <a16:creationId xmlns="" xmlns:a16="http://schemas.microsoft.com/office/drawing/2014/main" id="{00000000-0008-0000-0000-000002030000}"/>
            </a:ext>
          </a:extLst>
        </xdr:cNvPr>
        <xdr:cNvSpPr txBox="1">
          <a:spLocks noChangeArrowheads="1"/>
        </xdr:cNvSpPr>
      </xdr:nvSpPr>
      <xdr:spPr bwMode="auto">
        <a:xfrm>
          <a:off x="0" y="10275760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157</xdr:row>
      <xdr:rowOff>0</xdr:rowOff>
    </xdr:from>
    <xdr:ext cx="57150" cy="81461"/>
    <xdr:sp macro="" textlink="">
      <xdr:nvSpPr>
        <xdr:cNvPr id="771" name="Text Box 394744">
          <a:extLst>
            <a:ext uri="{FF2B5EF4-FFF2-40B4-BE49-F238E27FC236}">
              <a16:creationId xmlns="" xmlns:a16="http://schemas.microsoft.com/office/drawing/2014/main" id="{00000000-0008-0000-0000-000003030000}"/>
            </a:ext>
          </a:extLst>
        </xdr:cNvPr>
        <xdr:cNvSpPr txBox="1">
          <a:spLocks noChangeArrowheads="1"/>
        </xdr:cNvSpPr>
      </xdr:nvSpPr>
      <xdr:spPr bwMode="auto">
        <a:xfrm>
          <a:off x="0" y="10275760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72" name="Text Box 4">
          <a:extLst>
            <a:ext uri="{FF2B5EF4-FFF2-40B4-BE49-F238E27FC236}">
              <a16:creationId xmlns="" xmlns:a16="http://schemas.microsoft.com/office/drawing/2014/main" id="{00000000-0008-0000-0000-000004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73" name="Text Box 4">
          <a:extLst>
            <a:ext uri="{FF2B5EF4-FFF2-40B4-BE49-F238E27FC236}">
              <a16:creationId xmlns="" xmlns:a16="http://schemas.microsoft.com/office/drawing/2014/main" id="{00000000-0008-0000-0000-000005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74" name="Text Box 4">
          <a:extLst>
            <a:ext uri="{FF2B5EF4-FFF2-40B4-BE49-F238E27FC236}">
              <a16:creationId xmlns="" xmlns:a16="http://schemas.microsoft.com/office/drawing/2014/main" id="{00000000-0008-0000-0000-000006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75" name="Text Box 4">
          <a:extLst>
            <a:ext uri="{FF2B5EF4-FFF2-40B4-BE49-F238E27FC236}">
              <a16:creationId xmlns="" xmlns:a16="http://schemas.microsoft.com/office/drawing/2014/main" id="{00000000-0008-0000-0000-000007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76" name="Text Box 4">
          <a:extLst>
            <a:ext uri="{FF2B5EF4-FFF2-40B4-BE49-F238E27FC236}">
              <a16:creationId xmlns="" xmlns:a16="http://schemas.microsoft.com/office/drawing/2014/main" id="{00000000-0008-0000-0000-000008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77" name="Text Box 4">
          <a:extLst>
            <a:ext uri="{FF2B5EF4-FFF2-40B4-BE49-F238E27FC236}">
              <a16:creationId xmlns="" xmlns:a16="http://schemas.microsoft.com/office/drawing/2014/main" id="{00000000-0008-0000-0000-000009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78" name="Text Box 4">
          <a:extLst>
            <a:ext uri="{FF2B5EF4-FFF2-40B4-BE49-F238E27FC236}">
              <a16:creationId xmlns="" xmlns:a16="http://schemas.microsoft.com/office/drawing/2014/main" id="{00000000-0008-0000-0000-00000A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79" name="Text Box 4">
          <a:extLst>
            <a:ext uri="{FF2B5EF4-FFF2-40B4-BE49-F238E27FC236}">
              <a16:creationId xmlns="" xmlns:a16="http://schemas.microsoft.com/office/drawing/2014/main" id="{00000000-0008-0000-0000-00000B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80" name="Text Box 4">
          <a:extLst>
            <a:ext uri="{FF2B5EF4-FFF2-40B4-BE49-F238E27FC236}">
              <a16:creationId xmlns="" xmlns:a16="http://schemas.microsoft.com/office/drawing/2014/main" id="{00000000-0008-0000-0000-00000C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81" name="Text Box 4">
          <a:extLst>
            <a:ext uri="{FF2B5EF4-FFF2-40B4-BE49-F238E27FC236}">
              <a16:creationId xmlns="" xmlns:a16="http://schemas.microsoft.com/office/drawing/2014/main" id="{00000000-0008-0000-0000-00000D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82" name="Text Box 4">
          <a:extLst>
            <a:ext uri="{FF2B5EF4-FFF2-40B4-BE49-F238E27FC236}">
              <a16:creationId xmlns="" xmlns:a16="http://schemas.microsoft.com/office/drawing/2014/main" id="{00000000-0008-0000-0000-00000E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783" name="Text Box 4">
          <a:extLst>
            <a:ext uri="{FF2B5EF4-FFF2-40B4-BE49-F238E27FC236}">
              <a16:creationId xmlns="" xmlns:a16="http://schemas.microsoft.com/office/drawing/2014/main" id="{00000000-0008-0000-0000-00000F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84" name="Text Box 4">
          <a:extLst>
            <a:ext uri="{FF2B5EF4-FFF2-40B4-BE49-F238E27FC236}">
              <a16:creationId xmlns="" xmlns:a16="http://schemas.microsoft.com/office/drawing/2014/main" id="{00000000-0008-0000-0000-000010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85" name="Text Box 4">
          <a:extLst>
            <a:ext uri="{FF2B5EF4-FFF2-40B4-BE49-F238E27FC236}">
              <a16:creationId xmlns="" xmlns:a16="http://schemas.microsoft.com/office/drawing/2014/main" id="{00000000-0008-0000-0000-000011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86" name="Text Box 4">
          <a:extLst>
            <a:ext uri="{FF2B5EF4-FFF2-40B4-BE49-F238E27FC236}">
              <a16:creationId xmlns="" xmlns:a16="http://schemas.microsoft.com/office/drawing/2014/main" id="{00000000-0008-0000-0000-000012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87" name="Text Box 4">
          <a:extLst>
            <a:ext uri="{FF2B5EF4-FFF2-40B4-BE49-F238E27FC236}">
              <a16:creationId xmlns="" xmlns:a16="http://schemas.microsoft.com/office/drawing/2014/main" id="{00000000-0008-0000-0000-000013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88" name="Text Box 4">
          <a:extLst>
            <a:ext uri="{FF2B5EF4-FFF2-40B4-BE49-F238E27FC236}">
              <a16:creationId xmlns="" xmlns:a16="http://schemas.microsoft.com/office/drawing/2014/main" id="{00000000-0008-0000-0000-000014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89" name="Text Box 4">
          <a:extLst>
            <a:ext uri="{FF2B5EF4-FFF2-40B4-BE49-F238E27FC236}">
              <a16:creationId xmlns="" xmlns:a16="http://schemas.microsoft.com/office/drawing/2014/main" id="{00000000-0008-0000-0000-000015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90" name="Text Box 4">
          <a:extLst>
            <a:ext uri="{FF2B5EF4-FFF2-40B4-BE49-F238E27FC236}">
              <a16:creationId xmlns="" xmlns:a16="http://schemas.microsoft.com/office/drawing/2014/main" id="{00000000-0008-0000-0000-000016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91" name="Text Box 4">
          <a:extLst>
            <a:ext uri="{FF2B5EF4-FFF2-40B4-BE49-F238E27FC236}">
              <a16:creationId xmlns="" xmlns:a16="http://schemas.microsoft.com/office/drawing/2014/main" id="{00000000-0008-0000-0000-000017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47625"/>
    <xdr:sp macro="" textlink="">
      <xdr:nvSpPr>
        <xdr:cNvPr id="792" name="Text Box 4">
          <a:extLst>
            <a:ext uri="{FF2B5EF4-FFF2-40B4-BE49-F238E27FC236}">
              <a16:creationId xmlns="" xmlns:a16="http://schemas.microsoft.com/office/drawing/2014/main" id="{00000000-0008-0000-0000-000018030000}"/>
            </a:ext>
          </a:extLst>
        </xdr:cNvPr>
        <xdr:cNvSpPr txBox="1">
          <a:spLocks noChangeArrowheads="1"/>
        </xdr:cNvSpPr>
      </xdr:nvSpPr>
      <xdr:spPr bwMode="auto">
        <a:xfrm>
          <a:off x="0" y="345567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47625"/>
    <xdr:sp macro="" textlink="">
      <xdr:nvSpPr>
        <xdr:cNvPr id="793" name="Text Box 4">
          <a:extLst>
            <a:ext uri="{FF2B5EF4-FFF2-40B4-BE49-F238E27FC236}">
              <a16:creationId xmlns="" xmlns:a16="http://schemas.microsoft.com/office/drawing/2014/main" id="{00000000-0008-0000-0000-000019030000}"/>
            </a:ext>
          </a:extLst>
        </xdr:cNvPr>
        <xdr:cNvSpPr txBox="1">
          <a:spLocks noChangeArrowheads="1"/>
        </xdr:cNvSpPr>
      </xdr:nvSpPr>
      <xdr:spPr bwMode="auto">
        <a:xfrm>
          <a:off x="0" y="345567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94" name="Text Box 4">
          <a:extLst>
            <a:ext uri="{FF2B5EF4-FFF2-40B4-BE49-F238E27FC236}">
              <a16:creationId xmlns="" xmlns:a16="http://schemas.microsoft.com/office/drawing/2014/main" id="{00000000-0008-0000-0000-00001A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95" name="Text Box 4">
          <a:extLst>
            <a:ext uri="{FF2B5EF4-FFF2-40B4-BE49-F238E27FC236}">
              <a16:creationId xmlns="" xmlns:a16="http://schemas.microsoft.com/office/drawing/2014/main" id="{00000000-0008-0000-0000-00001B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47625"/>
    <xdr:sp macro="" textlink="">
      <xdr:nvSpPr>
        <xdr:cNvPr id="796" name="Text Box 4">
          <a:extLst>
            <a:ext uri="{FF2B5EF4-FFF2-40B4-BE49-F238E27FC236}">
              <a16:creationId xmlns="" xmlns:a16="http://schemas.microsoft.com/office/drawing/2014/main" id="{00000000-0008-0000-0000-00001C030000}"/>
            </a:ext>
          </a:extLst>
        </xdr:cNvPr>
        <xdr:cNvSpPr txBox="1">
          <a:spLocks noChangeArrowheads="1"/>
        </xdr:cNvSpPr>
      </xdr:nvSpPr>
      <xdr:spPr bwMode="auto">
        <a:xfrm>
          <a:off x="0" y="345567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47625"/>
    <xdr:sp macro="" textlink="">
      <xdr:nvSpPr>
        <xdr:cNvPr id="797" name="Text Box 4">
          <a:extLst>
            <a:ext uri="{FF2B5EF4-FFF2-40B4-BE49-F238E27FC236}">
              <a16:creationId xmlns="" xmlns:a16="http://schemas.microsoft.com/office/drawing/2014/main" id="{00000000-0008-0000-0000-00001D030000}"/>
            </a:ext>
          </a:extLst>
        </xdr:cNvPr>
        <xdr:cNvSpPr txBox="1">
          <a:spLocks noChangeArrowheads="1"/>
        </xdr:cNvSpPr>
      </xdr:nvSpPr>
      <xdr:spPr bwMode="auto">
        <a:xfrm>
          <a:off x="0" y="3455670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98" name="Text Box 4">
          <a:extLst>
            <a:ext uri="{FF2B5EF4-FFF2-40B4-BE49-F238E27FC236}">
              <a16:creationId xmlns="" xmlns:a16="http://schemas.microsoft.com/office/drawing/2014/main" id="{00000000-0008-0000-0000-00001E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799" name="Text Box 4">
          <a:extLst>
            <a:ext uri="{FF2B5EF4-FFF2-40B4-BE49-F238E27FC236}">
              <a16:creationId xmlns="" xmlns:a16="http://schemas.microsoft.com/office/drawing/2014/main" id="{00000000-0008-0000-0000-00001F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0" name="Text Box 4">
          <a:extLst>
            <a:ext uri="{FF2B5EF4-FFF2-40B4-BE49-F238E27FC236}">
              <a16:creationId xmlns="" xmlns:a16="http://schemas.microsoft.com/office/drawing/2014/main" id="{00000000-0008-0000-0000-000020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1" name="Text Box 4">
          <a:extLst>
            <a:ext uri="{FF2B5EF4-FFF2-40B4-BE49-F238E27FC236}">
              <a16:creationId xmlns="" xmlns:a16="http://schemas.microsoft.com/office/drawing/2014/main" id="{00000000-0008-0000-0000-000021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2" name="Text Box 4">
          <a:extLst>
            <a:ext uri="{FF2B5EF4-FFF2-40B4-BE49-F238E27FC236}">
              <a16:creationId xmlns="" xmlns:a16="http://schemas.microsoft.com/office/drawing/2014/main" id="{00000000-0008-0000-0000-000022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3" name="Text Box 4">
          <a:extLst>
            <a:ext uri="{FF2B5EF4-FFF2-40B4-BE49-F238E27FC236}">
              <a16:creationId xmlns="" xmlns:a16="http://schemas.microsoft.com/office/drawing/2014/main" id="{00000000-0008-0000-0000-000023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4" name="Text Box 4">
          <a:extLst>
            <a:ext uri="{FF2B5EF4-FFF2-40B4-BE49-F238E27FC236}">
              <a16:creationId xmlns="" xmlns:a16="http://schemas.microsoft.com/office/drawing/2014/main" id="{00000000-0008-0000-0000-000024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5" name="Text Box 4">
          <a:extLst>
            <a:ext uri="{FF2B5EF4-FFF2-40B4-BE49-F238E27FC236}">
              <a16:creationId xmlns="" xmlns:a16="http://schemas.microsoft.com/office/drawing/2014/main" id="{00000000-0008-0000-0000-000025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6" name="Text Box 4">
          <a:extLst>
            <a:ext uri="{FF2B5EF4-FFF2-40B4-BE49-F238E27FC236}">
              <a16:creationId xmlns="" xmlns:a16="http://schemas.microsoft.com/office/drawing/2014/main" id="{00000000-0008-0000-0000-000026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7" name="Text Box 4">
          <a:extLst>
            <a:ext uri="{FF2B5EF4-FFF2-40B4-BE49-F238E27FC236}">
              <a16:creationId xmlns="" xmlns:a16="http://schemas.microsoft.com/office/drawing/2014/main" id="{00000000-0008-0000-0000-000027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8" name="Text Box 4">
          <a:extLst>
            <a:ext uri="{FF2B5EF4-FFF2-40B4-BE49-F238E27FC236}">
              <a16:creationId xmlns="" xmlns:a16="http://schemas.microsoft.com/office/drawing/2014/main" id="{00000000-0008-0000-0000-000028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09" name="Text Box 4">
          <a:extLst>
            <a:ext uri="{FF2B5EF4-FFF2-40B4-BE49-F238E27FC236}">
              <a16:creationId xmlns="" xmlns:a16="http://schemas.microsoft.com/office/drawing/2014/main" id="{00000000-0008-0000-0000-000029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10" name="Text Box 4">
          <a:extLst>
            <a:ext uri="{FF2B5EF4-FFF2-40B4-BE49-F238E27FC236}">
              <a16:creationId xmlns="" xmlns:a16="http://schemas.microsoft.com/office/drawing/2014/main" id="{00000000-0008-0000-0000-00002A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11" name="Text Box 4">
          <a:extLst>
            <a:ext uri="{FF2B5EF4-FFF2-40B4-BE49-F238E27FC236}">
              <a16:creationId xmlns="" xmlns:a16="http://schemas.microsoft.com/office/drawing/2014/main" id="{00000000-0008-0000-0000-00002B030000}"/>
            </a:ext>
          </a:extLst>
        </xdr:cNvPr>
        <xdr:cNvSpPr txBox="1">
          <a:spLocks noChangeArrowheads="1"/>
        </xdr:cNvSpPr>
      </xdr:nvSpPr>
      <xdr:spPr bwMode="auto">
        <a:xfrm>
          <a:off x="0" y="3455670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12" name="Text Box 4">
          <a:extLst>
            <a:ext uri="{FF2B5EF4-FFF2-40B4-BE49-F238E27FC236}">
              <a16:creationId xmlns="" xmlns:a16="http://schemas.microsoft.com/office/drawing/2014/main" id="{00000000-0008-0000-0000-00002C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13" name="Text Box 4">
          <a:extLst>
            <a:ext uri="{FF2B5EF4-FFF2-40B4-BE49-F238E27FC236}">
              <a16:creationId xmlns="" xmlns:a16="http://schemas.microsoft.com/office/drawing/2014/main" id="{00000000-0008-0000-0000-00002D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14" name="Text Box 4">
          <a:extLst>
            <a:ext uri="{FF2B5EF4-FFF2-40B4-BE49-F238E27FC236}">
              <a16:creationId xmlns="" xmlns:a16="http://schemas.microsoft.com/office/drawing/2014/main" id="{00000000-0008-0000-0000-00002E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15" name="Text Box 4">
          <a:extLst>
            <a:ext uri="{FF2B5EF4-FFF2-40B4-BE49-F238E27FC236}">
              <a16:creationId xmlns="" xmlns:a16="http://schemas.microsoft.com/office/drawing/2014/main" id="{00000000-0008-0000-0000-00002F030000}"/>
            </a:ext>
          </a:extLst>
        </xdr:cNvPr>
        <xdr:cNvSpPr txBox="1">
          <a:spLocks noChangeArrowheads="1"/>
        </xdr:cNvSpPr>
      </xdr:nvSpPr>
      <xdr:spPr bwMode="auto">
        <a:xfrm>
          <a:off x="0" y="345567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16" name="Text Box 4">
          <a:extLst>
            <a:ext uri="{FF2B5EF4-FFF2-40B4-BE49-F238E27FC236}">
              <a16:creationId xmlns="" xmlns:a16="http://schemas.microsoft.com/office/drawing/2014/main" id="{00000000-0008-0000-0000-000030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17" name="Text Box 4">
          <a:extLst>
            <a:ext uri="{FF2B5EF4-FFF2-40B4-BE49-F238E27FC236}">
              <a16:creationId xmlns="" xmlns:a16="http://schemas.microsoft.com/office/drawing/2014/main" id="{00000000-0008-0000-0000-000031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18" name="Text Box 4">
          <a:extLst>
            <a:ext uri="{FF2B5EF4-FFF2-40B4-BE49-F238E27FC236}">
              <a16:creationId xmlns="" xmlns:a16="http://schemas.microsoft.com/office/drawing/2014/main" id="{00000000-0008-0000-0000-000032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19" name="Text Box 4">
          <a:extLst>
            <a:ext uri="{FF2B5EF4-FFF2-40B4-BE49-F238E27FC236}">
              <a16:creationId xmlns="" xmlns:a16="http://schemas.microsoft.com/office/drawing/2014/main" id="{00000000-0008-0000-0000-000033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20" name="Text Box 4">
          <a:extLst>
            <a:ext uri="{FF2B5EF4-FFF2-40B4-BE49-F238E27FC236}">
              <a16:creationId xmlns="" xmlns:a16="http://schemas.microsoft.com/office/drawing/2014/main" id="{00000000-0008-0000-0000-000034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21" name="Text Box 4">
          <a:extLst>
            <a:ext uri="{FF2B5EF4-FFF2-40B4-BE49-F238E27FC236}">
              <a16:creationId xmlns="" xmlns:a16="http://schemas.microsoft.com/office/drawing/2014/main" id="{00000000-0008-0000-0000-000035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22" name="Text Box 4">
          <a:extLst>
            <a:ext uri="{FF2B5EF4-FFF2-40B4-BE49-F238E27FC236}">
              <a16:creationId xmlns="" xmlns:a16="http://schemas.microsoft.com/office/drawing/2014/main" id="{00000000-0008-0000-0000-000036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23" name="Text Box 4">
          <a:extLst>
            <a:ext uri="{FF2B5EF4-FFF2-40B4-BE49-F238E27FC236}">
              <a16:creationId xmlns="" xmlns:a16="http://schemas.microsoft.com/office/drawing/2014/main" id="{00000000-0008-0000-0000-000037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24" name="Text Box 4">
          <a:extLst>
            <a:ext uri="{FF2B5EF4-FFF2-40B4-BE49-F238E27FC236}">
              <a16:creationId xmlns="" xmlns:a16="http://schemas.microsoft.com/office/drawing/2014/main" id="{00000000-0008-0000-0000-000038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25" name="Text Box 4">
          <a:extLst>
            <a:ext uri="{FF2B5EF4-FFF2-40B4-BE49-F238E27FC236}">
              <a16:creationId xmlns="" xmlns:a16="http://schemas.microsoft.com/office/drawing/2014/main" id="{00000000-0008-0000-0000-000039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26" name="Text Box 4">
          <a:extLst>
            <a:ext uri="{FF2B5EF4-FFF2-40B4-BE49-F238E27FC236}">
              <a16:creationId xmlns="" xmlns:a16="http://schemas.microsoft.com/office/drawing/2014/main" id="{00000000-0008-0000-0000-00003A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27" name="Text Box 4">
          <a:extLst>
            <a:ext uri="{FF2B5EF4-FFF2-40B4-BE49-F238E27FC236}">
              <a16:creationId xmlns="" xmlns:a16="http://schemas.microsoft.com/office/drawing/2014/main" id="{00000000-0008-0000-0000-00003B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28" name="Text Box 4">
          <a:extLst>
            <a:ext uri="{FF2B5EF4-FFF2-40B4-BE49-F238E27FC236}">
              <a16:creationId xmlns="" xmlns:a16="http://schemas.microsoft.com/office/drawing/2014/main" id="{00000000-0008-0000-0000-00003C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29" name="Text Box 4">
          <a:extLst>
            <a:ext uri="{FF2B5EF4-FFF2-40B4-BE49-F238E27FC236}">
              <a16:creationId xmlns="" xmlns:a16="http://schemas.microsoft.com/office/drawing/2014/main" id="{00000000-0008-0000-0000-00003D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30" name="Text Box 4">
          <a:extLst>
            <a:ext uri="{FF2B5EF4-FFF2-40B4-BE49-F238E27FC236}">
              <a16:creationId xmlns="" xmlns:a16="http://schemas.microsoft.com/office/drawing/2014/main" id="{00000000-0008-0000-0000-00003E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31" name="Text Box 4">
          <a:extLst>
            <a:ext uri="{FF2B5EF4-FFF2-40B4-BE49-F238E27FC236}">
              <a16:creationId xmlns="" xmlns:a16="http://schemas.microsoft.com/office/drawing/2014/main" id="{00000000-0008-0000-0000-00003F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32" name="Text Box 4">
          <a:extLst>
            <a:ext uri="{FF2B5EF4-FFF2-40B4-BE49-F238E27FC236}">
              <a16:creationId xmlns="" xmlns:a16="http://schemas.microsoft.com/office/drawing/2014/main" id="{00000000-0008-0000-0000-000040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33" name="Text Box 4">
          <a:extLst>
            <a:ext uri="{FF2B5EF4-FFF2-40B4-BE49-F238E27FC236}">
              <a16:creationId xmlns="" xmlns:a16="http://schemas.microsoft.com/office/drawing/2014/main" id="{00000000-0008-0000-0000-000041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34" name="Text Box 4">
          <a:extLst>
            <a:ext uri="{FF2B5EF4-FFF2-40B4-BE49-F238E27FC236}">
              <a16:creationId xmlns="" xmlns:a16="http://schemas.microsoft.com/office/drawing/2014/main" id="{00000000-0008-0000-0000-000042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35" name="Text Box 4">
          <a:extLst>
            <a:ext uri="{FF2B5EF4-FFF2-40B4-BE49-F238E27FC236}">
              <a16:creationId xmlns="" xmlns:a16="http://schemas.microsoft.com/office/drawing/2014/main" id="{00000000-0008-0000-0000-000043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47625"/>
    <xdr:sp macro="" textlink="">
      <xdr:nvSpPr>
        <xdr:cNvPr id="836" name="Text Box 4">
          <a:extLst>
            <a:ext uri="{FF2B5EF4-FFF2-40B4-BE49-F238E27FC236}">
              <a16:creationId xmlns="" xmlns:a16="http://schemas.microsoft.com/office/drawing/2014/main" id="{00000000-0008-0000-0000-000044030000}"/>
            </a:ext>
          </a:extLst>
        </xdr:cNvPr>
        <xdr:cNvSpPr txBox="1">
          <a:spLocks noChangeArrowheads="1"/>
        </xdr:cNvSpPr>
      </xdr:nvSpPr>
      <xdr:spPr bwMode="auto">
        <a:xfrm>
          <a:off x="0" y="3564636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47625"/>
    <xdr:sp macro="" textlink="">
      <xdr:nvSpPr>
        <xdr:cNvPr id="837" name="Text Box 4">
          <a:extLst>
            <a:ext uri="{FF2B5EF4-FFF2-40B4-BE49-F238E27FC236}">
              <a16:creationId xmlns="" xmlns:a16="http://schemas.microsoft.com/office/drawing/2014/main" id="{00000000-0008-0000-0000-000045030000}"/>
            </a:ext>
          </a:extLst>
        </xdr:cNvPr>
        <xdr:cNvSpPr txBox="1">
          <a:spLocks noChangeArrowheads="1"/>
        </xdr:cNvSpPr>
      </xdr:nvSpPr>
      <xdr:spPr bwMode="auto">
        <a:xfrm>
          <a:off x="0" y="3564636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38" name="Text Box 4">
          <a:extLst>
            <a:ext uri="{FF2B5EF4-FFF2-40B4-BE49-F238E27FC236}">
              <a16:creationId xmlns="" xmlns:a16="http://schemas.microsoft.com/office/drawing/2014/main" id="{00000000-0008-0000-0000-000046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39" name="Text Box 4">
          <a:extLst>
            <a:ext uri="{FF2B5EF4-FFF2-40B4-BE49-F238E27FC236}">
              <a16:creationId xmlns="" xmlns:a16="http://schemas.microsoft.com/office/drawing/2014/main" id="{00000000-0008-0000-0000-000047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47625"/>
    <xdr:sp macro="" textlink="">
      <xdr:nvSpPr>
        <xdr:cNvPr id="840" name="Text Box 4">
          <a:extLst>
            <a:ext uri="{FF2B5EF4-FFF2-40B4-BE49-F238E27FC236}">
              <a16:creationId xmlns="" xmlns:a16="http://schemas.microsoft.com/office/drawing/2014/main" id="{00000000-0008-0000-0000-000048030000}"/>
            </a:ext>
          </a:extLst>
        </xdr:cNvPr>
        <xdr:cNvSpPr txBox="1">
          <a:spLocks noChangeArrowheads="1"/>
        </xdr:cNvSpPr>
      </xdr:nvSpPr>
      <xdr:spPr bwMode="auto">
        <a:xfrm>
          <a:off x="0" y="3564636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47625"/>
    <xdr:sp macro="" textlink="">
      <xdr:nvSpPr>
        <xdr:cNvPr id="841" name="Text Box 4">
          <a:extLst>
            <a:ext uri="{FF2B5EF4-FFF2-40B4-BE49-F238E27FC236}">
              <a16:creationId xmlns="" xmlns:a16="http://schemas.microsoft.com/office/drawing/2014/main" id="{00000000-0008-0000-0000-000049030000}"/>
            </a:ext>
          </a:extLst>
        </xdr:cNvPr>
        <xdr:cNvSpPr txBox="1">
          <a:spLocks noChangeArrowheads="1"/>
        </xdr:cNvSpPr>
      </xdr:nvSpPr>
      <xdr:spPr bwMode="auto">
        <a:xfrm>
          <a:off x="0" y="35646360"/>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42" name="Text Box 4">
          <a:extLst>
            <a:ext uri="{FF2B5EF4-FFF2-40B4-BE49-F238E27FC236}">
              <a16:creationId xmlns="" xmlns:a16="http://schemas.microsoft.com/office/drawing/2014/main" id="{00000000-0008-0000-0000-00004A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43" name="Text Box 4">
          <a:extLst>
            <a:ext uri="{FF2B5EF4-FFF2-40B4-BE49-F238E27FC236}">
              <a16:creationId xmlns="" xmlns:a16="http://schemas.microsoft.com/office/drawing/2014/main" id="{00000000-0008-0000-0000-00004B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44" name="Text Box 4">
          <a:extLst>
            <a:ext uri="{FF2B5EF4-FFF2-40B4-BE49-F238E27FC236}">
              <a16:creationId xmlns="" xmlns:a16="http://schemas.microsoft.com/office/drawing/2014/main" id="{00000000-0008-0000-0000-00004C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45" name="Text Box 4">
          <a:extLst>
            <a:ext uri="{FF2B5EF4-FFF2-40B4-BE49-F238E27FC236}">
              <a16:creationId xmlns="" xmlns:a16="http://schemas.microsoft.com/office/drawing/2014/main" id="{00000000-0008-0000-0000-00004D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46" name="Text Box 4">
          <a:extLst>
            <a:ext uri="{FF2B5EF4-FFF2-40B4-BE49-F238E27FC236}">
              <a16:creationId xmlns="" xmlns:a16="http://schemas.microsoft.com/office/drawing/2014/main" id="{00000000-0008-0000-0000-00004E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47" name="Text Box 4">
          <a:extLst>
            <a:ext uri="{FF2B5EF4-FFF2-40B4-BE49-F238E27FC236}">
              <a16:creationId xmlns="" xmlns:a16="http://schemas.microsoft.com/office/drawing/2014/main" id="{00000000-0008-0000-0000-00004F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48" name="Text Box 4">
          <a:extLst>
            <a:ext uri="{FF2B5EF4-FFF2-40B4-BE49-F238E27FC236}">
              <a16:creationId xmlns="" xmlns:a16="http://schemas.microsoft.com/office/drawing/2014/main" id="{00000000-0008-0000-0000-000050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49" name="Text Box 4">
          <a:extLst>
            <a:ext uri="{FF2B5EF4-FFF2-40B4-BE49-F238E27FC236}">
              <a16:creationId xmlns="" xmlns:a16="http://schemas.microsoft.com/office/drawing/2014/main" id="{00000000-0008-0000-0000-000051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50" name="Text Box 4">
          <a:extLst>
            <a:ext uri="{FF2B5EF4-FFF2-40B4-BE49-F238E27FC236}">
              <a16:creationId xmlns="" xmlns:a16="http://schemas.microsoft.com/office/drawing/2014/main" id="{00000000-0008-0000-0000-000052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51" name="Text Box 4">
          <a:extLst>
            <a:ext uri="{FF2B5EF4-FFF2-40B4-BE49-F238E27FC236}">
              <a16:creationId xmlns="" xmlns:a16="http://schemas.microsoft.com/office/drawing/2014/main" id="{00000000-0008-0000-0000-000053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52" name="Text Box 4">
          <a:extLst>
            <a:ext uri="{FF2B5EF4-FFF2-40B4-BE49-F238E27FC236}">
              <a16:creationId xmlns="" xmlns:a16="http://schemas.microsoft.com/office/drawing/2014/main" id="{00000000-0008-0000-0000-000054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53" name="Text Box 4">
          <a:extLst>
            <a:ext uri="{FF2B5EF4-FFF2-40B4-BE49-F238E27FC236}">
              <a16:creationId xmlns="" xmlns:a16="http://schemas.microsoft.com/office/drawing/2014/main" id="{00000000-0008-0000-0000-000055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54" name="Text Box 4">
          <a:extLst>
            <a:ext uri="{FF2B5EF4-FFF2-40B4-BE49-F238E27FC236}">
              <a16:creationId xmlns="" xmlns:a16="http://schemas.microsoft.com/office/drawing/2014/main" id="{00000000-0008-0000-0000-000056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66675" cy="57150"/>
    <xdr:sp macro="" textlink="">
      <xdr:nvSpPr>
        <xdr:cNvPr id="855" name="Text Box 4">
          <a:extLst>
            <a:ext uri="{FF2B5EF4-FFF2-40B4-BE49-F238E27FC236}">
              <a16:creationId xmlns="" xmlns:a16="http://schemas.microsoft.com/office/drawing/2014/main" id="{00000000-0008-0000-0000-000057030000}"/>
            </a:ext>
          </a:extLst>
        </xdr:cNvPr>
        <xdr:cNvSpPr txBox="1">
          <a:spLocks noChangeArrowheads="1"/>
        </xdr:cNvSpPr>
      </xdr:nvSpPr>
      <xdr:spPr bwMode="auto">
        <a:xfrm>
          <a:off x="0" y="35646360"/>
          <a:ext cx="666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56" name="Text Box 4">
          <a:extLst>
            <a:ext uri="{FF2B5EF4-FFF2-40B4-BE49-F238E27FC236}">
              <a16:creationId xmlns="" xmlns:a16="http://schemas.microsoft.com/office/drawing/2014/main" id="{00000000-0008-0000-0000-000058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57" name="Text Box 4">
          <a:extLst>
            <a:ext uri="{FF2B5EF4-FFF2-40B4-BE49-F238E27FC236}">
              <a16:creationId xmlns="" xmlns:a16="http://schemas.microsoft.com/office/drawing/2014/main" id="{00000000-0008-0000-0000-000059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58" name="Text Box 4">
          <a:extLst>
            <a:ext uri="{FF2B5EF4-FFF2-40B4-BE49-F238E27FC236}">
              <a16:creationId xmlns="" xmlns:a16="http://schemas.microsoft.com/office/drawing/2014/main" id="{00000000-0008-0000-0000-00005A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43</xdr:row>
      <xdr:rowOff>0</xdr:rowOff>
    </xdr:from>
    <xdr:ext cx="266700" cy="38100"/>
    <xdr:sp macro="" textlink="">
      <xdr:nvSpPr>
        <xdr:cNvPr id="859" name="Text Box 4">
          <a:extLst>
            <a:ext uri="{FF2B5EF4-FFF2-40B4-BE49-F238E27FC236}">
              <a16:creationId xmlns="" xmlns:a16="http://schemas.microsoft.com/office/drawing/2014/main" id="{00000000-0008-0000-0000-00005B030000}"/>
            </a:ext>
          </a:extLst>
        </xdr:cNvPr>
        <xdr:cNvSpPr txBox="1">
          <a:spLocks noChangeArrowheads="1"/>
        </xdr:cNvSpPr>
      </xdr:nvSpPr>
      <xdr:spPr bwMode="auto">
        <a:xfrm>
          <a:off x="0" y="3564636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0" name="Text Box 4">
          <a:extLst>
            <a:ext uri="{FF2B5EF4-FFF2-40B4-BE49-F238E27FC236}">
              <a16:creationId xmlns="" xmlns:a16="http://schemas.microsoft.com/office/drawing/2014/main" id="{00000000-0008-0000-0000-00005C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1" name="Text Box 4">
          <a:extLst>
            <a:ext uri="{FF2B5EF4-FFF2-40B4-BE49-F238E27FC236}">
              <a16:creationId xmlns="" xmlns:a16="http://schemas.microsoft.com/office/drawing/2014/main" id="{00000000-0008-0000-0000-00005D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2" name="Text Box 4">
          <a:extLst>
            <a:ext uri="{FF2B5EF4-FFF2-40B4-BE49-F238E27FC236}">
              <a16:creationId xmlns="" xmlns:a16="http://schemas.microsoft.com/office/drawing/2014/main" id="{00000000-0008-0000-0000-00005E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3" name="Text Box 4">
          <a:extLst>
            <a:ext uri="{FF2B5EF4-FFF2-40B4-BE49-F238E27FC236}">
              <a16:creationId xmlns="" xmlns:a16="http://schemas.microsoft.com/office/drawing/2014/main" id="{00000000-0008-0000-0000-00005F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4" name="Text Box 4">
          <a:extLst>
            <a:ext uri="{FF2B5EF4-FFF2-40B4-BE49-F238E27FC236}">
              <a16:creationId xmlns="" xmlns:a16="http://schemas.microsoft.com/office/drawing/2014/main" id="{00000000-0008-0000-0000-000060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5" name="Text Box 4">
          <a:extLst>
            <a:ext uri="{FF2B5EF4-FFF2-40B4-BE49-F238E27FC236}">
              <a16:creationId xmlns="" xmlns:a16="http://schemas.microsoft.com/office/drawing/2014/main" id="{00000000-0008-0000-0000-000061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6" name="Text Box 4">
          <a:extLst>
            <a:ext uri="{FF2B5EF4-FFF2-40B4-BE49-F238E27FC236}">
              <a16:creationId xmlns="" xmlns:a16="http://schemas.microsoft.com/office/drawing/2014/main" id="{00000000-0008-0000-0000-000062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7" name="Text Box 4">
          <a:extLst>
            <a:ext uri="{FF2B5EF4-FFF2-40B4-BE49-F238E27FC236}">
              <a16:creationId xmlns="" xmlns:a16="http://schemas.microsoft.com/office/drawing/2014/main" id="{00000000-0008-0000-0000-000063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8" name="Text Box 4">
          <a:extLst>
            <a:ext uri="{FF2B5EF4-FFF2-40B4-BE49-F238E27FC236}">
              <a16:creationId xmlns="" xmlns:a16="http://schemas.microsoft.com/office/drawing/2014/main" id="{00000000-0008-0000-0000-000064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69" name="Text Box 4">
          <a:extLst>
            <a:ext uri="{FF2B5EF4-FFF2-40B4-BE49-F238E27FC236}">
              <a16:creationId xmlns="" xmlns:a16="http://schemas.microsoft.com/office/drawing/2014/main" id="{00000000-0008-0000-0000-000065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0" name="Text Box 4">
          <a:extLst>
            <a:ext uri="{FF2B5EF4-FFF2-40B4-BE49-F238E27FC236}">
              <a16:creationId xmlns="" xmlns:a16="http://schemas.microsoft.com/office/drawing/2014/main" id="{00000000-0008-0000-0000-000066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1" name="Text Box 4">
          <a:extLst>
            <a:ext uri="{FF2B5EF4-FFF2-40B4-BE49-F238E27FC236}">
              <a16:creationId xmlns="" xmlns:a16="http://schemas.microsoft.com/office/drawing/2014/main" id="{00000000-0008-0000-0000-000067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2" name="Text Box 4">
          <a:extLst>
            <a:ext uri="{FF2B5EF4-FFF2-40B4-BE49-F238E27FC236}">
              <a16:creationId xmlns="" xmlns:a16="http://schemas.microsoft.com/office/drawing/2014/main" id="{00000000-0008-0000-0000-000068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3" name="Text Box 4">
          <a:extLst>
            <a:ext uri="{FF2B5EF4-FFF2-40B4-BE49-F238E27FC236}">
              <a16:creationId xmlns="" xmlns:a16="http://schemas.microsoft.com/office/drawing/2014/main" id="{00000000-0008-0000-0000-000069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4" name="Text Box 4">
          <a:extLst>
            <a:ext uri="{FF2B5EF4-FFF2-40B4-BE49-F238E27FC236}">
              <a16:creationId xmlns="" xmlns:a16="http://schemas.microsoft.com/office/drawing/2014/main" id="{00000000-0008-0000-0000-00006A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5" name="Text Box 4">
          <a:extLst>
            <a:ext uri="{FF2B5EF4-FFF2-40B4-BE49-F238E27FC236}">
              <a16:creationId xmlns="" xmlns:a16="http://schemas.microsoft.com/office/drawing/2014/main" id="{00000000-0008-0000-0000-00006B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6" name="Text Box 4">
          <a:extLst>
            <a:ext uri="{FF2B5EF4-FFF2-40B4-BE49-F238E27FC236}">
              <a16:creationId xmlns="" xmlns:a16="http://schemas.microsoft.com/office/drawing/2014/main" id="{00000000-0008-0000-0000-00006C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7" name="Text Box 4">
          <a:extLst>
            <a:ext uri="{FF2B5EF4-FFF2-40B4-BE49-F238E27FC236}">
              <a16:creationId xmlns="" xmlns:a16="http://schemas.microsoft.com/office/drawing/2014/main" id="{00000000-0008-0000-0000-00006D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8" name="Text Box 4">
          <a:extLst>
            <a:ext uri="{FF2B5EF4-FFF2-40B4-BE49-F238E27FC236}">
              <a16:creationId xmlns="" xmlns:a16="http://schemas.microsoft.com/office/drawing/2014/main" id="{00000000-0008-0000-0000-00006E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79" name="Text Box 4">
          <a:extLst>
            <a:ext uri="{FF2B5EF4-FFF2-40B4-BE49-F238E27FC236}">
              <a16:creationId xmlns="" xmlns:a16="http://schemas.microsoft.com/office/drawing/2014/main" id="{00000000-0008-0000-0000-00006F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0" name="Text Box 4">
          <a:extLst>
            <a:ext uri="{FF2B5EF4-FFF2-40B4-BE49-F238E27FC236}">
              <a16:creationId xmlns="" xmlns:a16="http://schemas.microsoft.com/office/drawing/2014/main" id="{00000000-0008-0000-0000-000070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1" name="Text Box 4">
          <a:extLst>
            <a:ext uri="{FF2B5EF4-FFF2-40B4-BE49-F238E27FC236}">
              <a16:creationId xmlns="" xmlns:a16="http://schemas.microsoft.com/office/drawing/2014/main" id="{00000000-0008-0000-0000-000071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2" name="Text Box 4">
          <a:extLst>
            <a:ext uri="{FF2B5EF4-FFF2-40B4-BE49-F238E27FC236}">
              <a16:creationId xmlns="" xmlns:a16="http://schemas.microsoft.com/office/drawing/2014/main" id="{00000000-0008-0000-0000-000072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3" name="Text Box 4">
          <a:extLst>
            <a:ext uri="{FF2B5EF4-FFF2-40B4-BE49-F238E27FC236}">
              <a16:creationId xmlns="" xmlns:a16="http://schemas.microsoft.com/office/drawing/2014/main" id="{00000000-0008-0000-0000-000073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4" name="Text Box 4">
          <a:extLst>
            <a:ext uri="{FF2B5EF4-FFF2-40B4-BE49-F238E27FC236}">
              <a16:creationId xmlns="" xmlns:a16="http://schemas.microsoft.com/office/drawing/2014/main" id="{00000000-0008-0000-0000-000074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5" name="Text Box 4">
          <a:extLst>
            <a:ext uri="{FF2B5EF4-FFF2-40B4-BE49-F238E27FC236}">
              <a16:creationId xmlns="" xmlns:a16="http://schemas.microsoft.com/office/drawing/2014/main" id="{00000000-0008-0000-0000-000075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6" name="Text Box 4">
          <a:extLst>
            <a:ext uri="{FF2B5EF4-FFF2-40B4-BE49-F238E27FC236}">
              <a16:creationId xmlns="" xmlns:a16="http://schemas.microsoft.com/office/drawing/2014/main" id="{00000000-0008-0000-0000-000076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7" name="Text Box 4">
          <a:extLst>
            <a:ext uri="{FF2B5EF4-FFF2-40B4-BE49-F238E27FC236}">
              <a16:creationId xmlns="" xmlns:a16="http://schemas.microsoft.com/office/drawing/2014/main" id="{00000000-0008-0000-0000-000077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8" name="Text Box 4">
          <a:extLst>
            <a:ext uri="{FF2B5EF4-FFF2-40B4-BE49-F238E27FC236}">
              <a16:creationId xmlns="" xmlns:a16="http://schemas.microsoft.com/office/drawing/2014/main" id="{00000000-0008-0000-0000-000078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89" name="Text Box 4">
          <a:extLst>
            <a:ext uri="{FF2B5EF4-FFF2-40B4-BE49-F238E27FC236}">
              <a16:creationId xmlns="" xmlns:a16="http://schemas.microsoft.com/office/drawing/2014/main" id="{00000000-0008-0000-0000-000079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0" name="Text Box 4">
          <a:extLst>
            <a:ext uri="{FF2B5EF4-FFF2-40B4-BE49-F238E27FC236}">
              <a16:creationId xmlns="" xmlns:a16="http://schemas.microsoft.com/office/drawing/2014/main" id="{00000000-0008-0000-0000-00007A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1" name="Text Box 4">
          <a:extLst>
            <a:ext uri="{FF2B5EF4-FFF2-40B4-BE49-F238E27FC236}">
              <a16:creationId xmlns="" xmlns:a16="http://schemas.microsoft.com/office/drawing/2014/main" id="{00000000-0008-0000-0000-00007B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2" name="Text Box 4">
          <a:extLst>
            <a:ext uri="{FF2B5EF4-FFF2-40B4-BE49-F238E27FC236}">
              <a16:creationId xmlns="" xmlns:a16="http://schemas.microsoft.com/office/drawing/2014/main" id="{00000000-0008-0000-0000-00007C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3" name="Text Box 4">
          <a:extLst>
            <a:ext uri="{FF2B5EF4-FFF2-40B4-BE49-F238E27FC236}">
              <a16:creationId xmlns="" xmlns:a16="http://schemas.microsoft.com/office/drawing/2014/main" id="{00000000-0008-0000-0000-00007D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4" name="Text Box 4">
          <a:extLst>
            <a:ext uri="{FF2B5EF4-FFF2-40B4-BE49-F238E27FC236}">
              <a16:creationId xmlns="" xmlns:a16="http://schemas.microsoft.com/office/drawing/2014/main" id="{00000000-0008-0000-0000-00007E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5" name="Text Box 4">
          <a:extLst>
            <a:ext uri="{FF2B5EF4-FFF2-40B4-BE49-F238E27FC236}">
              <a16:creationId xmlns="" xmlns:a16="http://schemas.microsoft.com/office/drawing/2014/main" id="{00000000-0008-0000-0000-00007F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6" name="Text Box 4">
          <a:extLst>
            <a:ext uri="{FF2B5EF4-FFF2-40B4-BE49-F238E27FC236}">
              <a16:creationId xmlns="" xmlns:a16="http://schemas.microsoft.com/office/drawing/2014/main" id="{00000000-0008-0000-0000-000080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7" name="Text Box 4">
          <a:extLst>
            <a:ext uri="{FF2B5EF4-FFF2-40B4-BE49-F238E27FC236}">
              <a16:creationId xmlns="" xmlns:a16="http://schemas.microsoft.com/office/drawing/2014/main" id="{00000000-0008-0000-0000-000081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8" name="Text Box 4">
          <a:extLst>
            <a:ext uri="{FF2B5EF4-FFF2-40B4-BE49-F238E27FC236}">
              <a16:creationId xmlns="" xmlns:a16="http://schemas.microsoft.com/office/drawing/2014/main" id="{00000000-0008-0000-0000-000082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4</xdr:row>
      <xdr:rowOff>0</xdr:rowOff>
    </xdr:from>
    <xdr:ext cx="266700" cy="38100"/>
    <xdr:sp macro="" textlink="">
      <xdr:nvSpPr>
        <xdr:cNvPr id="899" name="Text Box 4">
          <a:extLst>
            <a:ext uri="{FF2B5EF4-FFF2-40B4-BE49-F238E27FC236}">
              <a16:creationId xmlns="" xmlns:a16="http://schemas.microsoft.com/office/drawing/2014/main" id="{00000000-0008-0000-0000-000083030000}"/>
            </a:ext>
          </a:extLst>
        </xdr:cNvPr>
        <xdr:cNvSpPr txBox="1">
          <a:spLocks noChangeArrowheads="1"/>
        </xdr:cNvSpPr>
      </xdr:nvSpPr>
      <xdr:spPr bwMode="auto">
        <a:xfrm>
          <a:off x="0" y="250698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171</xdr:row>
      <xdr:rowOff>0</xdr:rowOff>
    </xdr:from>
    <xdr:to>
      <xdr:col>0</xdr:col>
      <xdr:colOff>57150</xdr:colOff>
      <xdr:row>171</xdr:row>
      <xdr:rowOff>82498</xdr:rowOff>
    </xdr:to>
    <xdr:sp macro="" textlink="">
      <xdr:nvSpPr>
        <xdr:cNvPr id="900" name="Text Box 394744">
          <a:extLst>
            <a:ext uri="{FF2B5EF4-FFF2-40B4-BE49-F238E27FC236}">
              <a16:creationId xmlns="" xmlns:a16="http://schemas.microsoft.com/office/drawing/2014/main" id="{00000000-0008-0000-0000-000011390000}"/>
            </a:ext>
          </a:extLst>
        </xdr:cNvPr>
        <xdr:cNvSpPr txBox="1">
          <a:spLocks noChangeArrowheads="1"/>
        </xdr:cNvSpPr>
      </xdr:nvSpPr>
      <xdr:spPr bwMode="auto">
        <a:xfrm>
          <a:off x="0" y="110476665"/>
          <a:ext cx="57150" cy="78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171</xdr:row>
      <xdr:rowOff>0</xdr:rowOff>
    </xdr:from>
    <xdr:to>
      <xdr:col>0</xdr:col>
      <xdr:colOff>57150</xdr:colOff>
      <xdr:row>171</xdr:row>
      <xdr:rowOff>82498</xdr:rowOff>
    </xdr:to>
    <xdr:sp macro="" textlink="">
      <xdr:nvSpPr>
        <xdr:cNvPr id="901" name="Text Box 394360">
          <a:extLst>
            <a:ext uri="{FF2B5EF4-FFF2-40B4-BE49-F238E27FC236}">
              <a16:creationId xmlns="" xmlns:a16="http://schemas.microsoft.com/office/drawing/2014/main" id="{00000000-0008-0000-0000-000012390000}"/>
            </a:ext>
          </a:extLst>
        </xdr:cNvPr>
        <xdr:cNvSpPr txBox="1">
          <a:spLocks noChangeArrowheads="1"/>
        </xdr:cNvSpPr>
      </xdr:nvSpPr>
      <xdr:spPr bwMode="auto">
        <a:xfrm>
          <a:off x="0" y="110476665"/>
          <a:ext cx="57150" cy="78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171</xdr:row>
      <xdr:rowOff>0</xdr:rowOff>
    </xdr:from>
    <xdr:to>
      <xdr:col>0</xdr:col>
      <xdr:colOff>57150</xdr:colOff>
      <xdr:row>171</xdr:row>
      <xdr:rowOff>82498</xdr:rowOff>
    </xdr:to>
    <xdr:sp macro="" textlink="">
      <xdr:nvSpPr>
        <xdr:cNvPr id="902" name="Text Box 394744">
          <a:extLst>
            <a:ext uri="{FF2B5EF4-FFF2-40B4-BE49-F238E27FC236}">
              <a16:creationId xmlns="" xmlns:a16="http://schemas.microsoft.com/office/drawing/2014/main" id="{00000000-0008-0000-0000-000013390000}"/>
            </a:ext>
          </a:extLst>
        </xdr:cNvPr>
        <xdr:cNvSpPr txBox="1">
          <a:spLocks noChangeArrowheads="1"/>
        </xdr:cNvSpPr>
      </xdr:nvSpPr>
      <xdr:spPr bwMode="auto">
        <a:xfrm>
          <a:off x="0" y="110476665"/>
          <a:ext cx="57150" cy="78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171</xdr:row>
      <xdr:rowOff>0</xdr:rowOff>
    </xdr:from>
    <xdr:to>
      <xdr:col>0</xdr:col>
      <xdr:colOff>57150</xdr:colOff>
      <xdr:row>171</xdr:row>
      <xdr:rowOff>82498</xdr:rowOff>
    </xdr:to>
    <xdr:sp macro="" textlink="">
      <xdr:nvSpPr>
        <xdr:cNvPr id="903" name="Text Box 394360">
          <a:extLst>
            <a:ext uri="{FF2B5EF4-FFF2-40B4-BE49-F238E27FC236}">
              <a16:creationId xmlns="" xmlns:a16="http://schemas.microsoft.com/office/drawing/2014/main" id="{00000000-0008-0000-0000-000014390000}"/>
            </a:ext>
          </a:extLst>
        </xdr:cNvPr>
        <xdr:cNvSpPr txBox="1">
          <a:spLocks noChangeArrowheads="1"/>
        </xdr:cNvSpPr>
      </xdr:nvSpPr>
      <xdr:spPr bwMode="auto">
        <a:xfrm>
          <a:off x="0" y="110476665"/>
          <a:ext cx="57150" cy="78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171</xdr:row>
      <xdr:rowOff>0</xdr:rowOff>
    </xdr:from>
    <xdr:to>
      <xdr:col>0</xdr:col>
      <xdr:colOff>57150</xdr:colOff>
      <xdr:row>171</xdr:row>
      <xdr:rowOff>82498</xdr:rowOff>
    </xdr:to>
    <xdr:sp macro="" textlink="">
      <xdr:nvSpPr>
        <xdr:cNvPr id="904" name="Text Box 394744">
          <a:extLst>
            <a:ext uri="{FF2B5EF4-FFF2-40B4-BE49-F238E27FC236}">
              <a16:creationId xmlns="" xmlns:a16="http://schemas.microsoft.com/office/drawing/2014/main" id="{00000000-0008-0000-0000-000015390000}"/>
            </a:ext>
          </a:extLst>
        </xdr:cNvPr>
        <xdr:cNvSpPr txBox="1">
          <a:spLocks noChangeArrowheads="1"/>
        </xdr:cNvSpPr>
      </xdr:nvSpPr>
      <xdr:spPr bwMode="auto">
        <a:xfrm>
          <a:off x="0" y="110476665"/>
          <a:ext cx="57150" cy="78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171</xdr:row>
      <xdr:rowOff>0</xdr:rowOff>
    </xdr:from>
    <xdr:ext cx="57150" cy="81461"/>
    <xdr:sp macro="" textlink="">
      <xdr:nvSpPr>
        <xdr:cNvPr id="905" name="Text Box 394360">
          <a:extLst>
            <a:ext uri="{FF2B5EF4-FFF2-40B4-BE49-F238E27FC236}">
              <a16:creationId xmlns="" xmlns:a16="http://schemas.microsoft.com/office/drawing/2014/main" id="{00000000-0008-0000-0000-0000F63B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06" name="Text Box 394744">
          <a:extLst>
            <a:ext uri="{FF2B5EF4-FFF2-40B4-BE49-F238E27FC236}">
              <a16:creationId xmlns="" xmlns:a16="http://schemas.microsoft.com/office/drawing/2014/main" id="{00000000-0008-0000-0000-0000F73B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07" name="Text Box 394360">
          <a:extLst>
            <a:ext uri="{FF2B5EF4-FFF2-40B4-BE49-F238E27FC236}">
              <a16:creationId xmlns="" xmlns:a16="http://schemas.microsoft.com/office/drawing/2014/main" id="{00000000-0008-0000-0000-0000F83B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08" name="Text Box 394744">
          <a:extLst>
            <a:ext uri="{FF2B5EF4-FFF2-40B4-BE49-F238E27FC236}">
              <a16:creationId xmlns="" xmlns:a16="http://schemas.microsoft.com/office/drawing/2014/main" id="{00000000-0008-0000-0000-0000F93B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09" name="Text Box 394360">
          <a:extLst>
            <a:ext uri="{FF2B5EF4-FFF2-40B4-BE49-F238E27FC236}">
              <a16:creationId xmlns="" xmlns:a16="http://schemas.microsoft.com/office/drawing/2014/main" id="{00000000-0008-0000-0000-0000FA3B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10" name="Text Box 394744">
          <a:extLst>
            <a:ext uri="{FF2B5EF4-FFF2-40B4-BE49-F238E27FC236}">
              <a16:creationId xmlns="" xmlns:a16="http://schemas.microsoft.com/office/drawing/2014/main" id="{00000000-0008-0000-0000-0000FB3B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2326"/>
    <xdr:sp macro="" textlink="">
      <xdr:nvSpPr>
        <xdr:cNvPr id="911" name="Text Box 394360">
          <a:extLst>
            <a:ext uri="{FF2B5EF4-FFF2-40B4-BE49-F238E27FC236}">
              <a16:creationId xmlns="" xmlns:a16="http://schemas.microsoft.com/office/drawing/2014/main" id="{00000000-0008-0000-0000-0000A94D0000}"/>
            </a:ext>
          </a:extLst>
        </xdr:cNvPr>
        <xdr:cNvSpPr txBox="1">
          <a:spLocks noChangeArrowheads="1"/>
        </xdr:cNvSpPr>
      </xdr:nvSpPr>
      <xdr:spPr bwMode="auto">
        <a:xfrm>
          <a:off x="0" y="110476665"/>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2326"/>
    <xdr:sp macro="" textlink="">
      <xdr:nvSpPr>
        <xdr:cNvPr id="912" name="Text Box 394744">
          <a:extLst>
            <a:ext uri="{FF2B5EF4-FFF2-40B4-BE49-F238E27FC236}">
              <a16:creationId xmlns="" xmlns:a16="http://schemas.microsoft.com/office/drawing/2014/main" id="{00000000-0008-0000-0000-0000AA4D0000}"/>
            </a:ext>
          </a:extLst>
        </xdr:cNvPr>
        <xdr:cNvSpPr txBox="1">
          <a:spLocks noChangeArrowheads="1"/>
        </xdr:cNvSpPr>
      </xdr:nvSpPr>
      <xdr:spPr bwMode="auto">
        <a:xfrm>
          <a:off x="0" y="110476665"/>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2326"/>
    <xdr:sp macro="" textlink="">
      <xdr:nvSpPr>
        <xdr:cNvPr id="913" name="Text Box 394360">
          <a:extLst>
            <a:ext uri="{FF2B5EF4-FFF2-40B4-BE49-F238E27FC236}">
              <a16:creationId xmlns="" xmlns:a16="http://schemas.microsoft.com/office/drawing/2014/main" id="{00000000-0008-0000-0000-0000AB4D0000}"/>
            </a:ext>
          </a:extLst>
        </xdr:cNvPr>
        <xdr:cNvSpPr txBox="1">
          <a:spLocks noChangeArrowheads="1"/>
        </xdr:cNvSpPr>
      </xdr:nvSpPr>
      <xdr:spPr bwMode="auto">
        <a:xfrm>
          <a:off x="0" y="110476665"/>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2326"/>
    <xdr:sp macro="" textlink="">
      <xdr:nvSpPr>
        <xdr:cNvPr id="914" name="Text Box 394744">
          <a:extLst>
            <a:ext uri="{FF2B5EF4-FFF2-40B4-BE49-F238E27FC236}">
              <a16:creationId xmlns="" xmlns:a16="http://schemas.microsoft.com/office/drawing/2014/main" id="{00000000-0008-0000-0000-0000AC4D0000}"/>
            </a:ext>
          </a:extLst>
        </xdr:cNvPr>
        <xdr:cNvSpPr txBox="1">
          <a:spLocks noChangeArrowheads="1"/>
        </xdr:cNvSpPr>
      </xdr:nvSpPr>
      <xdr:spPr bwMode="auto">
        <a:xfrm>
          <a:off x="0" y="110476665"/>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2326"/>
    <xdr:sp macro="" textlink="">
      <xdr:nvSpPr>
        <xdr:cNvPr id="915" name="Text Box 394360">
          <a:extLst>
            <a:ext uri="{FF2B5EF4-FFF2-40B4-BE49-F238E27FC236}">
              <a16:creationId xmlns="" xmlns:a16="http://schemas.microsoft.com/office/drawing/2014/main" id="{00000000-0008-0000-0000-0000AD4D0000}"/>
            </a:ext>
          </a:extLst>
        </xdr:cNvPr>
        <xdr:cNvSpPr txBox="1">
          <a:spLocks noChangeArrowheads="1"/>
        </xdr:cNvSpPr>
      </xdr:nvSpPr>
      <xdr:spPr bwMode="auto">
        <a:xfrm>
          <a:off x="0" y="110476665"/>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2326"/>
    <xdr:sp macro="" textlink="">
      <xdr:nvSpPr>
        <xdr:cNvPr id="916" name="Text Box 394744">
          <a:extLst>
            <a:ext uri="{FF2B5EF4-FFF2-40B4-BE49-F238E27FC236}">
              <a16:creationId xmlns="" xmlns:a16="http://schemas.microsoft.com/office/drawing/2014/main" id="{00000000-0008-0000-0000-0000AE4D0000}"/>
            </a:ext>
          </a:extLst>
        </xdr:cNvPr>
        <xdr:cNvSpPr txBox="1">
          <a:spLocks noChangeArrowheads="1"/>
        </xdr:cNvSpPr>
      </xdr:nvSpPr>
      <xdr:spPr bwMode="auto">
        <a:xfrm>
          <a:off x="0" y="110476665"/>
          <a:ext cx="57150" cy="8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17" name="Text Box 394360">
          <a:extLst>
            <a:ext uri="{FF2B5EF4-FFF2-40B4-BE49-F238E27FC236}">
              <a16:creationId xmlns="" xmlns:a16="http://schemas.microsoft.com/office/drawing/2014/main" id="{00000000-0008-0000-0000-0000AF4D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18" name="Text Box 394744">
          <a:extLst>
            <a:ext uri="{FF2B5EF4-FFF2-40B4-BE49-F238E27FC236}">
              <a16:creationId xmlns="" xmlns:a16="http://schemas.microsoft.com/office/drawing/2014/main" id="{00000000-0008-0000-0000-0000B04D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19" name="Text Box 394360">
          <a:extLst>
            <a:ext uri="{FF2B5EF4-FFF2-40B4-BE49-F238E27FC236}">
              <a16:creationId xmlns="" xmlns:a16="http://schemas.microsoft.com/office/drawing/2014/main" id="{00000000-0008-0000-0000-0000B14D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20" name="Text Box 394744">
          <a:extLst>
            <a:ext uri="{FF2B5EF4-FFF2-40B4-BE49-F238E27FC236}">
              <a16:creationId xmlns="" xmlns:a16="http://schemas.microsoft.com/office/drawing/2014/main" id="{00000000-0008-0000-0000-0000B24D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21" name="Text Box 394360">
          <a:extLst>
            <a:ext uri="{FF2B5EF4-FFF2-40B4-BE49-F238E27FC236}">
              <a16:creationId xmlns="" xmlns:a16="http://schemas.microsoft.com/office/drawing/2014/main" id="{00000000-0008-0000-0000-0000B34D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171</xdr:row>
      <xdr:rowOff>0</xdr:rowOff>
    </xdr:from>
    <xdr:ext cx="57150" cy="81461"/>
    <xdr:sp macro="" textlink="">
      <xdr:nvSpPr>
        <xdr:cNvPr id="922" name="Text Box 394744">
          <a:extLst>
            <a:ext uri="{FF2B5EF4-FFF2-40B4-BE49-F238E27FC236}">
              <a16:creationId xmlns="" xmlns:a16="http://schemas.microsoft.com/office/drawing/2014/main" id="{00000000-0008-0000-0000-0000B44D0000}"/>
            </a:ext>
          </a:extLst>
        </xdr:cNvPr>
        <xdr:cNvSpPr txBox="1">
          <a:spLocks noChangeArrowheads="1"/>
        </xdr:cNvSpPr>
      </xdr:nvSpPr>
      <xdr:spPr bwMode="auto">
        <a:xfrm>
          <a:off x="0" y="110476665"/>
          <a:ext cx="57150" cy="81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6</xdr:row>
      <xdr:rowOff>0</xdr:rowOff>
    </xdr:from>
    <xdr:to>
      <xdr:col>0</xdr:col>
      <xdr:colOff>266700</xdr:colOff>
      <xdr:row>6</xdr:row>
      <xdr:rowOff>38100</xdr:rowOff>
    </xdr:to>
    <xdr:sp macro="" textlink="">
      <xdr:nvSpPr>
        <xdr:cNvPr id="923" name="Text Box 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24" name="Text Box 4">
          <a:extLst>
            <a:ext uri="{FF2B5EF4-FFF2-40B4-BE49-F238E27FC236}">
              <a16:creationId xmlns="" xmlns:a16="http://schemas.microsoft.com/office/drawing/2014/main" id="{00000000-0008-0000-0000-000009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25" name="Text Box 4">
          <a:extLst>
            <a:ext uri="{FF2B5EF4-FFF2-40B4-BE49-F238E27FC236}">
              <a16:creationId xmlns="" xmlns:a16="http://schemas.microsoft.com/office/drawing/2014/main" id="{00000000-0008-0000-0000-00000A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26" name="Text Box 4">
          <a:extLst>
            <a:ext uri="{FF2B5EF4-FFF2-40B4-BE49-F238E27FC236}">
              <a16:creationId xmlns="" xmlns:a16="http://schemas.microsoft.com/office/drawing/2014/main" id="{00000000-0008-0000-0000-00000B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27" name="Text Box 4">
          <a:extLst>
            <a:ext uri="{FF2B5EF4-FFF2-40B4-BE49-F238E27FC236}">
              <a16:creationId xmlns="" xmlns:a16="http://schemas.microsoft.com/office/drawing/2014/main" id="{00000000-0008-0000-0000-00000C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28" name="Text Box 4">
          <a:extLst>
            <a:ext uri="{FF2B5EF4-FFF2-40B4-BE49-F238E27FC236}">
              <a16:creationId xmlns="" xmlns:a16="http://schemas.microsoft.com/office/drawing/2014/main" id="{00000000-0008-0000-0000-00000D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29" name="Text Box 4">
          <a:extLst>
            <a:ext uri="{FF2B5EF4-FFF2-40B4-BE49-F238E27FC236}">
              <a16:creationId xmlns="" xmlns:a16="http://schemas.microsoft.com/office/drawing/2014/main" id="{00000000-0008-0000-0000-00000E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0" name="Text Box 4">
          <a:extLst>
            <a:ext uri="{FF2B5EF4-FFF2-40B4-BE49-F238E27FC236}">
              <a16:creationId xmlns="" xmlns:a16="http://schemas.microsoft.com/office/drawing/2014/main" id="{00000000-0008-0000-0000-00000F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1" name="Text Box 4">
          <a:extLst>
            <a:ext uri="{FF2B5EF4-FFF2-40B4-BE49-F238E27FC236}">
              <a16:creationId xmlns="" xmlns:a16="http://schemas.microsoft.com/office/drawing/2014/main" id="{00000000-0008-0000-0000-000010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2" name="Text Box 4">
          <a:extLst>
            <a:ext uri="{FF2B5EF4-FFF2-40B4-BE49-F238E27FC236}">
              <a16:creationId xmlns="" xmlns:a16="http://schemas.microsoft.com/office/drawing/2014/main" id="{00000000-0008-0000-0000-000011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3" name="Text Box 4">
          <a:extLst>
            <a:ext uri="{FF2B5EF4-FFF2-40B4-BE49-F238E27FC236}">
              <a16:creationId xmlns="" xmlns:a16="http://schemas.microsoft.com/office/drawing/2014/main" id="{00000000-0008-0000-0000-000012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4" name="Text Box 4">
          <a:extLst>
            <a:ext uri="{FF2B5EF4-FFF2-40B4-BE49-F238E27FC236}">
              <a16:creationId xmlns="" xmlns:a16="http://schemas.microsoft.com/office/drawing/2014/main" id="{00000000-0008-0000-0000-000013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5" name="Text Box 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6" name="Text Box 4">
          <a:extLst>
            <a:ext uri="{FF2B5EF4-FFF2-40B4-BE49-F238E27FC236}">
              <a16:creationId xmlns="" xmlns:a16="http://schemas.microsoft.com/office/drawing/2014/main" id="{00000000-0008-0000-0000-000015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7" name="Text Box 4">
          <a:extLst>
            <a:ext uri="{FF2B5EF4-FFF2-40B4-BE49-F238E27FC236}">
              <a16:creationId xmlns="" xmlns:a16="http://schemas.microsoft.com/office/drawing/2014/main" id="{00000000-0008-0000-0000-000016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8" name="Text Box 4">
          <a:extLst>
            <a:ext uri="{FF2B5EF4-FFF2-40B4-BE49-F238E27FC236}">
              <a16:creationId xmlns="" xmlns:a16="http://schemas.microsoft.com/office/drawing/2014/main" id="{00000000-0008-0000-0000-000017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39" name="Text Box 4">
          <a:extLst>
            <a:ext uri="{FF2B5EF4-FFF2-40B4-BE49-F238E27FC236}">
              <a16:creationId xmlns="" xmlns:a16="http://schemas.microsoft.com/office/drawing/2014/main" id="{00000000-0008-0000-0000-000018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0" name="Text Box 4">
          <a:extLst>
            <a:ext uri="{FF2B5EF4-FFF2-40B4-BE49-F238E27FC236}">
              <a16:creationId xmlns="" xmlns:a16="http://schemas.microsoft.com/office/drawing/2014/main" id="{00000000-0008-0000-0000-000019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1" name="Text Box 4">
          <a:extLst>
            <a:ext uri="{FF2B5EF4-FFF2-40B4-BE49-F238E27FC236}">
              <a16:creationId xmlns="" xmlns:a16="http://schemas.microsoft.com/office/drawing/2014/main" id="{00000000-0008-0000-0000-00001A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2" name="Text Box 4">
          <a:extLst>
            <a:ext uri="{FF2B5EF4-FFF2-40B4-BE49-F238E27FC236}">
              <a16:creationId xmlns="" xmlns:a16="http://schemas.microsoft.com/office/drawing/2014/main" id="{00000000-0008-0000-0000-00001B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3" name="Text Box 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4" name="Text Box 4">
          <a:extLst>
            <a:ext uri="{FF2B5EF4-FFF2-40B4-BE49-F238E27FC236}">
              <a16:creationId xmlns="" xmlns:a16="http://schemas.microsoft.com/office/drawing/2014/main" id="{00000000-0008-0000-0000-000009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5" name="Text Box 4">
          <a:extLst>
            <a:ext uri="{FF2B5EF4-FFF2-40B4-BE49-F238E27FC236}">
              <a16:creationId xmlns="" xmlns:a16="http://schemas.microsoft.com/office/drawing/2014/main" id="{00000000-0008-0000-0000-00000A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6" name="Text Box 4">
          <a:extLst>
            <a:ext uri="{FF2B5EF4-FFF2-40B4-BE49-F238E27FC236}">
              <a16:creationId xmlns="" xmlns:a16="http://schemas.microsoft.com/office/drawing/2014/main" id="{00000000-0008-0000-0000-00000B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7" name="Text Box 4">
          <a:extLst>
            <a:ext uri="{FF2B5EF4-FFF2-40B4-BE49-F238E27FC236}">
              <a16:creationId xmlns="" xmlns:a16="http://schemas.microsoft.com/office/drawing/2014/main" id="{00000000-0008-0000-0000-00000C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8" name="Text Box 4">
          <a:extLst>
            <a:ext uri="{FF2B5EF4-FFF2-40B4-BE49-F238E27FC236}">
              <a16:creationId xmlns="" xmlns:a16="http://schemas.microsoft.com/office/drawing/2014/main" id="{00000000-0008-0000-0000-00000D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49" name="Text Box 4">
          <a:extLst>
            <a:ext uri="{FF2B5EF4-FFF2-40B4-BE49-F238E27FC236}">
              <a16:creationId xmlns="" xmlns:a16="http://schemas.microsoft.com/office/drawing/2014/main" id="{00000000-0008-0000-0000-00000E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0" name="Text Box 4">
          <a:extLst>
            <a:ext uri="{FF2B5EF4-FFF2-40B4-BE49-F238E27FC236}">
              <a16:creationId xmlns="" xmlns:a16="http://schemas.microsoft.com/office/drawing/2014/main" id="{00000000-0008-0000-0000-00000F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1" name="Text Box 4">
          <a:extLst>
            <a:ext uri="{FF2B5EF4-FFF2-40B4-BE49-F238E27FC236}">
              <a16:creationId xmlns="" xmlns:a16="http://schemas.microsoft.com/office/drawing/2014/main" id="{00000000-0008-0000-0000-000010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2" name="Text Box 4">
          <a:extLst>
            <a:ext uri="{FF2B5EF4-FFF2-40B4-BE49-F238E27FC236}">
              <a16:creationId xmlns="" xmlns:a16="http://schemas.microsoft.com/office/drawing/2014/main" id="{00000000-0008-0000-0000-000011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3" name="Text Box 4">
          <a:extLst>
            <a:ext uri="{FF2B5EF4-FFF2-40B4-BE49-F238E27FC236}">
              <a16:creationId xmlns="" xmlns:a16="http://schemas.microsoft.com/office/drawing/2014/main" id="{00000000-0008-0000-0000-000012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4" name="Text Box 4">
          <a:extLst>
            <a:ext uri="{FF2B5EF4-FFF2-40B4-BE49-F238E27FC236}">
              <a16:creationId xmlns="" xmlns:a16="http://schemas.microsoft.com/office/drawing/2014/main" id="{00000000-0008-0000-0000-000013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5" name="Text Box 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6" name="Text Box 4">
          <a:extLst>
            <a:ext uri="{FF2B5EF4-FFF2-40B4-BE49-F238E27FC236}">
              <a16:creationId xmlns="" xmlns:a16="http://schemas.microsoft.com/office/drawing/2014/main" id="{00000000-0008-0000-0000-000015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7" name="Text Box 4">
          <a:extLst>
            <a:ext uri="{FF2B5EF4-FFF2-40B4-BE49-F238E27FC236}">
              <a16:creationId xmlns="" xmlns:a16="http://schemas.microsoft.com/office/drawing/2014/main" id="{00000000-0008-0000-0000-000016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8" name="Text Box 4">
          <a:extLst>
            <a:ext uri="{FF2B5EF4-FFF2-40B4-BE49-F238E27FC236}">
              <a16:creationId xmlns="" xmlns:a16="http://schemas.microsoft.com/office/drawing/2014/main" id="{00000000-0008-0000-0000-000017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59" name="Text Box 4">
          <a:extLst>
            <a:ext uri="{FF2B5EF4-FFF2-40B4-BE49-F238E27FC236}">
              <a16:creationId xmlns="" xmlns:a16="http://schemas.microsoft.com/office/drawing/2014/main" id="{00000000-0008-0000-0000-000018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60" name="Text Box 4">
          <a:extLst>
            <a:ext uri="{FF2B5EF4-FFF2-40B4-BE49-F238E27FC236}">
              <a16:creationId xmlns="" xmlns:a16="http://schemas.microsoft.com/office/drawing/2014/main" id="{00000000-0008-0000-0000-000019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61" name="Text Box 4">
          <a:extLst>
            <a:ext uri="{FF2B5EF4-FFF2-40B4-BE49-F238E27FC236}">
              <a16:creationId xmlns="" xmlns:a16="http://schemas.microsoft.com/office/drawing/2014/main" id="{00000000-0008-0000-0000-00001A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266700</xdr:colOff>
      <xdr:row>6</xdr:row>
      <xdr:rowOff>38100</xdr:rowOff>
    </xdr:to>
    <xdr:sp macro="" textlink="">
      <xdr:nvSpPr>
        <xdr:cNvPr id="962" name="Text Box 4">
          <a:extLst>
            <a:ext uri="{FF2B5EF4-FFF2-40B4-BE49-F238E27FC236}">
              <a16:creationId xmlns="" xmlns:a16="http://schemas.microsoft.com/office/drawing/2014/main" id="{00000000-0008-0000-0000-00001B020000}"/>
            </a:ext>
          </a:extLst>
        </xdr:cNvPr>
        <xdr:cNvSpPr txBox="1">
          <a:spLocks noChangeArrowheads="1"/>
        </xdr:cNvSpPr>
      </xdr:nvSpPr>
      <xdr:spPr bwMode="auto">
        <a:xfrm>
          <a:off x="0" y="325374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1</xdr:row>
      <xdr:rowOff>0</xdr:rowOff>
    </xdr:from>
    <xdr:ext cx="266700" cy="38100"/>
    <xdr:sp macro="" textlink="">
      <xdr:nvSpPr>
        <xdr:cNvPr id="963" name="Text Box 4">
          <a:extLst>
            <a:ext uri="{FF2B5EF4-FFF2-40B4-BE49-F238E27FC236}">
              <a16:creationId xmlns="" xmlns:a16="http://schemas.microsoft.com/office/drawing/2014/main" id="{00000000-0008-0000-0000-000008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64" name="Text Box 4">
          <a:extLst>
            <a:ext uri="{FF2B5EF4-FFF2-40B4-BE49-F238E27FC236}">
              <a16:creationId xmlns="" xmlns:a16="http://schemas.microsoft.com/office/drawing/2014/main" id="{00000000-0008-0000-0000-000009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65" name="Text Box 4">
          <a:extLst>
            <a:ext uri="{FF2B5EF4-FFF2-40B4-BE49-F238E27FC236}">
              <a16:creationId xmlns="" xmlns:a16="http://schemas.microsoft.com/office/drawing/2014/main" id="{00000000-0008-0000-0000-00000A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66" name="Text Box 4">
          <a:extLst>
            <a:ext uri="{FF2B5EF4-FFF2-40B4-BE49-F238E27FC236}">
              <a16:creationId xmlns="" xmlns:a16="http://schemas.microsoft.com/office/drawing/2014/main" id="{00000000-0008-0000-0000-00000B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67" name="Text Box 4">
          <a:extLst>
            <a:ext uri="{FF2B5EF4-FFF2-40B4-BE49-F238E27FC236}">
              <a16:creationId xmlns="" xmlns:a16="http://schemas.microsoft.com/office/drawing/2014/main" id="{00000000-0008-0000-0000-00000C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68" name="Text Box 4">
          <a:extLst>
            <a:ext uri="{FF2B5EF4-FFF2-40B4-BE49-F238E27FC236}">
              <a16:creationId xmlns="" xmlns:a16="http://schemas.microsoft.com/office/drawing/2014/main" id="{00000000-0008-0000-0000-00000D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69" name="Text Box 4">
          <a:extLst>
            <a:ext uri="{FF2B5EF4-FFF2-40B4-BE49-F238E27FC236}">
              <a16:creationId xmlns="" xmlns:a16="http://schemas.microsoft.com/office/drawing/2014/main" id="{00000000-0008-0000-0000-00000E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0" name="Text Box 4">
          <a:extLst>
            <a:ext uri="{FF2B5EF4-FFF2-40B4-BE49-F238E27FC236}">
              <a16:creationId xmlns="" xmlns:a16="http://schemas.microsoft.com/office/drawing/2014/main" id="{00000000-0008-0000-0000-00000F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1" name="Text Box 4">
          <a:extLst>
            <a:ext uri="{FF2B5EF4-FFF2-40B4-BE49-F238E27FC236}">
              <a16:creationId xmlns="" xmlns:a16="http://schemas.microsoft.com/office/drawing/2014/main" id="{00000000-0008-0000-0000-000010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2" name="Text Box 4">
          <a:extLst>
            <a:ext uri="{FF2B5EF4-FFF2-40B4-BE49-F238E27FC236}">
              <a16:creationId xmlns="" xmlns:a16="http://schemas.microsoft.com/office/drawing/2014/main" id="{00000000-0008-0000-0000-000011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3" name="Text Box 4">
          <a:extLst>
            <a:ext uri="{FF2B5EF4-FFF2-40B4-BE49-F238E27FC236}">
              <a16:creationId xmlns="" xmlns:a16="http://schemas.microsoft.com/office/drawing/2014/main" id="{00000000-0008-0000-0000-000012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4" name="Text Box 4">
          <a:extLst>
            <a:ext uri="{FF2B5EF4-FFF2-40B4-BE49-F238E27FC236}">
              <a16:creationId xmlns="" xmlns:a16="http://schemas.microsoft.com/office/drawing/2014/main" id="{00000000-0008-0000-0000-000013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5" name="Text Box 4">
          <a:extLst>
            <a:ext uri="{FF2B5EF4-FFF2-40B4-BE49-F238E27FC236}">
              <a16:creationId xmlns="" xmlns:a16="http://schemas.microsoft.com/office/drawing/2014/main" id="{00000000-0008-0000-0000-000014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6" name="Text Box 4">
          <a:extLst>
            <a:ext uri="{FF2B5EF4-FFF2-40B4-BE49-F238E27FC236}">
              <a16:creationId xmlns="" xmlns:a16="http://schemas.microsoft.com/office/drawing/2014/main" id="{00000000-0008-0000-0000-000015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7" name="Text Box 4">
          <a:extLst>
            <a:ext uri="{FF2B5EF4-FFF2-40B4-BE49-F238E27FC236}">
              <a16:creationId xmlns="" xmlns:a16="http://schemas.microsoft.com/office/drawing/2014/main" id="{00000000-0008-0000-0000-000016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8" name="Text Box 4">
          <a:extLst>
            <a:ext uri="{FF2B5EF4-FFF2-40B4-BE49-F238E27FC236}">
              <a16:creationId xmlns="" xmlns:a16="http://schemas.microsoft.com/office/drawing/2014/main" id="{00000000-0008-0000-0000-000017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79" name="Text Box 4">
          <a:extLst>
            <a:ext uri="{FF2B5EF4-FFF2-40B4-BE49-F238E27FC236}">
              <a16:creationId xmlns="" xmlns:a16="http://schemas.microsoft.com/office/drawing/2014/main" id="{00000000-0008-0000-0000-000018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80" name="Text Box 4">
          <a:extLst>
            <a:ext uri="{FF2B5EF4-FFF2-40B4-BE49-F238E27FC236}">
              <a16:creationId xmlns="" xmlns:a16="http://schemas.microsoft.com/office/drawing/2014/main" id="{00000000-0008-0000-0000-000019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81" name="Text Box 4">
          <a:extLst>
            <a:ext uri="{FF2B5EF4-FFF2-40B4-BE49-F238E27FC236}">
              <a16:creationId xmlns="" xmlns:a16="http://schemas.microsoft.com/office/drawing/2014/main" id="{00000000-0008-0000-0000-00001A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xdr:row>
      <xdr:rowOff>0</xdr:rowOff>
    </xdr:from>
    <xdr:ext cx="266700" cy="38100"/>
    <xdr:sp macro="" textlink="">
      <xdr:nvSpPr>
        <xdr:cNvPr id="982" name="Text Box 4">
          <a:extLst>
            <a:ext uri="{FF2B5EF4-FFF2-40B4-BE49-F238E27FC236}">
              <a16:creationId xmlns="" xmlns:a16="http://schemas.microsoft.com/office/drawing/2014/main" id="{00000000-0008-0000-0000-00001B020000}"/>
            </a:ext>
          </a:extLst>
        </xdr:cNvPr>
        <xdr:cNvSpPr txBox="1">
          <a:spLocks noChangeArrowheads="1"/>
        </xdr:cNvSpPr>
      </xdr:nvSpPr>
      <xdr:spPr bwMode="auto">
        <a:xfrm>
          <a:off x="0" y="1714500"/>
          <a:ext cx="2667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8"/>
  <sheetViews>
    <sheetView tabSelected="1" zoomScaleNormal="100" workbookViewId="0">
      <selection sqref="A1:I1"/>
    </sheetView>
  </sheetViews>
  <sheetFormatPr baseColWidth="10" defaultColWidth="11.42578125" defaultRowHeight="11.25" x14ac:dyDescent="0.2"/>
  <cols>
    <col min="1" max="1" width="35.5703125" style="2" customWidth="1"/>
    <col min="2" max="2" width="14" style="2" customWidth="1"/>
    <col min="3" max="3" width="15" style="2" customWidth="1"/>
    <col min="4" max="4" width="15.5703125" style="2" customWidth="1"/>
    <col min="5" max="5" width="14.42578125" style="2" customWidth="1"/>
    <col min="6" max="6" width="14" style="2" customWidth="1"/>
    <col min="7" max="7" width="44.85546875" style="101" customWidth="1"/>
    <col min="8" max="8" width="13.7109375" style="2" customWidth="1"/>
    <col min="9" max="9" width="30.7109375" style="2" customWidth="1"/>
    <col min="10" max="10" width="16.42578125" style="46" bestFit="1" customWidth="1"/>
    <col min="11" max="13" width="16.28515625" style="1" customWidth="1"/>
    <col min="14" max="14" width="13" style="47" customWidth="1"/>
    <col min="15" max="16384" width="11.42578125" style="2"/>
  </cols>
  <sheetData>
    <row r="1" spans="1:14" ht="51.6" customHeight="1" x14ac:dyDescent="0.2">
      <c r="A1" s="238" t="s">
        <v>381</v>
      </c>
      <c r="B1" s="239"/>
      <c r="C1" s="239"/>
      <c r="D1" s="239"/>
      <c r="E1" s="239"/>
      <c r="F1" s="239"/>
      <c r="G1" s="239"/>
      <c r="H1" s="239"/>
      <c r="I1" s="239"/>
      <c r="J1" s="236" t="s">
        <v>478</v>
      </c>
      <c r="K1" s="237"/>
      <c r="L1" s="237"/>
      <c r="M1" s="237"/>
      <c r="N1" s="237"/>
    </row>
    <row r="2" spans="1:14" s="25" customFormat="1" ht="31.5" customHeight="1" x14ac:dyDescent="0.3">
      <c r="A2" s="208" t="s">
        <v>434</v>
      </c>
      <c r="B2" s="209"/>
      <c r="C2" s="209"/>
      <c r="D2" s="209"/>
      <c r="E2" s="209"/>
      <c r="F2" s="209"/>
      <c r="G2" s="209"/>
      <c r="H2" s="209"/>
      <c r="I2" s="209"/>
      <c r="J2" s="209"/>
      <c r="K2" s="209"/>
      <c r="L2" s="209"/>
      <c r="M2" s="209"/>
      <c r="N2" s="210"/>
    </row>
    <row r="3" spans="1:14" ht="14.45" customHeight="1" x14ac:dyDescent="0.2">
      <c r="A3" s="19" t="s">
        <v>1</v>
      </c>
      <c r="B3" s="215" t="s">
        <v>2</v>
      </c>
      <c r="C3" s="216"/>
      <c r="D3" s="216"/>
      <c r="E3" s="216"/>
      <c r="F3" s="216"/>
      <c r="G3" s="216"/>
      <c r="H3" s="216"/>
      <c r="I3" s="217"/>
      <c r="J3" s="181" t="s">
        <v>313</v>
      </c>
      <c r="K3" s="182" t="s">
        <v>12</v>
      </c>
      <c r="L3" s="182" t="s">
        <v>13</v>
      </c>
      <c r="M3" s="182" t="s">
        <v>14</v>
      </c>
      <c r="N3" s="183" t="s">
        <v>322</v>
      </c>
    </row>
    <row r="4" spans="1:14" ht="10.15" customHeight="1" x14ac:dyDescent="0.2">
      <c r="A4" s="18" t="s">
        <v>3</v>
      </c>
      <c r="B4" s="218" t="s">
        <v>4</v>
      </c>
      <c r="C4" s="219"/>
      <c r="D4" s="219"/>
      <c r="E4" s="219"/>
      <c r="F4" s="219"/>
      <c r="G4" s="219"/>
      <c r="H4" s="219"/>
      <c r="I4" s="220"/>
      <c r="J4" s="181"/>
      <c r="K4" s="182"/>
      <c r="L4" s="182"/>
      <c r="M4" s="182"/>
      <c r="N4" s="183"/>
    </row>
    <row r="5" spans="1:14" ht="10.15" customHeight="1" x14ac:dyDescent="0.2">
      <c r="A5" s="18" t="s">
        <v>5</v>
      </c>
      <c r="B5" s="221" t="s">
        <v>6</v>
      </c>
      <c r="C5" s="222"/>
      <c r="D5" s="222"/>
      <c r="E5" s="222"/>
      <c r="F5" s="222"/>
      <c r="G5" s="222"/>
      <c r="H5" s="222"/>
      <c r="I5" s="223"/>
      <c r="J5" s="181"/>
      <c r="K5" s="182"/>
      <c r="L5" s="182"/>
      <c r="M5" s="182"/>
      <c r="N5" s="183"/>
    </row>
    <row r="6" spans="1:14" x14ac:dyDescent="0.2">
      <c r="A6" s="19" t="s">
        <v>7</v>
      </c>
      <c r="B6" s="215" t="s">
        <v>8</v>
      </c>
      <c r="C6" s="216"/>
      <c r="D6" s="216"/>
      <c r="E6" s="216"/>
      <c r="F6" s="216"/>
      <c r="G6" s="216"/>
      <c r="H6" s="216"/>
      <c r="I6" s="217"/>
      <c r="J6" s="181"/>
      <c r="K6" s="182"/>
      <c r="L6" s="182"/>
      <c r="M6" s="182"/>
      <c r="N6" s="183"/>
    </row>
    <row r="7" spans="1:14" x14ac:dyDescent="0.2">
      <c r="A7" s="19" t="s">
        <v>9</v>
      </c>
      <c r="B7" s="215" t="s">
        <v>0</v>
      </c>
      <c r="C7" s="216"/>
      <c r="D7" s="216"/>
      <c r="E7" s="216"/>
      <c r="F7" s="216"/>
      <c r="G7" s="216"/>
      <c r="H7" s="216"/>
      <c r="I7" s="217"/>
      <c r="J7" s="181"/>
      <c r="K7" s="182"/>
      <c r="L7" s="182"/>
      <c r="M7" s="182"/>
      <c r="N7" s="183"/>
    </row>
    <row r="8" spans="1:14" ht="33.75" x14ac:dyDescent="0.2">
      <c r="A8" s="29" t="s">
        <v>10</v>
      </c>
      <c r="B8" s="29" t="s">
        <v>11</v>
      </c>
      <c r="C8" s="30" t="s">
        <v>12</v>
      </c>
      <c r="D8" s="31" t="s">
        <v>13</v>
      </c>
      <c r="E8" s="32" t="s">
        <v>14</v>
      </c>
      <c r="F8" s="29" t="s">
        <v>15</v>
      </c>
      <c r="G8" s="33" t="s">
        <v>16</v>
      </c>
      <c r="H8" s="29" t="s">
        <v>17</v>
      </c>
      <c r="I8" s="29" t="s">
        <v>18</v>
      </c>
      <c r="J8" s="181"/>
      <c r="K8" s="182"/>
      <c r="L8" s="182"/>
      <c r="M8" s="182"/>
      <c r="N8" s="183"/>
    </row>
    <row r="9" spans="1:14" ht="29.25" customHeight="1" x14ac:dyDescent="0.2">
      <c r="A9" s="41" t="s">
        <v>200</v>
      </c>
      <c r="B9" s="3">
        <f>3</f>
        <v>3</v>
      </c>
      <c r="C9" s="4">
        <f>21823956+21823956+21823956</f>
        <v>65471868</v>
      </c>
      <c r="D9" s="4">
        <f>21823956+21823956+(15730470)</f>
        <v>59378382</v>
      </c>
      <c r="E9" s="5">
        <f>C9-D9</f>
        <v>6093486</v>
      </c>
      <c r="F9" s="44">
        <f>E9/C9</f>
        <v>9.3070293946707003E-2</v>
      </c>
      <c r="G9" s="98" t="s">
        <v>435</v>
      </c>
      <c r="H9" s="3"/>
      <c r="I9" s="3"/>
      <c r="J9" s="49">
        <v>212020200800</v>
      </c>
      <c r="K9" s="50">
        <f>C9</f>
        <v>65471868</v>
      </c>
      <c r="L9" s="50">
        <f>+D9</f>
        <v>59378382</v>
      </c>
      <c r="M9" s="50">
        <f>E9</f>
        <v>6093486</v>
      </c>
      <c r="N9" s="54"/>
    </row>
    <row r="10" spans="1:14" ht="27" customHeight="1" x14ac:dyDescent="0.2">
      <c r="A10" s="211" t="s">
        <v>19</v>
      </c>
      <c r="B10" s="211"/>
      <c r="C10" s="63">
        <f>SUM(C9:C9)</f>
        <v>65471868</v>
      </c>
      <c r="D10" s="63">
        <f>SUM(D9:D9)</f>
        <v>59378382</v>
      </c>
      <c r="E10" s="63">
        <f>SUM(E9:E9)</f>
        <v>6093486</v>
      </c>
      <c r="F10" s="64">
        <f>E10/C10</f>
        <v>9.3070293946707003E-2</v>
      </c>
      <c r="G10" s="99"/>
      <c r="H10" s="65"/>
      <c r="I10" s="65"/>
      <c r="J10" s="66"/>
      <c r="K10" s="67"/>
      <c r="L10" s="68">
        <f>+D10</f>
        <v>59378382</v>
      </c>
      <c r="M10" s="68">
        <f>E10</f>
        <v>6093486</v>
      </c>
      <c r="N10" s="69"/>
    </row>
    <row r="11" spans="1:14" ht="32.25" customHeight="1" x14ac:dyDescent="0.2">
      <c r="A11" s="224" t="s">
        <v>356</v>
      </c>
      <c r="B11" s="225"/>
      <c r="C11" s="225"/>
      <c r="D11" s="225"/>
      <c r="E11" s="225"/>
      <c r="F11" s="225"/>
      <c r="G11" s="225"/>
      <c r="H11" s="225"/>
      <c r="I11" s="225"/>
      <c r="J11" s="225"/>
      <c r="K11" s="225"/>
      <c r="L11" s="225"/>
      <c r="M11" s="225"/>
      <c r="N11" s="226"/>
    </row>
    <row r="12" spans="1:14" ht="14.45" customHeight="1" x14ac:dyDescent="0.2">
      <c r="A12" s="19" t="s">
        <v>1</v>
      </c>
      <c r="B12" s="170" t="s">
        <v>2</v>
      </c>
      <c r="C12" s="170"/>
      <c r="D12" s="170"/>
      <c r="E12" s="170"/>
      <c r="F12" s="170"/>
      <c r="G12" s="170"/>
      <c r="H12" s="170"/>
      <c r="I12" s="170"/>
      <c r="J12" s="181" t="s">
        <v>313</v>
      </c>
      <c r="K12" s="182" t="s">
        <v>12</v>
      </c>
      <c r="L12" s="182" t="s">
        <v>13</v>
      </c>
      <c r="M12" s="182" t="s">
        <v>14</v>
      </c>
      <c r="N12" s="183" t="s">
        <v>322</v>
      </c>
    </row>
    <row r="13" spans="1:14" x14ac:dyDescent="0.2">
      <c r="A13" s="19" t="s">
        <v>3</v>
      </c>
      <c r="B13" s="170" t="s">
        <v>21</v>
      </c>
      <c r="C13" s="170"/>
      <c r="D13" s="170"/>
      <c r="E13" s="170"/>
      <c r="F13" s="170"/>
      <c r="G13" s="170"/>
      <c r="H13" s="170"/>
      <c r="I13" s="170"/>
      <c r="J13" s="181"/>
      <c r="K13" s="182"/>
      <c r="L13" s="182"/>
      <c r="M13" s="182"/>
      <c r="N13" s="183"/>
    </row>
    <row r="14" spans="1:14" x14ac:dyDescent="0.2">
      <c r="A14" s="19" t="s">
        <v>5</v>
      </c>
      <c r="B14" s="184" t="s">
        <v>22</v>
      </c>
      <c r="C14" s="184"/>
      <c r="D14" s="184"/>
      <c r="E14" s="184"/>
      <c r="F14" s="184"/>
      <c r="G14" s="184"/>
      <c r="H14" s="184"/>
      <c r="I14" s="184"/>
      <c r="J14" s="181"/>
      <c r="K14" s="182"/>
      <c r="L14" s="182"/>
      <c r="M14" s="182"/>
      <c r="N14" s="183"/>
    </row>
    <row r="15" spans="1:14" x14ac:dyDescent="0.2">
      <c r="A15" s="19" t="s">
        <v>7</v>
      </c>
      <c r="B15" s="170" t="s">
        <v>8</v>
      </c>
      <c r="C15" s="170"/>
      <c r="D15" s="170"/>
      <c r="E15" s="170"/>
      <c r="F15" s="170"/>
      <c r="G15" s="170"/>
      <c r="H15" s="170"/>
      <c r="I15" s="170"/>
      <c r="J15" s="181"/>
      <c r="K15" s="182"/>
      <c r="L15" s="182"/>
      <c r="M15" s="182"/>
      <c r="N15" s="183"/>
    </row>
    <row r="16" spans="1:14" x14ac:dyDescent="0.2">
      <c r="A16" s="35" t="s">
        <v>9</v>
      </c>
      <c r="B16" s="194" t="s">
        <v>20</v>
      </c>
      <c r="C16" s="194"/>
      <c r="D16" s="194"/>
      <c r="E16" s="194"/>
      <c r="F16" s="194"/>
      <c r="G16" s="194"/>
      <c r="H16" s="194"/>
      <c r="I16" s="194"/>
      <c r="J16" s="181"/>
      <c r="K16" s="182"/>
      <c r="L16" s="182"/>
      <c r="M16" s="182"/>
      <c r="N16" s="183"/>
    </row>
    <row r="17" spans="1:14" ht="33.75" x14ac:dyDescent="0.2">
      <c r="A17" s="29" t="s">
        <v>10</v>
      </c>
      <c r="B17" s="29" t="s">
        <v>11</v>
      </c>
      <c r="C17" s="30" t="s">
        <v>12</v>
      </c>
      <c r="D17" s="31" t="s">
        <v>13</v>
      </c>
      <c r="E17" s="32" t="s">
        <v>14</v>
      </c>
      <c r="F17" s="29" t="s">
        <v>15</v>
      </c>
      <c r="G17" s="33" t="s">
        <v>16</v>
      </c>
      <c r="H17" s="29" t="s">
        <v>17</v>
      </c>
      <c r="I17" s="29" t="s">
        <v>18</v>
      </c>
      <c r="J17" s="181"/>
      <c r="K17" s="182"/>
      <c r="L17" s="182"/>
      <c r="M17" s="182"/>
      <c r="N17" s="183"/>
    </row>
    <row r="18" spans="1:14" ht="48" customHeight="1" x14ac:dyDescent="0.2">
      <c r="A18" s="41" t="s">
        <v>200</v>
      </c>
      <c r="B18" s="3">
        <f>9+4+5</f>
        <v>18</v>
      </c>
      <c r="C18" s="4">
        <f>13929290+16303240+24091380+24091380+24091380+29713280+24091380+29713280+29713280+(8603385+10069710+18352215+18352215+71617951)</f>
        <v>342733366</v>
      </c>
      <c r="D18" s="4">
        <f>13683479+16015634+23666238+23666238+24091380+28664576+23666238+29713280+29788928+(8603385+10069710+18352215+18352215+14879970+14879970+14879970+14879970+14879970)</f>
        <v>342733366</v>
      </c>
      <c r="E18" s="5">
        <f>C18-D18</f>
        <v>0</v>
      </c>
      <c r="F18" s="44">
        <f>E18/C18</f>
        <v>0</v>
      </c>
      <c r="G18" s="98" t="s">
        <v>383</v>
      </c>
      <c r="H18" s="3"/>
      <c r="I18" s="91" t="s">
        <v>405</v>
      </c>
      <c r="J18" s="49">
        <v>212020200800</v>
      </c>
      <c r="K18" s="50">
        <f>C18</f>
        <v>342733366</v>
      </c>
      <c r="L18" s="50">
        <f>+D18</f>
        <v>342733366</v>
      </c>
      <c r="M18" s="50">
        <f>E18</f>
        <v>0</v>
      </c>
      <c r="N18" s="54"/>
    </row>
    <row r="19" spans="1:14" ht="27" customHeight="1" x14ac:dyDescent="0.2">
      <c r="A19" s="211" t="s">
        <v>23</v>
      </c>
      <c r="B19" s="211"/>
      <c r="C19" s="63">
        <f>SUM(C12:C18)</f>
        <v>342733366</v>
      </c>
      <c r="D19" s="63">
        <f>SUM(D12:D18)</f>
        <v>342733366</v>
      </c>
      <c r="E19" s="63">
        <f>SUM(E12:E18)</f>
        <v>0</v>
      </c>
      <c r="F19" s="64">
        <f>E19/C19</f>
        <v>0</v>
      </c>
      <c r="G19" s="99"/>
      <c r="H19" s="65"/>
      <c r="I19" s="65"/>
      <c r="J19" s="66"/>
      <c r="K19" s="67"/>
      <c r="L19" s="68">
        <f>+D19</f>
        <v>342733366</v>
      </c>
      <c r="M19" s="68">
        <f>E19</f>
        <v>0</v>
      </c>
      <c r="N19" s="69"/>
    </row>
    <row r="20" spans="1:14" ht="27.75" customHeight="1" x14ac:dyDescent="0.2">
      <c r="A20" s="212" t="s">
        <v>24</v>
      </c>
      <c r="B20" s="213"/>
      <c r="C20" s="213"/>
      <c r="D20" s="213"/>
      <c r="E20" s="213"/>
      <c r="F20" s="213"/>
      <c r="G20" s="213"/>
      <c r="H20" s="213"/>
      <c r="I20" s="213"/>
      <c r="J20" s="213"/>
      <c r="K20" s="213"/>
      <c r="L20" s="213"/>
      <c r="M20" s="213"/>
      <c r="N20" s="214"/>
    </row>
    <row r="21" spans="1:14" ht="14.45" customHeight="1" x14ac:dyDescent="0.2">
      <c r="A21" s="19" t="s">
        <v>1</v>
      </c>
      <c r="B21" s="170" t="s">
        <v>2</v>
      </c>
      <c r="C21" s="170"/>
      <c r="D21" s="170"/>
      <c r="E21" s="170"/>
      <c r="F21" s="170"/>
      <c r="G21" s="170"/>
      <c r="H21" s="170"/>
      <c r="I21" s="170"/>
      <c r="J21" s="181" t="s">
        <v>313</v>
      </c>
      <c r="K21" s="182" t="s">
        <v>12</v>
      </c>
      <c r="L21" s="182" t="s">
        <v>13</v>
      </c>
      <c r="M21" s="182" t="s">
        <v>14</v>
      </c>
      <c r="N21" s="183" t="s">
        <v>322</v>
      </c>
    </row>
    <row r="22" spans="1:14" x14ac:dyDescent="0.2">
      <c r="A22" s="19" t="s">
        <v>3</v>
      </c>
      <c r="B22" s="170" t="s">
        <v>25</v>
      </c>
      <c r="C22" s="170"/>
      <c r="D22" s="170"/>
      <c r="E22" s="170"/>
      <c r="F22" s="170"/>
      <c r="G22" s="170"/>
      <c r="H22" s="170"/>
      <c r="I22" s="170"/>
      <c r="J22" s="181"/>
      <c r="K22" s="182"/>
      <c r="L22" s="182"/>
      <c r="M22" s="182"/>
      <c r="N22" s="183"/>
    </row>
    <row r="23" spans="1:14" x14ac:dyDescent="0.2">
      <c r="A23" s="19" t="s">
        <v>5</v>
      </c>
      <c r="B23" s="170" t="s">
        <v>26</v>
      </c>
      <c r="C23" s="170"/>
      <c r="D23" s="170"/>
      <c r="E23" s="170"/>
      <c r="F23" s="170"/>
      <c r="G23" s="170"/>
      <c r="H23" s="170"/>
      <c r="I23" s="170"/>
      <c r="J23" s="181"/>
      <c r="K23" s="182"/>
      <c r="L23" s="182"/>
      <c r="M23" s="182"/>
      <c r="N23" s="183"/>
    </row>
    <row r="24" spans="1:14" x14ac:dyDescent="0.2">
      <c r="A24" s="19" t="s">
        <v>7</v>
      </c>
      <c r="B24" s="170" t="s">
        <v>8</v>
      </c>
      <c r="C24" s="170"/>
      <c r="D24" s="170"/>
      <c r="E24" s="170"/>
      <c r="F24" s="170"/>
      <c r="G24" s="170"/>
      <c r="H24" s="170"/>
      <c r="I24" s="170"/>
      <c r="J24" s="181"/>
      <c r="K24" s="182"/>
      <c r="L24" s="182"/>
      <c r="M24" s="182"/>
      <c r="N24" s="183"/>
    </row>
    <row r="25" spans="1:14" x14ac:dyDescent="0.2">
      <c r="A25" s="19" t="s">
        <v>9</v>
      </c>
      <c r="B25" s="170" t="s">
        <v>24</v>
      </c>
      <c r="C25" s="170"/>
      <c r="D25" s="170"/>
      <c r="E25" s="170"/>
      <c r="F25" s="170"/>
      <c r="G25" s="170"/>
      <c r="H25" s="170"/>
      <c r="I25" s="170"/>
      <c r="J25" s="181"/>
      <c r="K25" s="182"/>
      <c r="L25" s="182"/>
      <c r="M25" s="182"/>
      <c r="N25" s="183"/>
    </row>
    <row r="26" spans="1:14" ht="33.75" x14ac:dyDescent="0.2">
      <c r="A26" s="29" t="s">
        <v>10</v>
      </c>
      <c r="B26" s="29" t="s">
        <v>11</v>
      </c>
      <c r="C26" s="30" t="s">
        <v>12</v>
      </c>
      <c r="D26" s="31" t="s">
        <v>13</v>
      </c>
      <c r="E26" s="32" t="s">
        <v>14</v>
      </c>
      <c r="F26" s="29" t="s">
        <v>15</v>
      </c>
      <c r="G26" s="33" t="s">
        <v>16</v>
      </c>
      <c r="H26" s="29" t="s">
        <v>17</v>
      </c>
      <c r="I26" s="29" t="s">
        <v>18</v>
      </c>
      <c r="J26" s="181"/>
      <c r="K26" s="182"/>
      <c r="L26" s="182"/>
      <c r="M26" s="182"/>
      <c r="N26" s="183"/>
    </row>
    <row r="27" spans="1:14" ht="72.75" customHeight="1" x14ac:dyDescent="0.2">
      <c r="A27" s="41" t="s">
        <v>317</v>
      </c>
      <c r="B27" s="3">
        <f>7+2</f>
        <v>9</v>
      </c>
      <c r="C27" s="4">
        <f>14768908+14768908+14768908+14768908+(29871633+19914300)</f>
        <v>108861565</v>
      </c>
      <c r="D27" s="4">
        <f>14768908+14768908+14768908+14768908+(9957211+9957211+9957211+9957150+9957150)</f>
        <v>108861565</v>
      </c>
      <c r="E27" s="5">
        <f>C27-D27</f>
        <v>0</v>
      </c>
      <c r="F27" s="44">
        <f>E27/C27</f>
        <v>0</v>
      </c>
      <c r="G27" s="98" t="s">
        <v>389</v>
      </c>
      <c r="H27" s="3"/>
      <c r="I27" s="91" t="s">
        <v>391</v>
      </c>
      <c r="J27" s="49">
        <v>212020200800</v>
      </c>
      <c r="K27" s="52"/>
      <c r="L27" s="50">
        <f>+D27</f>
        <v>108861565</v>
      </c>
      <c r="M27" s="50">
        <f>E27</f>
        <v>0</v>
      </c>
      <c r="N27" s="54"/>
    </row>
    <row r="28" spans="1:14" ht="82.5" customHeight="1" x14ac:dyDescent="0.2">
      <c r="A28" s="41" t="s">
        <v>200</v>
      </c>
      <c r="B28" s="3">
        <f>18+1+2+1+5+1+1</f>
        <v>29</v>
      </c>
      <c r="C28" s="4">
        <f>24091380+69420000+31590000+22957668+22957668+31590000+31590000+12618298+12618298+14768908+21823956+21823956+30030000+12618298+12618298+21823956+21823956+(69824274+8534700+12754260)</f>
        <v>507877874</v>
      </c>
      <c r="D28" s="4">
        <f>23241096+68250000+31590000+22957668+22957668+31590000+31590000+12618298+21823956+14768908+30030000+(26130000+26130000+14879970+26130000+8631180+15730470+23400000+12754260+12754260+8631180+8534700+12754260)</f>
        <v>507877874</v>
      </c>
      <c r="E28" s="5">
        <f>C28-D28</f>
        <v>0</v>
      </c>
      <c r="F28" s="94">
        <f>E28/C28</f>
        <v>0</v>
      </c>
      <c r="G28" s="98" t="s">
        <v>449</v>
      </c>
      <c r="H28" s="3"/>
      <c r="I28" s="93" t="s">
        <v>450</v>
      </c>
      <c r="J28" s="49">
        <v>212020200800</v>
      </c>
      <c r="K28" s="50">
        <f>C28</f>
        <v>507877874</v>
      </c>
      <c r="L28" s="50">
        <f>+D28</f>
        <v>507877874</v>
      </c>
      <c r="M28" s="50">
        <f>E28</f>
        <v>0</v>
      </c>
      <c r="N28" s="54"/>
    </row>
    <row r="29" spans="1:14" ht="14.45" customHeight="1" x14ac:dyDescent="0.2">
      <c r="A29" s="28" t="s">
        <v>1</v>
      </c>
      <c r="B29" s="170" t="s">
        <v>2</v>
      </c>
      <c r="C29" s="170"/>
      <c r="D29" s="170"/>
      <c r="E29" s="170"/>
      <c r="F29" s="170"/>
      <c r="G29" s="170"/>
      <c r="H29" s="170"/>
      <c r="I29" s="170"/>
      <c r="J29" s="181" t="s">
        <v>313</v>
      </c>
      <c r="K29" s="182" t="s">
        <v>12</v>
      </c>
      <c r="L29" s="182" t="s">
        <v>13</v>
      </c>
      <c r="M29" s="182" t="s">
        <v>14</v>
      </c>
      <c r="N29" s="183" t="s">
        <v>322</v>
      </c>
    </row>
    <row r="30" spans="1:14" x14ac:dyDescent="0.2">
      <c r="A30" s="28" t="s">
        <v>3</v>
      </c>
      <c r="B30" s="170" t="s">
        <v>25</v>
      </c>
      <c r="C30" s="170"/>
      <c r="D30" s="170"/>
      <c r="E30" s="170"/>
      <c r="F30" s="170"/>
      <c r="G30" s="170"/>
      <c r="H30" s="170"/>
      <c r="I30" s="170"/>
      <c r="J30" s="181"/>
      <c r="K30" s="182"/>
      <c r="L30" s="182"/>
      <c r="M30" s="182"/>
      <c r="N30" s="183"/>
    </row>
    <row r="31" spans="1:14" x14ac:dyDescent="0.2">
      <c r="A31" s="28" t="s">
        <v>5</v>
      </c>
      <c r="B31" s="170" t="s">
        <v>27</v>
      </c>
      <c r="C31" s="170"/>
      <c r="D31" s="170"/>
      <c r="E31" s="170"/>
      <c r="F31" s="170"/>
      <c r="G31" s="170"/>
      <c r="H31" s="170"/>
      <c r="I31" s="170"/>
      <c r="J31" s="181"/>
      <c r="K31" s="182"/>
      <c r="L31" s="182"/>
      <c r="M31" s="182"/>
      <c r="N31" s="183"/>
    </row>
    <row r="32" spans="1:14" x14ac:dyDescent="0.2">
      <c r="A32" s="28" t="s">
        <v>7</v>
      </c>
      <c r="B32" s="170" t="s">
        <v>8</v>
      </c>
      <c r="C32" s="170"/>
      <c r="D32" s="170"/>
      <c r="E32" s="170"/>
      <c r="F32" s="170"/>
      <c r="G32" s="170"/>
      <c r="H32" s="170"/>
      <c r="I32" s="170"/>
      <c r="J32" s="181"/>
      <c r="K32" s="182"/>
      <c r="L32" s="182"/>
      <c r="M32" s="182"/>
      <c r="N32" s="183"/>
    </row>
    <row r="33" spans="1:14" x14ac:dyDescent="0.2">
      <c r="A33" s="28" t="s">
        <v>9</v>
      </c>
      <c r="B33" s="170" t="s">
        <v>24</v>
      </c>
      <c r="C33" s="170"/>
      <c r="D33" s="170"/>
      <c r="E33" s="170"/>
      <c r="F33" s="170"/>
      <c r="G33" s="170"/>
      <c r="H33" s="170"/>
      <c r="I33" s="170"/>
      <c r="J33" s="181"/>
      <c r="K33" s="182"/>
      <c r="L33" s="182"/>
      <c r="M33" s="182"/>
      <c r="N33" s="183"/>
    </row>
    <row r="34" spans="1:14" ht="33.75" x14ac:dyDescent="0.2">
      <c r="A34" s="29" t="s">
        <v>10</v>
      </c>
      <c r="B34" s="29" t="s">
        <v>11</v>
      </c>
      <c r="C34" s="30" t="s">
        <v>12</v>
      </c>
      <c r="D34" s="31" t="s">
        <v>13</v>
      </c>
      <c r="E34" s="32" t="s">
        <v>14</v>
      </c>
      <c r="F34" s="29" t="s">
        <v>15</v>
      </c>
      <c r="G34" s="33" t="s">
        <v>16</v>
      </c>
      <c r="H34" s="29" t="s">
        <v>17</v>
      </c>
      <c r="I34" s="29" t="s">
        <v>18</v>
      </c>
      <c r="J34" s="181"/>
      <c r="K34" s="182"/>
      <c r="L34" s="182"/>
      <c r="M34" s="182"/>
      <c r="N34" s="183"/>
    </row>
    <row r="35" spans="1:14" x14ac:dyDescent="0.2">
      <c r="A35" s="42" t="s">
        <v>28</v>
      </c>
      <c r="B35" s="3">
        <v>1</v>
      </c>
      <c r="C35" s="4">
        <v>30000000</v>
      </c>
      <c r="D35" s="4">
        <v>30000000</v>
      </c>
      <c r="E35" s="5">
        <f>C35-D35</f>
        <v>0</v>
      </c>
      <c r="F35" s="44">
        <f>E35/C35</f>
        <v>0</v>
      </c>
      <c r="G35" s="98" t="s">
        <v>315</v>
      </c>
      <c r="H35" s="3"/>
      <c r="I35" s="3"/>
      <c r="J35" s="53">
        <v>212020200600</v>
      </c>
      <c r="K35" s="50">
        <f>C35</f>
        <v>30000000</v>
      </c>
      <c r="L35" s="50">
        <f>+D35</f>
        <v>30000000</v>
      </c>
      <c r="M35" s="50">
        <f>E35</f>
        <v>0</v>
      </c>
      <c r="N35" s="54">
        <v>4000108655</v>
      </c>
    </row>
    <row r="36" spans="1:14" ht="14.45" customHeight="1" x14ac:dyDescent="0.2">
      <c r="A36" s="28" t="s">
        <v>1</v>
      </c>
      <c r="B36" s="170" t="s">
        <v>2</v>
      </c>
      <c r="C36" s="170"/>
      <c r="D36" s="170"/>
      <c r="E36" s="170"/>
      <c r="F36" s="170"/>
      <c r="G36" s="170"/>
      <c r="H36" s="170"/>
      <c r="I36" s="170"/>
      <c r="J36" s="181" t="s">
        <v>313</v>
      </c>
      <c r="K36" s="182" t="s">
        <v>12</v>
      </c>
      <c r="L36" s="182" t="s">
        <v>13</v>
      </c>
      <c r="M36" s="182" t="s">
        <v>14</v>
      </c>
      <c r="N36" s="183" t="s">
        <v>322</v>
      </c>
    </row>
    <row r="37" spans="1:14" x14ac:dyDescent="0.2">
      <c r="A37" s="28" t="s">
        <v>3</v>
      </c>
      <c r="B37" s="170" t="s">
        <v>29</v>
      </c>
      <c r="C37" s="170"/>
      <c r="D37" s="170"/>
      <c r="E37" s="170"/>
      <c r="F37" s="170"/>
      <c r="G37" s="170"/>
      <c r="H37" s="170"/>
      <c r="I37" s="170"/>
      <c r="J37" s="181"/>
      <c r="K37" s="182"/>
      <c r="L37" s="182"/>
      <c r="M37" s="182"/>
      <c r="N37" s="183"/>
    </row>
    <row r="38" spans="1:14" x14ac:dyDescent="0.2">
      <c r="A38" s="28" t="s">
        <v>5</v>
      </c>
      <c r="B38" s="184" t="s">
        <v>30</v>
      </c>
      <c r="C38" s="184"/>
      <c r="D38" s="184"/>
      <c r="E38" s="184"/>
      <c r="F38" s="184"/>
      <c r="G38" s="184"/>
      <c r="H38" s="184"/>
      <c r="I38" s="184"/>
      <c r="J38" s="181"/>
      <c r="K38" s="182"/>
      <c r="L38" s="182"/>
      <c r="M38" s="182"/>
      <c r="N38" s="183"/>
    </row>
    <row r="39" spans="1:14" x14ac:dyDescent="0.2">
      <c r="A39" s="28" t="s">
        <v>7</v>
      </c>
      <c r="B39" s="194" t="s">
        <v>8</v>
      </c>
      <c r="C39" s="194"/>
      <c r="D39" s="194"/>
      <c r="E39" s="194"/>
      <c r="F39" s="194"/>
      <c r="G39" s="194"/>
      <c r="H39" s="194"/>
      <c r="I39" s="194"/>
      <c r="J39" s="181"/>
      <c r="K39" s="182"/>
      <c r="L39" s="182"/>
      <c r="M39" s="182"/>
      <c r="N39" s="183"/>
    </row>
    <row r="40" spans="1:14" x14ac:dyDescent="0.2">
      <c r="A40" s="28" t="s">
        <v>9</v>
      </c>
      <c r="B40" s="170" t="s">
        <v>24</v>
      </c>
      <c r="C40" s="170"/>
      <c r="D40" s="170"/>
      <c r="E40" s="170"/>
      <c r="F40" s="170"/>
      <c r="G40" s="170"/>
      <c r="H40" s="170"/>
      <c r="I40" s="170"/>
      <c r="J40" s="181"/>
      <c r="K40" s="182"/>
      <c r="L40" s="182"/>
      <c r="M40" s="182"/>
      <c r="N40" s="183"/>
    </row>
    <row r="41" spans="1:14" ht="33.75" x14ac:dyDescent="0.2">
      <c r="A41" s="29" t="s">
        <v>10</v>
      </c>
      <c r="B41" s="29" t="s">
        <v>11</v>
      </c>
      <c r="C41" s="30" t="s">
        <v>12</v>
      </c>
      <c r="D41" s="31" t="s">
        <v>13</v>
      </c>
      <c r="E41" s="32" t="s">
        <v>14</v>
      </c>
      <c r="F41" s="29" t="s">
        <v>15</v>
      </c>
      <c r="G41" s="33" t="s">
        <v>16</v>
      </c>
      <c r="H41" s="29" t="s">
        <v>17</v>
      </c>
      <c r="I41" s="29" t="s">
        <v>18</v>
      </c>
      <c r="J41" s="181"/>
      <c r="K41" s="182"/>
      <c r="L41" s="182"/>
      <c r="M41" s="182"/>
      <c r="N41" s="183"/>
    </row>
    <row r="42" spans="1:14" ht="72" customHeight="1" x14ac:dyDescent="0.2">
      <c r="A42" s="41" t="s">
        <v>201</v>
      </c>
      <c r="B42" s="3">
        <v>5</v>
      </c>
      <c r="C42" s="4">
        <v>5000000</v>
      </c>
      <c r="D42" s="4">
        <f>C42</f>
        <v>5000000</v>
      </c>
      <c r="E42" s="5">
        <f t="shared" ref="E42:E51" si="0">C42-D42</f>
        <v>0</v>
      </c>
      <c r="F42" s="44">
        <f t="shared" ref="F42:F51" si="1">E42/C42</f>
        <v>0</v>
      </c>
      <c r="G42" s="98" t="s">
        <v>315</v>
      </c>
      <c r="H42" s="3"/>
      <c r="I42" s="3"/>
      <c r="J42" s="53">
        <v>212020200600</v>
      </c>
      <c r="K42" s="50">
        <f t="shared" ref="K42:K51" si="2">C42</f>
        <v>5000000</v>
      </c>
      <c r="L42" s="50">
        <f t="shared" ref="L42:L52" si="3">+D42</f>
        <v>5000000</v>
      </c>
      <c r="M42" s="50">
        <f t="shared" ref="M42:M52" si="4">E42</f>
        <v>0</v>
      </c>
      <c r="N42" s="54">
        <v>4000108655</v>
      </c>
    </row>
    <row r="43" spans="1:14" ht="97.15" customHeight="1" x14ac:dyDescent="0.2">
      <c r="A43" s="41" t="s">
        <v>202</v>
      </c>
      <c r="B43" s="3">
        <v>25</v>
      </c>
      <c r="C43" s="4">
        <v>2000000</v>
      </c>
      <c r="D43" s="4">
        <f t="shared" ref="D43:D51" si="5">C43</f>
        <v>2000000</v>
      </c>
      <c r="E43" s="5">
        <f>C43-D43</f>
        <v>0</v>
      </c>
      <c r="F43" s="44">
        <f>E43/C43</f>
        <v>0</v>
      </c>
      <c r="G43" s="98" t="s">
        <v>315</v>
      </c>
      <c r="H43" s="3"/>
      <c r="I43" s="3"/>
      <c r="J43" s="53">
        <v>212020200600</v>
      </c>
      <c r="K43" s="50">
        <f t="shared" si="2"/>
        <v>2000000</v>
      </c>
      <c r="L43" s="50">
        <f t="shared" si="3"/>
        <v>2000000</v>
      </c>
      <c r="M43" s="50">
        <f t="shared" si="4"/>
        <v>0</v>
      </c>
      <c r="N43" s="54">
        <v>4000108655</v>
      </c>
    </row>
    <row r="44" spans="1:14" ht="82.5" customHeight="1" x14ac:dyDescent="0.2">
      <c r="A44" s="41" t="s">
        <v>203</v>
      </c>
      <c r="B44" s="3">
        <v>6</v>
      </c>
      <c r="C44" s="4">
        <v>2000000</v>
      </c>
      <c r="D44" s="4">
        <f t="shared" si="5"/>
        <v>2000000</v>
      </c>
      <c r="E44" s="5">
        <f>C44-D44</f>
        <v>0</v>
      </c>
      <c r="F44" s="44">
        <f>E44/C44</f>
        <v>0</v>
      </c>
      <c r="G44" s="98" t="s">
        <v>315</v>
      </c>
      <c r="H44" s="3"/>
      <c r="I44" s="3"/>
      <c r="J44" s="53">
        <v>212020200600</v>
      </c>
      <c r="K44" s="50">
        <f t="shared" si="2"/>
        <v>2000000</v>
      </c>
      <c r="L44" s="50">
        <f t="shared" si="3"/>
        <v>2000000</v>
      </c>
      <c r="M44" s="50">
        <f t="shared" si="4"/>
        <v>0</v>
      </c>
      <c r="N44" s="54">
        <v>4000108655</v>
      </c>
    </row>
    <row r="45" spans="1:14" ht="45" x14ac:dyDescent="0.2">
      <c r="A45" s="41" t="s">
        <v>204</v>
      </c>
      <c r="B45" s="3">
        <v>200</v>
      </c>
      <c r="C45" s="4">
        <v>3000000</v>
      </c>
      <c r="D45" s="4">
        <f t="shared" si="5"/>
        <v>3000000</v>
      </c>
      <c r="E45" s="5">
        <f>C45-D45</f>
        <v>0</v>
      </c>
      <c r="F45" s="44">
        <f>E45/C45</f>
        <v>0</v>
      </c>
      <c r="G45" s="98" t="s">
        <v>315</v>
      </c>
      <c r="H45" s="3"/>
      <c r="I45" s="3"/>
      <c r="J45" s="53">
        <v>212020200600</v>
      </c>
      <c r="K45" s="50">
        <f t="shared" si="2"/>
        <v>3000000</v>
      </c>
      <c r="L45" s="50">
        <f t="shared" si="3"/>
        <v>3000000</v>
      </c>
      <c r="M45" s="50">
        <f t="shared" si="4"/>
        <v>0</v>
      </c>
      <c r="N45" s="54">
        <v>4000108655</v>
      </c>
    </row>
    <row r="46" spans="1:14" ht="45" x14ac:dyDescent="0.2">
      <c r="A46" s="41" t="s">
        <v>205</v>
      </c>
      <c r="B46" s="3" t="s">
        <v>206</v>
      </c>
      <c r="C46" s="4">
        <v>3000000</v>
      </c>
      <c r="D46" s="4">
        <f t="shared" si="5"/>
        <v>3000000</v>
      </c>
      <c r="E46" s="5">
        <f>C46-D46</f>
        <v>0</v>
      </c>
      <c r="F46" s="44">
        <f>E46/C46</f>
        <v>0</v>
      </c>
      <c r="G46" s="98" t="s">
        <v>315</v>
      </c>
      <c r="H46" s="3"/>
      <c r="I46" s="3"/>
      <c r="J46" s="53">
        <v>212020200600</v>
      </c>
      <c r="K46" s="50">
        <f t="shared" si="2"/>
        <v>3000000</v>
      </c>
      <c r="L46" s="50">
        <f t="shared" si="3"/>
        <v>3000000</v>
      </c>
      <c r="M46" s="50">
        <f t="shared" si="4"/>
        <v>0</v>
      </c>
      <c r="N46" s="54">
        <v>4000108655</v>
      </c>
    </row>
    <row r="47" spans="1:14" ht="33.75" x14ac:dyDescent="0.2">
      <c r="A47" s="41" t="s">
        <v>207</v>
      </c>
      <c r="B47" s="3" t="s">
        <v>206</v>
      </c>
      <c r="C47" s="4">
        <v>4000000</v>
      </c>
      <c r="D47" s="4">
        <f t="shared" si="5"/>
        <v>4000000</v>
      </c>
      <c r="E47" s="5">
        <f t="shared" si="0"/>
        <v>0</v>
      </c>
      <c r="F47" s="44">
        <f t="shared" si="1"/>
        <v>0</v>
      </c>
      <c r="G47" s="98" t="s">
        <v>315</v>
      </c>
      <c r="H47" s="3"/>
      <c r="I47" s="3"/>
      <c r="J47" s="53">
        <v>212020200600</v>
      </c>
      <c r="K47" s="50">
        <f t="shared" si="2"/>
        <v>4000000</v>
      </c>
      <c r="L47" s="50">
        <f t="shared" si="3"/>
        <v>4000000</v>
      </c>
      <c r="M47" s="50">
        <f t="shared" si="4"/>
        <v>0</v>
      </c>
      <c r="N47" s="54">
        <v>4000108655</v>
      </c>
    </row>
    <row r="48" spans="1:14" ht="22.5" x14ac:dyDescent="0.2">
      <c r="A48" s="41" t="s">
        <v>208</v>
      </c>
      <c r="B48" s="3">
        <v>1</v>
      </c>
      <c r="C48" s="4">
        <v>3000000</v>
      </c>
      <c r="D48" s="4">
        <f t="shared" si="5"/>
        <v>3000000</v>
      </c>
      <c r="E48" s="5">
        <f t="shared" si="0"/>
        <v>0</v>
      </c>
      <c r="F48" s="44">
        <f t="shared" si="1"/>
        <v>0</v>
      </c>
      <c r="G48" s="98" t="s">
        <v>315</v>
      </c>
      <c r="H48" s="3"/>
      <c r="I48" s="3"/>
      <c r="J48" s="53">
        <v>212020200600</v>
      </c>
      <c r="K48" s="50">
        <f t="shared" si="2"/>
        <v>3000000</v>
      </c>
      <c r="L48" s="50">
        <f t="shared" si="3"/>
        <v>3000000</v>
      </c>
      <c r="M48" s="50">
        <f t="shared" si="4"/>
        <v>0</v>
      </c>
      <c r="N48" s="54">
        <v>4000108655</v>
      </c>
    </row>
    <row r="49" spans="1:14" ht="25.9" customHeight="1" x14ac:dyDescent="0.2">
      <c r="A49" s="41" t="s">
        <v>209</v>
      </c>
      <c r="B49" s="3">
        <v>9</v>
      </c>
      <c r="C49" s="4">
        <v>1000000</v>
      </c>
      <c r="D49" s="4">
        <f t="shared" si="5"/>
        <v>1000000</v>
      </c>
      <c r="E49" s="5">
        <f t="shared" si="0"/>
        <v>0</v>
      </c>
      <c r="F49" s="44">
        <f t="shared" si="1"/>
        <v>0</v>
      </c>
      <c r="G49" s="98" t="s">
        <v>315</v>
      </c>
      <c r="H49" s="3"/>
      <c r="I49" s="3"/>
      <c r="J49" s="53">
        <v>212020200600</v>
      </c>
      <c r="K49" s="50">
        <f t="shared" si="2"/>
        <v>1000000</v>
      </c>
      <c r="L49" s="50">
        <f t="shared" si="3"/>
        <v>1000000</v>
      </c>
      <c r="M49" s="50">
        <f t="shared" si="4"/>
        <v>0</v>
      </c>
      <c r="N49" s="54">
        <v>4000108655</v>
      </c>
    </row>
    <row r="50" spans="1:14" ht="36.6" customHeight="1" x14ac:dyDescent="0.2">
      <c r="A50" s="41" t="s">
        <v>210</v>
      </c>
      <c r="B50" s="3">
        <v>2</v>
      </c>
      <c r="C50" s="4">
        <v>1000000</v>
      </c>
      <c r="D50" s="4">
        <f t="shared" si="5"/>
        <v>1000000</v>
      </c>
      <c r="E50" s="5">
        <f t="shared" si="0"/>
        <v>0</v>
      </c>
      <c r="F50" s="44">
        <f t="shared" si="1"/>
        <v>0</v>
      </c>
      <c r="G50" s="98" t="s">
        <v>315</v>
      </c>
      <c r="H50" s="3"/>
      <c r="I50" s="3"/>
      <c r="J50" s="53">
        <v>212020200600</v>
      </c>
      <c r="K50" s="50">
        <f t="shared" si="2"/>
        <v>1000000</v>
      </c>
      <c r="L50" s="50">
        <f t="shared" si="3"/>
        <v>1000000</v>
      </c>
      <c r="M50" s="50">
        <f t="shared" si="4"/>
        <v>0</v>
      </c>
      <c r="N50" s="54">
        <v>4000108655</v>
      </c>
    </row>
    <row r="51" spans="1:14" ht="45" x14ac:dyDescent="0.2">
      <c r="A51" s="41" t="s">
        <v>211</v>
      </c>
      <c r="B51" s="3">
        <v>3</v>
      </c>
      <c r="C51" s="4">
        <v>6000000</v>
      </c>
      <c r="D51" s="4">
        <f t="shared" si="5"/>
        <v>6000000</v>
      </c>
      <c r="E51" s="5">
        <f t="shared" si="0"/>
        <v>0</v>
      </c>
      <c r="F51" s="44">
        <f t="shared" si="1"/>
        <v>0</v>
      </c>
      <c r="G51" s="98" t="s">
        <v>315</v>
      </c>
      <c r="H51" s="3"/>
      <c r="I51" s="3"/>
      <c r="J51" s="53">
        <v>212020200600</v>
      </c>
      <c r="K51" s="50">
        <f t="shared" si="2"/>
        <v>6000000</v>
      </c>
      <c r="L51" s="50">
        <f t="shared" si="3"/>
        <v>6000000</v>
      </c>
      <c r="M51" s="50">
        <f t="shared" si="4"/>
        <v>0</v>
      </c>
      <c r="N51" s="54">
        <v>4000108655</v>
      </c>
    </row>
    <row r="52" spans="1:14" ht="27" customHeight="1" x14ac:dyDescent="0.2">
      <c r="A52" s="163" t="s">
        <v>31</v>
      </c>
      <c r="B52" s="163"/>
      <c r="C52" s="70">
        <f>SUM(C27:C51)</f>
        <v>676739439</v>
      </c>
      <c r="D52" s="70">
        <f>SUM(D27:D51)</f>
        <v>676739439</v>
      </c>
      <c r="E52" s="70">
        <f>SUM(E27:E51)</f>
        <v>0</v>
      </c>
      <c r="F52" s="71">
        <f>E52/C52</f>
        <v>0</v>
      </c>
      <c r="G52" s="78"/>
      <c r="H52" s="72"/>
      <c r="I52" s="72"/>
      <c r="J52" s="66"/>
      <c r="K52" s="67"/>
      <c r="L52" s="68">
        <f t="shared" si="3"/>
        <v>676739439</v>
      </c>
      <c r="M52" s="68">
        <f t="shared" si="4"/>
        <v>0</v>
      </c>
      <c r="N52" s="69"/>
    </row>
    <row r="53" spans="1:14" ht="28.5" customHeight="1" x14ac:dyDescent="0.2">
      <c r="A53" s="161" t="s">
        <v>32</v>
      </c>
      <c r="B53" s="162"/>
      <c r="C53" s="162"/>
      <c r="D53" s="162"/>
      <c r="E53" s="162"/>
      <c r="F53" s="162"/>
      <c r="G53" s="162"/>
      <c r="H53" s="162"/>
      <c r="I53" s="162"/>
      <c r="J53" s="162"/>
      <c r="K53" s="162"/>
      <c r="L53" s="162"/>
      <c r="M53" s="162"/>
      <c r="N53" s="162"/>
    </row>
    <row r="54" spans="1:14" ht="14.45" customHeight="1" x14ac:dyDescent="0.2">
      <c r="A54" s="28" t="s">
        <v>1</v>
      </c>
      <c r="B54" s="170" t="s">
        <v>2</v>
      </c>
      <c r="C54" s="170"/>
      <c r="D54" s="170"/>
      <c r="E54" s="170"/>
      <c r="F54" s="170"/>
      <c r="G54" s="170"/>
      <c r="H54" s="170"/>
      <c r="I54" s="170"/>
      <c r="J54" s="227" t="s">
        <v>313</v>
      </c>
      <c r="K54" s="230" t="s">
        <v>12</v>
      </c>
      <c r="L54" s="230" t="s">
        <v>13</v>
      </c>
      <c r="M54" s="230" t="s">
        <v>14</v>
      </c>
      <c r="N54" s="233" t="s">
        <v>322</v>
      </c>
    </row>
    <row r="55" spans="1:14" x14ac:dyDescent="0.2">
      <c r="A55" s="28" t="s">
        <v>3</v>
      </c>
      <c r="B55" s="170" t="s">
        <v>35</v>
      </c>
      <c r="C55" s="170"/>
      <c r="D55" s="170"/>
      <c r="E55" s="170"/>
      <c r="F55" s="170"/>
      <c r="G55" s="170"/>
      <c r="H55" s="170"/>
      <c r="I55" s="170"/>
      <c r="J55" s="228"/>
      <c r="K55" s="231"/>
      <c r="L55" s="231"/>
      <c r="M55" s="231"/>
      <c r="N55" s="234"/>
    </row>
    <row r="56" spans="1:14" x14ac:dyDescent="0.2">
      <c r="A56" s="28" t="s">
        <v>5</v>
      </c>
      <c r="B56" s="165" t="s">
        <v>36</v>
      </c>
      <c r="C56" s="165"/>
      <c r="D56" s="170"/>
      <c r="E56" s="170"/>
      <c r="F56" s="170"/>
      <c r="G56" s="170"/>
      <c r="H56" s="170"/>
      <c r="I56" s="170"/>
      <c r="J56" s="228"/>
      <c r="K56" s="231"/>
      <c r="L56" s="231"/>
      <c r="M56" s="231"/>
      <c r="N56" s="234"/>
    </row>
    <row r="57" spans="1:14" x14ac:dyDescent="0.2">
      <c r="A57" s="28" t="s">
        <v>7</v>
      </c>
      <c r="B57" s="170" t="s">
        <v>33</v>
      </c>
      <c r="C57" s="170"/>
      <c r="D57" s="170"/>
      <c r="E57" s="170"/>
      <c r="F57" s="170"/>
      <c r="G57" s="170"/>
      <c r="H57" s="170"/>
      <c r="I57" s="170"/>
      <c r="J57" s="228"/>
      <c r="K57" s="231"/>
      <c r="L57" s="231"/>
      <c r="M57" s="231"/>
      <c r="N57" s="234"/>
    </row>
    <row r="58" spans="1:14" x14ac:dyDescent="0.2">
      <c r="A58" s="28" t="s">
        <v>9</v>
      </c>
      <c r="B58" s="170" t="s">
        <v>34</v>
      </c>
      <c r="C58" s="170"/>
      <c r="D58" s="170"/>
      <c r="E58" s="170"/>
      <c r="F58" s="170"/>
      <c r="G58" s="170"/>
      <c r="H58" s="170"/>
      <c r="I58" s="170"/>
      <c r="J58" s="228"/>
      <c r="K58" s="231"/>
      <c r="L58" s="231"/>
      <c r="M58" s="231"/>
      <c r="N58" s="234"/>
    </row>
    <row r="59" spans="1:14" ht="33.75" x14ac:dyDescent="0.2">
      <c r="A59" s="29" t="s">
        <v>10</v>
      </c>
      <c r="B59" s="29" t="s">
        <v>11</v>
      </c>
      <c r="C59" s="30" t="s">
        <v>12</v>
      </c>
      <c r="D59" s="31" t="s">
        <v>13</v>
      </c>
      <c r="E59" s="32" t="s">
        <v>14</v>
      </c>
      <c r="F59" s="29" t="s">
        <v>15</v>
      </c>
      <c r="G59" s="33" t="s">
        <v>16</v>
      </c>
      <c r="H59" s="29" t="s">
        <v>17</v>
      </c>
      <c r="I59" s="29" t="s">
        <v>18</v>
      </c>
      <c r="J59" s="229"/>
      <c r="K59" s="232"/>
      <c r="L59" s="232"/>
      <c r="M59" s="232"/>
      <c r="N59" s="235"/>
    </row>
    <row r="60" spans="1:14" ht="14.25" customHeight="1" x14ac:dyDescent="0.2">
      <c r="A60" s="41" t="s">
        <v>314</v>
      </c>
      <c r="B60" s="3">
        <v>1</v>
      </c>
      <c r="C60" s="4">
        <v>8000000</v>
      </c>
      <c r="D60" s="4">
        <v>8000000</v>
      </c>
      <c r="E60" s="5">
        <f>C60-D60</f>
        <v>0</v>
      </c>
      <c r="F60" s="44">
        <f>E60/C60</f>
        <v>0</v>
      </c>
      <c r="G60" s="98" t="s">
        <v>315</v>
      </c>
      <c r="H60" s="3"/>
      <c r="I60" s="3"/>
      <c r="J60" s="53">
        <v>212020200600</v>
      </c>
      <c r="K60" s="50">
        <f>C60</f>
        <v>8000000</v>
      </c>
      <c r="L60" s="50">
        <f>+D60</f>
        <v>8000000</v>
      </c>
      <c r="M60" s="50">
        <f>E60</f>
        <v>0</v>
      </c>
      <c r="N60" s="54">
        <v>4000108655</v>
      </c>
    </row>
    <row r="61" spans="1:14" ht="14.45" customHeight="1" x14ac:dyDescent="0.2">
      <c r="A61" s="28" t="s">
        <v>37</v>
      </c>
      <c r="B61" s="165" t="s">
        <v>38</v>
      </c>
      <c r="C61" s="165"/>
      <c r="D61" s="165"/>
      <c r="E61" s="165"/>
      <c r="F61" s="165"/>
      <c r="G61" s="165"/>
      <c r="H61" s="165"/>
      <c r="I61" s="165"/>
      <c r="J61" s="181" t="s">
        <v>313</v>
      </c>
      <c r="K61" s="182" t="s">
        <v>12</v>
      </c>
      <c r="L61" s="182" t="s">
        <v>13</v>
      </c>
      <c r="M61" s="182" t="s">
        <v>14</v>
      </c>
      <c r="N61" s="183" t="s">
        <v>322</v>
      </c>
    </row>
    <row r="62" spans="1:14" x14ac:dyDescent="0.2">
      <c r="A62" s="28" t="s">
        <v>3</v>
      </c>
      <c r="B62" s="165" t="s">
        <v>39</v>
      </c>
      <c r="C62" s="165"/>
      <c r="D62" s="170"/>
      <c r="E62" s="170"/>
      <c r="F62" s="170"/>
      <c r="G62" s="170"/>
      <c r="H62" s="170"/>
      <c r="I62" s="170"/>
      <c r="J62" s="181"/>
      <c r="K62" s="182"/>
      <c r="L62" s="182"/>
      <c r="M62" s="182"/>
      <c r="N62" s="183"/>
    </row>
    <row r="63" spans="1:14" x14ac:dyDescent="0.2">
      <c r="A63" s="28" t="s">
        <v>5</v>
      </c>
      <c r="B63" s="165" t="s">
        <v>40</v>
      </c>
      <c r="C63" s="165"/>
      <c r="D63" s="170"/>
      <c r="E63" s="170"/>
      <c r="F63" s="170"/>
      <c r="G63" s="170"/>
      <c r="H63" s="170"/>
      <c r="I63" s="170"/>
      <c r="J63" s="181"/>
      <c r="K63" s="182"/>
      <c r="L63" s="182"/>
      <c r="M63" s="182"/>
      <c r="N63" s="183"/>
    </row>
    <row r="64" spans="1:14" x14ac:dyDescent="0.2">
      <c r="A64" s="28" t="s">
        <v>7</v>
      </c>
      <c r="B64" s="170" t="s">
        <v>33</v>
      </c>
      <c r="C64" s="170"/>
      <c r="D64" s="170"/>
      <c r="E64" s="170"/>
      <c r="F64" s="170"/>
      <c r="G64" s="170"/>
      <c r="H64" s="170"/>
      <c r="I64" s="170"/>
      <c r="J64" s="181"/>
      <c r="K64" s="182"/>
      <c r="L64" s="182"/>
      <c r="M64" s="182"/>
      <c r="N64" s="183"/>
    </row>
    <row r="65" spans="1:14" x14ac:dyDescent="0.2">
      <c r="A65" s="28" t="s">
        <v>9</v>
      </c>
      <c r="B65" s="170" t="s">
        <v>34</v>
      </c>
      <c r="C65" s="170"/>
      <c r="D65" s="170"/>
      <c r="E65" s="170"/>
      <c r="F65" s="170"/>
      <c r="G65" s="170"/>
      <c r="H65" s="170"/>
      <c r="I65" s="170"/>
      <c r="J65" s="181"/>
      <c r="K65" s="182"/>
      <c r="L65" s="182"/>
      <c r="M65" s="182"/>
      <c r="N65" s="183"/>
    </row>
    <row r="66" spans="1:14" ht="33.75" x14ac:dyDescent="0.2">
      <c r="A66" s="29" t="s">
        <v>10</v>
      </c>
      <c r="B66" s="29" t="s">
        <v>11</v>
      </c>
      <c r="C66" s="30" t="s">
        <v>12</v>
      </c>
      <c r="D66" s="31" t="s">
        <v>13</v>
      </c>
      <c r="E66" s="32" t="s">
        <v>14</v>
      </c>
      <c r="F66" s="29" t="s">
        <v>15</v>
      </c>
      <c r="G66" s="33" t="s">
        <v>16</v>
      </c>
      <c r="H66" s="29" t="s">
        <v>17</v>
      </c>
      <c r="I66" s="29" t="s">
        <v>18</v>
      </c>
      <c r="J66" s="181"/>
      <c r="K66" s="182"/>
      <c r="L66" s="182"/>
      <c r="M66" s="182"/>
      <c r="N66" s="183"/>
    </row>
    <row r="67" spans="1:14" ht="79.5" customHeight="1" x14ac:dyDescent="0.2">
      <c r="A67" s="41" t="s">
        <v>200</v>
      </c>
      <c r="B67" s="3">
        <f>4+1+1+1</f>
        <v>7</v>
      </c>
      <c r="C67" s="4">
        <f>22957668+12618298+21823956+12618298+(7374330+12754260+7374330)</f>
        <v>97521140</v>
      </c>
      <c r="D67" s="4">
        <f>22957668+12618298+12618298+21823956+(7374330+12754260+7374330)</f>
        <v>97521140</v>
      </c>
      <c r="E67" s="5">
        <f>C67-D67</f>
        <v>0</v>
      </c>
      <c r="F67" s="44">
        <f>E67/C67</f>
        <v>0</v>
      </c>
      <c r="G67" s="98" t="s">
        <v>429</v>
      </c>
      <c r="H67" s="3"/>
      <c r="I67" s="91" t="s">
        <v>436</v>
      </c>
      <c r="J67" s="53">
        <v>212020200800</v>
      </c>
      <c r="K67" s="50">
        <f>C67</f>
        <v>97521140</v>
      </c>
      <c r="L67" s="50">
        <f>+D67</f>
        <v>97521140</v>
      </c>
      <c r="M67" s="50">
        <f>E67</f>
        <v>0</v>
      </c>
      <c r="N67" s="54"/>
    </row>
    <row r="68" spans="1:14" ht="27" customHeight="1" x14ac:dyDescent="0.2">
      <c r="A68" s="163" t="s">
        <v>41</v>
      </c>
      <c r="B68" s="163"/>
      <c r="C68" s="70">
        <f>SUM(C54:C67)</f>
        <v>105521140</v>
      </c>
      <c r="D68" s="70">
        <f>SUM(D54:D67)</f>
        <v>105521140</v>
      </c>
      <c r="E68" s="70">
        <f>SUM(E54:E67)</f>
        <v>0</v>
      </c>
      <c r="F68" s="71">
        <f>E68/C68</f>
        <v>0</v>
      </c>
      <c r="G68" s="78"/>
      <c r="H68" s="72"/>
      <c r="I68" s="72"/>
      <c r="J68" s="66"/>
      <c r="K68" s="67"/>
      <c r="L68" s="68">
        <f>+D68</f>
        <v>105521140</v>
      </c>
      <c r="M68" s="68">
        <f>E68</f>
        <v>0</v>
      </c>
      <c r="N68" s="69"/>
    </row>
    <row r="69" spans="1:14" ht="28.5" customHeight="1" x14ac:dyDescent="0.2">
      <c r="A69" s="161" t="s">
        <v>42</v>
      </c>
      <c r="B69" s="162"/>
      <c r="C69" s="162"/>
      <c r="D69" s="162"/>
      <c r="E69" s="162"/>
      <c r="F69" s="162"/>
      <c r="G69" s="162"/>
      <c r="H69" s="162"/>
      <c r="I69" s="162"/>
      <c r="J69" s="162"/>
      <c r="K69" s="162"/>
      <c r="L69" s="162"/>
      <c r="M69" s="162"/>
      <c r="N69" s="180"/>
    </row>
    <row r="70" spans="1:14" ht="14.45" customHeight="1" x14ac:dyDescent="0.2">
      <c r="A70" s="28" t="s">
        <v>1</v>
      </c>
      <c r="B70" s="170" t="s">
        <v>2</v>
      </c>
      <c r="C70" s="170"/>
      <c r="D70" s="170"/>
      <c r="E70" s="170"/>
      <c r="F70" s="170"/>
      <c r="G70" s="170"/>
      <c r="H70" s="170"/>
      <c r="I70" s="170"/>
      <c r="J70" s="181" t="s">
        <v>313</v>
      </c>
      <c r="K70" s="182" t="s">
        <v>12</v>
      </c>
      <c r="L70" s="182" t="s">
        <v>13</v>
      </c>
      <c r="M70" s="182" t="s">
        <v>14</v>
      </c>
      <c r="N70" s="183" t="s">
        <v>322</v>
      </c>
    </row>
    <row r="71" spans="1:14" x14ac:dyDescent="0.2">
      <c r="A71" s="28" t="s">
        <v>3</v>
      </c>
      <c r="B71" s="170" t="s">
        <v>43</v>
      </c>
      <c r="C71" s="170"/>
      <c r="D71" s="170"/>
      <c r="E71" s="170"/>
      <c r="F71" s="170"/>
      <c r="G71" s="170"/>
      <c r="H71" s="170"/>
      <c r="I71" s="170"/>
      <c r="J71" s="181"/>
      <c r="K71" s="182"/>
      <c r="L71" s="182"/>
      <c r="M71" s="182"/>
      <c r="N71" s="183"/>
    </row>
    <row r="72" spans="1:14" x14ac:dyDescent="0.2">
      <c r="A72" s="28" t="s">
        <v>5</v>
      </c>
      <c r="B72" s="170" t="s">
        <v>44</v>
      </c>
      <c r="C72" s="170"/>
      <c r="D72" s="170"/>
      <c r="E72" s="170"/>
      <c r="F72" s="170"/>
      <c r="G72" s="170"/>
      <c r="H72" s="170"/>
      <c r="I72" s="170"/>
      <c r="J72" s="181"/>
      <c r="K72" s="182"/>
      <c r="L72" s="182"/>
      <c r="M72" s="182"/>
      <c r="N72" s="183"/>
    </row>
    <row r="73" spans="1:14" x14ac:dyDescent="0.2">
      <c r="A73" s="28" t="s">
        <v>7</v>
      </c>
      <c r="B73" s="170" t="s">
        <v>45</v>
      </c>
      <c r="C73" s="170"/>
      <c r="D73" s="170"/>
      <c r="E73" s="170"/>
      <c r="F73" s="170"/>
      <c r="G73" s="170"/>
      <c r="H73" s="170"/>
      <c r="I73" s="170"/>
      <c r="J73" s="181"/>
      <c r="K73" s="182"/>
      <c r="L73" s="182"/>
      <c r="M73" s="182"/>
      <c r="N73" s="183"/>
    </row>
    <row r="74" spans="1:14" x14ac:dyDescent="0.2">
      <c r="A74" s="28" t="s">
        <v>9</v>
      </c>
      <c r="B74" s="170" t="s">
        <v>42</v>
      </c>
      <c r="C74" s="170"/>
      <c r="D74" s="170"/>
      <c r="E74" s="170"/>
      <c r="F74" s="170"/>
      <c r="G74" s="170"/>
      <c r="H74" s="170"/>
      <c r="I74" s="170"/>
      <c r="J74" s="181"/>
      <c r="K74" s="182"/>
      <c r="L74" s="182"/>
      <c r="M74" s="182"/>
      <c r="N74" s="183"/>
    </row>
    <row r="75" spans="1:14" ht="33.75" x14ac:dyDescent="0.2">
      <c r="A75" s="29" t="s">
        <v>10</v>
      </c>
      <c r="B75" s="29" t="s">
        <v>11</v>
      </c>
      <c r="C75" s="30" t="s">
        <v>12</v>
      </c>
      <c r="D75" s="31" t="s">
        <v>13</v>
      </c>
      <c r="E75" s="32" t="s">
        <v>14</v>
      </c>
      <c r="F75" s="29" t="s">
        <v>15</v>
      </c>
      <c r="G75" s="33" t="s">
        <v>16</v>
      </c>
      <c r="H75" s="29" t="s">
        <v>17</v>
      </c>
      <c r="I75" s="29" t="s">
        <v>18</v>
      </c>
      <c r="J75" s="181"/>
      <c r="K75" s="182"/>
      <c r="L75" s="182"/>
      <c r="M75" s="182"/>
      <c r="N75" s="183"/>
    </row>
    <row r="76" spans="1:14" ht="87" customHeight="1" x14ac:dyDescent="0.2">
      <c r="A76" s="41" t="s">
        <v>200</v>
      </c>
      <c r="B76" s="3">
        <f>17+6+3+1+2+1</f>
        <v>30</v>
      </c>
      <c r="C76" s="4">
        <f>22957668+31590000+12618298+21823956+21823956+21823956+21823956+21823956+26916736+21823956+21823956+21823956+21823956+21823956+21823956+21823956+14768908</f>
        <v>370739082</v>
      </c>
      <c r="D76" s="4">
        <f>22957668+31590000+21823956+26916736+12618298+14768908+(7374330+15730470+23400000+12754260+15730470+8631180+12754260+12754260+12754260+12754260+12754260+12754260+12754260)</f>
        <v>303576096</v>
      </c>
      <c r="E76" s="5">
        <f>C76-D76</f>
        <v>67162986</v>
      </c>
      <c r="F76" s="44">
        <f>E76/C76</f>
        <v>0.18115971382806628</v>
      </c>
      <c r="G76" s="98" t="s">
        <v>444</v>
      </c>
      <c r="H76" s="3"/>
      <c r="I76" s="3"/>
      <c r="J76" s="53">
        <v>212020200800</v>
      </c>
      <c r="K76" s="50">
        <f>C76</f>
        <v>370739082</v>
      </c>
      <c r="L76" s="50">
        <f>+D76</f>
        <v>303576096</v>
      </c>
      <c r="M76" s="50">
        <f>E76</f>
        <v>67162986</v>
      </c>
      <c r="N76" s="54"/>
    </row>
    <row r="77" spans="1:14" ht="14.45" customHeight="1" x14ac:dyDescent="0.2">
      <c r="A77" s="28" t="s">
        <v>1</v>
      </c>
      <c r="B77" s="170" t="s">
        <v>2</v>
      </c>
      <c r="C77" s="170"/>
      <c r="D77" s="170"/>
      <c r="E77" s="170"/>
      <c r="F77" s="170"/>
      <c r="G77" s="170"/>
      <c r="H77" s="170"/>
      <c r="I77" s="170"/>
      <c r="J77" s="181" t="s">
        <v>313</v>
      </c>
      <c r="K77" s="182" t="s">
        <v>12</v>
      </c>
      <c r="L77" s="182" t="s">
        <v>13</v>
      </c>
      <c r="M77" s="182" t="s">
        <v>14</v>
      </c>
      <c r="N77" s="183" t="s">
        <v>322</v>
      </c>
    </row>
    <row r="78" spans="1:14" x14ac:dyDescent="0.2">
      <c r="A78" s="28" t="s">
        <v>3</v>
      </c>
      <c r="B78" s="170" t="s">
        <v>46</v>
      </c>
      <c r="C78" s="170"/>
      <c r="D78" s="170"/>
      <c r="E78" s="170"/>
      <c r="F78" s="170"/>
      <c r="G78" s="170"/>
      <c r="H78" s="170"/>
      <c r="I78" s="170"/>
      <c r="J78" s="181"/>
      <c r="K78" s="182"/>
      <c r="L78" s="182"/>
      <c r="M78" s="182"/>
      <c r="N78" s="183"/>
    </row>
    <row r="79" spans="1:14" x14ac:dyDescent="0.2">
      <c r="A79" s="28" t="s">
        <v>5</v>
      </c>
      <c r="B79" s="170" t="s">
        <v>47</v>
      </c>
      <c r="C79" s="170"/>
      <c r="D79" s="170"/>
      <c r="E79" s="170"/>
      <c r="F79" s="170"/>
      <c r="G79" s="170"/>
      <c r="H79" s="170"/>
      <c r="I79" s="170"/>
      <c r="J79" s="181"/>
      <c r="K79" s="182"/>
      <c r="L79" s="182"/>
      <c r="M79" s="182"/>
      <c r="N79" s="183"/>
    </row>
    <row r="80" spans="1:14" x14ac:dyDescent="0.2">
      <c r="A80" s="28" t="s">
        <v>7</v>
      </c>
      <c r="B80" s="170" t="s">
        <v>45</v>
      </c>
      <c r="C80" s="170"/>
      <c r="D80" s="170"/>
      <c r="E80" s="170"/>
      <c r="F80" s="170"/>
      <c r="G80" s="170"/>
      <c r="H80" s="170"/>
      <c r="I80" s="170"/>
      <c r="J80" s="181"/>
      <c r="K80" s="182"/>
      <c r="L80" s="182"/>
      <c r="M80" s="182"/>
      <c r="N80" s="183"/>
    </row>
    <row r="81" spans="1:14" x14ac:dyDescent="0.2">
      <c r="A81" s="28" t="s">
        <v>9</v>
      </c>
      <c r="B81" s="170" t="s">
        <v>42</v>
      </c>
      <c r="C81" s="170"/>
      <c r="D81" s="170"/>
      <c r="E81" s="170"/>
      <c r="F81" s="170"/>
      <c r="G81" s="170"/>
      <c r="H81" s="170"/>
      <c r="I81" s="170"/>
      <c r="J81" s="181"/>
      <c r="K81" s="182"/>
      <c r="L81" s="182"/>
      <c r="M81" s="182"/>
      <c r="N81" s="183"/>
    </row>
    <row r="82" spans="1:14" ht="33.75" x14ac:dyDescent="0.2">
      <c r="A82" s="29" t="s">
        <v>10</v>
      </c>
      <c r="B82" s="29" t="s">
        <v>11</v>
      </c>
      <c r="C82" s="30" t="s">
        <v>12</v>
      </c>
      <c r="D82" s="31" t="s">
        <v>13</v>
      </c>
      <c r="E82" s="32" t="s">
        <v>14</v>
      </c>
      <c r="F82" s="29" t="s">
        <v>15</v>
      </c>
      <c r="G82" s="33" t="s">
        <v>16</v>
      </c>
      <c r="H82" s="29" t="s">
        <v>17</v>
      </c>
      <c r="I82" s="29" t="s">
        <v>18</v>
      </c>
      <c r="J82" s="181"/>
      <c r="K82" s="182"/>
      <c r="L82" s="182"/>
      <c r="M82" s="182"/>
      <c r="N82" s="183"/>
    </row>
    <row r="83" spans="1:14" ht="26.25" customHeight="1" x14ac:dyDescent="0.2">
      <c r="A83" s="41" t="s">
        <v>48</v>
      </c>
      <c r="B83" s="3" t="s">
        <v>206</v>
      </c>
      <c r="C83" s="4">
        <v>30000000</v>
      </c>
      <c r="D83" s="4">
        <f>C83</f>
        <v>30000000</v>
      </c>
      <c r="E83" s="5">
        <f t="shared" ref="E83:E89" si="6">C83-D83</f>
        <v>0</v>
      </c>
      <c r="F83" s="44">
        <f t="shared" ref="F83:F89" si="7">E83/C83</f>
        <v>0</v>
      </c>
      <c r="G83" s="98" t="s">
        <v>315</v>
      </c>
      <c r="H83" s="3"/>
      <c r="I83" s="3"/>
      <c r="J83" s="53">
        <v>212020200800</v>
      </c>
      <c r="K83" s="50">
        <f t="shared" ref="K83:K89" si="8">C83</f>
        <v>30000000</v>
      </c>
      <c r="L83" s="50">
        <f>+D83</f>
        <v>30000000</v>
      </c>
      <c r="M83" s="50">
        <f t="shared" ref="M83:M89" si="9">E83</f>
        <v>0</v>
      </c>
      <c r="N83" s="54">
        <v>4000108655</v>
      </c>
    </row>
    <row r="84" spans="1:14" ht="55.5" customHeight="1" x14ac:dyDescent="0.2">
      <c r="A84" s="41" t="s">
        <v>212</v>
      </c>
      <c r="B84" s="3">
        <v>5</v>
      </c>
      <c r="C84" s="4">
        <v>75000000</v>
      </c>
      <c r="D84" s="4">
        <v>75000000</v>
      </c>
      <c r="E84" s="5">
        <f t="shared" si="6"/>
        <v>0</v>
      </c>
      <c r="F84" s="44">
        <f t="shared" si="7"/>
        <v>0</v>
      </c>
      <c r="G84" s="98"/>
      <c r="H84" s="3"/>
      <c r="I84" s="91" t="s">
        <v>406</v>
      </c>
      <c r="J84" s="53">
        <v>212020200902</v>
      </c>
      <c r="K84" s="50">
        <f t="shared" si="8"/>
        <v>75000000</v>
      </c>
      <c r="L84" s="50">
        <f t="shared" ref="L84:L89" si="10">+D84</f>
        <v>75000000</v>
      </c>
      <c r="M84" s="50">
        <f t="shared" si="9"/>
        <v>0</v>
      </c>
      <c r="N84" s="54"/>
    </row>
    <row r="85" spans="1:14" ht="15.75" customHeight="1" x14ac:dyDescent="0.2">
      <c r="A85" s="41" t="s">
        <v>49</v>
      </c>
      <c r="B85" s="3">
        <v>2</v>
      </c>
      <c r="C85" s="4">
        <v>20000000</v>
      </c>
      <c r="D85" s="4">
        <f>C85</f>
        <v>20000000</v>
      </c>
      <c r="E85" s="5">
        <f t="shared" si="6"/>
        <v>0</v>
      </c>
      <c r="F85" s="44">
        <f t="shared" si="7"/>
        <v>0</v>
      </c>
      <c r="G85" s="98" t="s">
        <v>315</v>
      </c>
      <c r="H85" s="3"/>
      <c r="I85" s="3"/>
      <c r="J85" s="53">
        <v>212020200800</v>
      </c>
      <c r="K85" s="50">
        <f t="shared" si="8"/>
        <v>20000000</v>
      </c>
      <c r="L85" s="50">
        <f t="shared" si="10"/>
        <v>20000000</v>
      </c>
      <c r="M85" s="50">
        <f t="shared" si="9"/>
        <v>0</v>
      </c>
      <c r="N85" s="54">
        <v>4000108655</v>
      </c>
    </row>
    <row r="86" spans="1:14" x14ac:dyDescent="0.2">
      <c r="A86" s="41" t="s">
        <v>213</v>
      </c>
      <c r="B86" s="3">
        <v>1</v>
      </c>
      <c r="C86" s="4">
        <v>5000000</v>
      </c>
      <c r="D86" s="4">
        <f>C86</f>
        <v>5000000</v>
      </c>
      <c r="E86" s="5">
        <f t="shared" si="6"/>
        <v>0</v>
      </c>
      <c r="F86" s="44">
        <f t="shared" si="7"/>
        <v>0</v>
      </c>
      <c r="G86" s="98" t="s">
        <v>315</v>
      </c>
      <c r="H86" s="3"/>
      <c r="I86" s="3"/>
      <c r="J86" s="53">
        <v>212020200800</v>
      </c>
      <c r="K86" s="50">
        <f t="shared" si="8"/>
        <v>5000000</v>
      </c>
      <c r="L86" s="50">
        <f t="shared" si="10"/>
        <v>5000000</v>
      </c>
      <c r="M86" s="50">
        <f t="shared" si="9"/>
        <v>0</v>
      </c>
      <c r="N86" s="54">
        <v>4000108655</v>
      </c>
    </row>
    <row r="87" spans="1:14" ht="27.6" customHeight="1" x14ac:dyDescent="0.2">
      <c r="A87" s="41" t="s">
        <v>214</v>
      </c>
      <c r="B87" s="3">
        <v>3</v>
      </c>
      <c r="C87" s="4">
        <v>30000000</v>
      </c>
      <c r="D87" s="4">
        <f>C87</f>
        <v>30000000</v>
      </c>
      <c r="E87" s="5">
        <f t="shared" si="6"/>
        <v>0</v>
      </c>
      <c r="F87" s="44">
        <f t="shared" si="7"/>
        <v>0</v>
      </c>
      <c r="G87" s="98" t="s">
        <v>315</v>
      </c>
      <c r="H87" s="3"/>
      <c r="I87" s="3"/>
      <c r="J87" s="53">
        <v>212020200800</v>
      </c>
      <c r="K87" s="50">
        <f t="shared" si="8"/>
        <v>30000000</v>
      </c>
      <c r="L87" s="50">
        <f t="shared" si="10"/>
        <v>30000000</v>
      </c>
      <c r="M87" s="50">
        <f t="shared" si="9"/>
        <v>0</v>
      </c>
      <c r="N87" s="54">
        <v>4000108655</v>
      </c>
    </row>
    <row r="88" spans="1:14" ht="27.75" customHeight="1" x14ac:dyDescent="0.2">
      <c r="A88" s="41" t="s">
        <v>215</v>
      </c>
      <c r="B88" s="3">
        <v>20</v>
      </c>
      <c r="C88" s="4">
        <v>66000000</v>
      </c>
      <c r="D88" s="4">
        <f>C88</f>
        <v>66000000</v>
      </c>
      <c r="E88" s="5">
        <f t="shared" si="6"/>
        <v>0</v>
      </c>
      <c r="F88" s="44">
        <f t="shared" si="7"/>
        <v>0</v>
      </c>
      <c r="G88" s="98" t="s">
        <v>315</v>
      </c>
      <c r="H88" s="3"/>
      <c r="I88" s="93" t="s">
        <v>448</v>
      </c>
      <c r="J88" s="53">
        <v>212020200800</v>
      </c>
      <c r="K88" s="50">
        <f t="shared" si="8"/>
        <v>66000000</v>
      </c>
      <c r="L88" s="50">
        <f t="shared" si="10"/>
        <v>66000000</v>
      </c>
      <c r="M88" s="50">
        <f t="shared" si="9"/>
        <v>0</v>
      </c>
      <c r="N88" s="54">
        <v>4000108655</v>
      </c>
    </row>
    <row r="89" spans="1:14" ht="27" customHeight="1" x14ac:dyDescent="0.2">
      <c r="A89" s="41" t="s">
        <v>50</v>
      </c>
      <c r="B89" s="3">
        <v>1</v>
      </c>
      <c r="C89" s="4">
        <v>15000000</v>
      </c>
      <c r="D89" s="4">
        <v>0</v>
      </c>
      <c r="E89" s="5">
        <f t="shared" si="6"/>
        <v>15000000</v>
      </c>
      <c r="F89" s="44">
        <f t="shared" si="7"/>
        <v>1</v>
      </c>
      <c r="G89" s="98"/>
      <c r="H89" s="3"/>
      <c r="I89" s="3"/>
      <c r="J89" s="53">
        <v>212020200902</v>
      </c>
      <c r="K89" s="50">
        <f t="shared" si="8"/>
        <v>15000000</v>
      </c>
      <c r="L89" s="50">
        <f t="shared" si="10"/>
        <v>0</v>
      </c>
      <c r="M89" s="50">
        <f t="shared" si="9"/>
        <v>15000000</v>
      </c>
      <c r="N89" s="54"/>
    </row>
    <row r="90" spans="1:14" ht="14.45" customHeight="1" x14ac:dyDescent="0.2">
      <c r="A90" s="28" t="s">
        <v>1</v>
      </c>
      <c r="B90" s="170" t="s">
        <v>2</v>
      </c>
      <c r="C90" s="170"/>
      <c r="D90" s="170"/>
      <c r="E90" s="170"/>
      <c r="F90" s="170"/>
      <c r="G90" s="170"/>
      <c r="H90" s="170"/>
      <c r="I90" s="170"/>
      <c r="J90" s="181" t="s">
        <v>313</v>
      </c>
      <c r="K90" s="182" t="s">
        <v>12</v>
      </c>
      <c r="L90" s="182" t="s">
        <v>13</v>
      </c>
      <c r="M90" s="182" t="s">
        <v>14</v>
      </c>
      <c r="N90" s="183" t="s">
        <v>322</v>
      </c>
    </row>
    <row r="91" spans="1:14" x14ac:dyDescent="0.2">
      <c r="A91" s="28" t="s">
        <v>3</v>
      </c>
      <c r="B91" s="170" t="s">
        <v>46</v>
      </c>
      <c r="C91" s="170"/>
      <c r="D91" s="170"/>
      <c r="E91" s="170"/>
      <c r="F91" s="170"/>
      <c r="G91" s="170"/>
      <c r="H91" s="170"/>
      <c r="I91" s="170"/>
      <c r="J91" s="181"/>
      <c r="K91" s="182"/>
      <c r="L91" s="182"/>
      <c r="M91" s="182"/>
      <c r="N91" s="183"/>
    </row>
    <row r="92" spans="1:14" x14ac:dyDescent="0.2">
      <c r="A92" s="28" t="s">
        <v>5</v>
      </c>
      <c r="B92" s="170" t="s">
        <v>51</v>
      </c>
      <c r="C92" s="170"/>
      <c r="D92" s="170"/>
      <c r="E92" s="170"/>
      <c r="F92" s="170"/>
      <c r="G92" s="170"/>
      <c r="H92" s="170"/>
      <c r="I92" s="170"/>
      <c r="J92" s="181"/>
      <c r="K92" s="182"/>
      <c r="L92" s="182"/>
      <c r="M92" s="182"/>
      <c r="N92" s="183"/>
    </row>
    <row r="93" spans="1:14" x14ac:dyDescent="0.2">
      <c r="A93" s="28" t="s">
        <v>7</v>
      </c>
      <c r="B93" s="170" t="s">
        <v>45</v>
      </c>
      <c r="C93" s="170"/>
      <c r="D93" s="170"/>
      <c r="E93" s="170"/>
      <c r="F93" s="170"/>
      <c r="G93" s="170"/>
      <c r="H93" s="170"/>
      <c r="I93" s="170"/>
      <c r="J93" s="181"/>
      <c r="K93" s="182"/>
      <c r="L93" s="182"/>
      <c r="M93" s="182"/>
      <c r="N93" s="183"/>
    </row>
    <row r="94" spans="1:14" x14ac:dyDescent="0.2">
      <c r="A94" s="28" t="s">
        <v>9</v>
      </c>
      <c r="B94" s="170" t="s">
        <v>42</v>
      </c>
      <c r="C94" s="170"/>
      <c r="D94" s="170"/>
      <c r="E94" s="170"/>
      <c r="F94" s="170"/>
      <c r="G94" s="170"/>
      <c r="H94" s="170"/>
      <c r="I94" s="170"/>
      <c r="J94" s="181"/>
      <c r="K94" s="182"/>
      <c r="L94" s="182"/>
      <c r="M94" s="182"/>
      <c r="N94" s="183"/>
    </row>
    <row r="95" spans="1:14" ht="33.75" x14ac:dyDescent="0.2">
      <c r="A95" s="29" t="s">
        <v>10</v>
      </c>
      <c r="B95" s="29" t="s">
        <v>11</v>
      </c>
      <c r="C95" s="30" t="s">
        <v>12</v>
      </c>
      <c r="D95" s="31" t="s">
        <v>13</v>
      </c>
      <c r="E95" s="32" t="s">
        <v>14</v>
      </c>
      <c r="F95" s="29" t="s">
        <v>15</v>
      </c>
      <c r="G95" s="33" t="s">
        <v>16</v>
      </c>
      <c r="H95" s="29" t="s">
        <v>17</v>
      </c>
      <c r="I95" s="29" t="s">
        <v>18</v>
      </c>
      <c r="J95" s="181"/>
      <c r="K95" s="182"/>
      <c r="L95" s="182"/>
      <c r="M95" s="182"/>
      <c r="N95" s="183"/>
    </row>
    <row r="96" spans="1:14" ht="36.6" customHeight="1" x14ac:dyDescent="0.2">
      <c r="A96" s="41" t="s">
        <v>52</v>
      </c>
      <c r="B96" s="3">
        <v>12</v>
      </c>
      <c r="C96" s="4">
        <v>30000000</v>
      </c>
      <c r="D96" s="4">
        <f>C96</f>
        <v>30000000</v>
      </c>
      <c r="E96" s="5">
        <f>C96-D96</f>
        <v>0</v>
      </c>
      <c r="F96" s="44">
        <f>E96/C96</f>
        <v>0</v>
      </c>
      <c r="G96" s="98" t="s">
        <v>315</v>
      </c>
      <c r="H96" s="3"/>
      <c r="I96" s="3"/>
      <c r="J96" s="53">
        <v>212020200600</v>
      </c>
      <c r="K96" s="50">
        <f>C96</f>
        <v>30000000</v>
      </c>
      <c r="L96" s="50">
        <f>+D96</f>
        <v>30000000</v>
      </c>
      <c r="M96" s="50">
        <f>E96</f>
        <v>0</v>
      </c>
      <c r="N96" s="54">
        <v>4000108655</v>
      </c>
    </row>
    <row r="97" spans="1:14" ht="46.9" customHeight="1" x14ac:dyDescent="0.2">
      <c r="A97" s="41" t="s">
        <v>216</v>
      </c>
      <c r="B97" s="3">
        <v>6</v>
      </c>
      <c r="C97" s="4">
        <v>5000000</v>
      </c>
      <c r="D97" s="4">
        <f>C97</f>
        <v>5000000</v>
      </c>
      <c r="E97" s="5">
        <f>C97-D97</f>
        <v>0</v>
      </c>
      <c r="F97" s="44">
        <f>E97/C97</f>
        <v>0</v>
      </c>
      <c r="G97" s="98" t="s">
        <v>315</v>
      </c>
      <c r="H97" s="3"/>
      <c r="I97" s="3"/>
      <c r="J97" s="53">
        <v>212020200800</v>
      </c>
      <c r="K97" s="50">
        <f>C97</f>
        <v>5000000</v>
      </c>
      <c r="L97" s="50">
        <f>+D97</f>
        <v>5000000</v>
      </c>
      <c r="M97" s="50">
        <f>E97</f>
        <v>0</v>
      </c>
      <c r="N97" s="54">
        <v>4000108655</v>
      </c>
    </row>
    <row r="98" spans="1:14" ht="14.45" customHeight="1" x14ac:dyDescent="0.2">
      <c r="A98" s="28" t="s">
        <v>1</v>
      </c>
      <c r="B98" s="170" t="s">
        <v>2</v>
      </c>
      <c r="C98" s="170"/>
      <c r="D98" s="170"/>
      <c r="E98" s="170"/>
      <c r="F98" s="170"/>
      <c r="G98" s="170"/>
      <c r="H98" s="170"/>
      <c r="I98" s="170"/>
      <c r="J98" s="181" t="s">
        <v>313</v>
      </c>
      <c r="K98" s="182" t="s">
        <v>12</v>
      </c>
      <c r="L98" s="182" t="s">
        <v>13</v>
      </c>
      <c r="M98" s="182" t="s">
        <v>14</v>
      </c>
      <c r="N98" s="183" t="s">
        <v>322</v>
      </c>
    </row>
    <row r="99" spans="1:14" x14ac:dyDescent="0.2">
      <c r="A99" s="28" t="s">
        <v>3</v>
      </c>
      <c r="B99" s="170" t="s">
        <v>46</v>
      </c>
      <c r="C99" s="170"/>
      <c r="D99" s="170"/>
      <c r="E99" s="170"/>
      <c r="F99" s="170"/>
      <c r="G99" s="170"/>
      <c r="H99" s="170"/>
      <c r="I99" s="170"/>
      <c r="J99" s="181"/>
      <c r="K99" s="182"/>
      <c r="L99" s="182"/>
      <c r="M99" s="182"/>
      <c r="N99" s="183"/>
    </row>
    <row r="100" spans="1:14" x14ac:dyDescent="0.2">
      <c r="A100" s="28" t="s">
        <v>5</v>
      </c>
      <c r="B100" s="170" t="s">
        <v>53</v>
      </c>
      <c r="C100" s="170"/>
      <c r="D100" s="170"/>
      <c r="E100" s="170"/>
      <c r="F100" s="170"/>
      <c r="G100" s="170"/>
      <c r="H100" s="170"/>
      <c r="I100" s="170"/>
      <c r="J100" s="181"/>
      <c r="K100" s="182"/>
      <c r="L100" s="182"/>
      <c r="M100" s="182"/>
      <c r="N100" s="183"/>
    </row>
    <row r="101" spans="1:14" x14ac:dyDescent="0.2">
      <c r="A101" s="28" t="s">
        <v>7</v>
      </c>
      <c r="B101" s="170" t="s">
        <v>45</v>
      </c>
      <c r="C101" s="170"/>
      <c r="D101" s="170"/>
      <c r="E101" s="170"/>
      <c r="F101" s="170"/>
      <c r="G101" s="170"/>
      <c r="H101" s="170"/>
      <c r="I101" s="170"/>
      <c r="J101" s="181"/>
      <c r="K101" s="182"/>
      <c r="L101" s="182"/>
      <c r="M101" s="182"/>
      <c r="N101" s="183"/>
    </row>
    <row r="102" spans="1:14" x14ac:dyDescent="0.2">
      <c r="A102" s="28" t="s">
        <v>9</v>
      </c>
      <c r="B102" s="170" t="s">
        <v>42</v>
      </c>
      <c r="C102" s="170"/>
      <c r="D102" s="170"/>
      <c r="E102" s="170"/>
      <c r="F102" s="170"/>
      <c r="G102" s="170"/>
      <c r="H102" s="170"/>
      <c r="I102" s="170"/>
      <c r="J102" s="181"/>
      <c r="K102" s="182"/>
      <c r="L102" s="182"/>
      <c r="M102" s="182"/>
      <c r="N102" s="183"/>
    </row>
    <row r="103" spans="1:14" ht="33.75" x14ac:dyDescent="0.2">
      <c r="A103" s="29" t="s">
        <v>10</v>
      </c>
      <c r="B103" s="29" t="s">
        <v>11</v>
      </c>
      <c r="C103" s="30" t="s">
        <v>12</v>
      </c>
      <c r="D103" s="31" t="s">
        <v>13</v>
      </c>
      <c r="E103" s="32" t="s">
        <v>14</v>
      </c>
      <c r="F103" s="29" t="s">
        <v>15</v>
      </c>
      <c r="G103" s="33" t="s">
        <v>16</v>
      </c>
      <c r="H103" s="29" t="s">
        <v>17</v>
      </c>
      <c r="I103" s="29" t="s">
        <v>18</v>
      </c>
      <c r="J103" s="181"/>
      <c r="K103" s="182"/>
      <c r="L103" s="182"/>
      <c r="M103" s="182"/>
      <c r="N103" s="183"/>
    </row>
    <row r="104" spans="1:14" ht="45" x14ac:dyDescent="0.2">
      <c r="A104" s="41" t="s">
        <v>54</v>
      </c>
      <c r="B104" s="3">
        <v>6</v>
      </c>
      <c r="C104" s="4">
        <v>20000000</v>
      </c>
      <c r="D104" s="4">
        <f>C104</f>
        <v>20000000</v>
      </c>
      <c r="E104" s="5">
        <f>C104-D104</f>
        <v>0</v>
      </c>
      <c r="F104" s="44">
        <f>E104/C104</f>
        <v>0</v>
      </c>
      <c r="G104" s="98" t="s">
        <v>315</v>
      </c>
      <c r="H104" s="3"/>
      <c r="I104" s="3"/>
      <c r="J104" s="53">
        <v>212020200800</v>
      </c>
      <c r="K104" s="50">
        <f>C104</f>
        <v>20000000</v>
      </c>
      <c r="L104" s="50">
        <f>+D104</f>
        <v>20000000</v>
      </c>
      <c r="M104" s="50">
        <f>E104</f>
        <v>0</v>
      </c>
      <c r="N104" s="54">
        <v>4000108655</v>
      </c>
    </row>
    <row r="105" spans="1:14" ht="14.45" customHeight="1" x14ac:dyDescent="0.2">
      <c r="A105" s="28" t="s">
        <v>1</v>
      </c>
      <c r="B105" s="170" t="s">
        <v>2</v>
      </c>
      <c r="C105" s="170"/>
      <c r="D105" s="170"/>
      <c r="E105" s="170"/>
      <c r="F105" s="170"/>
      <c r="G105" s="170"/>
      <c r="H105" s="170"/>
      <c r="I105" s="170"/>
      <c r="J105" s="181" t="s">
        <v>313</v>
      </c>
      <c r="K105" s="182" t="s">
        <v>12</v>
      </c>
      <c r="L105" s="182" t="s">
        <v>13</v>
      </c>
      <c r="M105" s="182" t="s">
        <v>14</v>
      </c>
      <c r="N105" s="183" t="s">
        <v>322</v>
      </c>
    </row>
    <row r="106" spans="1:14" x14ac:dyDescent="0.2">
      <c r="A106" s="28" t="s">
        <v>3</v>
      </c>
      <c r="B106" s="170" t="s">
        <v>55</v>
      </c>
      <c r="C106" s="170"/>
      <c r="D106" s="170"/>
      <c r="E106" s="170"/>
      <c r="F106" s="170"/>
      <c r="G106" s="170"/>
      <c r="H106" s="170"/>
      <c r="I106" s="170"/>
      <c r="J106" s="181"/>
      <c r="K106" s="182"/>
      <c r="L106" s="182"/>
      <c r="M106" s="182"/>
      <c r="N106" s="183"/>
    </row>
    <row r="107" spans="1:14" x14ac:dyDescent="0.2">
      <c r="A107" s="28" t="s">
        <v>5</v>
      </c>
      <c r="B107" s="170" t="s">
        <v>56</v>
      </c>
      <c r="C107" s="170"/>
      <c r="D107" s="170"/>
      <c r="E107" s="170"/>
      <c r="F107" s="170"/>
      <c r="G107" s="170"/>
      <c r="H107" s="170"/>
      <c r="I107" s="170"/>
      <c r="J107" s="181"/>
      <c r="K107" s="182"/>
      <c r="L107" s="182"/>
      <c r="M107" s="182"/>
      <c r="N107" s="183"/>
    </row>
    <row r="108" spans="1:14" x14ac:dyDescent="0.2">
      <c r="A108" s="28" t="s">
        <v>7</v>
      </c>
      <c r="B108" s="170" t="s">
        <v>45</v>
      </c>
      <c r="C108" s="170"/>
      <c r="D108" s="170"/>
      <c r="E108" s="170"/>
      <c r="F108" s="170"/>
      <c r="G108" s="170"/>
      <c r="H108" s="170"/>
      <c r="I108" s="170"/>
      <c r="J108" s="181"/>
      <c r="K108" s="182"/>
      <c r="L108" s="182"/>
      <c r="M108" s="182"/>
      <c r="N108" s="183"/>
    </row>
    <row r="109" spans="1:14" x14ac:dyDescent="0.2">
      <c r="A109" s="28" t="s">
        <v>9</v>
      </c>
      <c r="B109" s="170" t="s">
        <v>42</v>
      </c>
      <c r="C109" s="170"/>
      <c r="D109" s="170"/>
      <c r="E109" s="170"/>
      <c r="F109" s="170"/>
      <c r="G109" s="170"/>
      <c r="H109" s="170"/>
      <c r="I109" s="170"/>
      <c r="J109" s="181"/>
      <c r="K109" s="182"/>
      <c r="L109" s="182"/>
      <c r="M109" s="182"/>
      <c r="N109" s="183"/>
    </row>
    <row r="110" spans="1:14" ht="33.75" x14ac:dyDescent="0.2">
      <c r="A110" s="29" t="s">
        <v>10</v>
      </c>
      <c r="B110" s="29" t="s">
        <v>11</v>
      </c>
      <c r="C110" s="30" t="s">
        <v>12</v>
      </c>
      <c r="D110" s="31" t="s">
        <v>13</v>
      </c>
      <c r="E110" s="32" t="s">
        <v>14</v>
      </c>
      <c r="F110" s="29" t="s">
        <v>15</v>
      </c>
      <c r="G110" s="33" t="s">
        <v>16</v>
      </c>
      <c r="H110" s="29" t="s">
        <v>17</v>
      </c>
      <c r="I110" s="29" t="s">
        <v>18</v>
      </c>
      <c r="J110" s="181"/>
      <c r="K110" s="182"/>
      <c r="L110" s="182"/>
      <c r="M110" s="182"/>
      <c r="N110" s="183"/>
    </row>
    <row r="111" spans="1:14" ht="25.9" customHeight="1" x14ac:dyDescent="0.2">
      <c r="A111" s="41" t="s">
        <v>217</v>
      </c>
      <c r="B111" s="3">
        <v>20</v>
      </c>
      <c r="C111" s="4">
        <v>5000000</v>
      </c>
      <c r="D111" s="4">
        <f>C111</f>
        <v>5000000</v>
      </c>
      <c r="E111" s="5">
        <f>C111-D111</f>
        <v>0</v>
      </c>
      <c r="F111" s="44">
        <f>E111/C111</f>
        <v>0</v>
      </c>
      <c r="G111" s="98" t="s">
        <v>315</v>
      </c>
      <c r="H111" s="3"/>
      <c r="I111" s="3"/>
      <c r="J111" s="53">
        <v>212020200800</v>
      </c>
      <c r="K111" s="50">
        <f>C111</f>
        <v>5000000</v>
      </c>
      <c r="L111" s="50">
        <f>+D111</f>
        <v>5000000</v>
      </c>
      <c r="M111" s="50">
        <f>E111</f>
        <v>0</v>
      </c>
      <c r="N111" s="54">
        <v>4000108655</v>
      </c>
    </row>
    <row r="112" spans="1:14" ht="25.9" customHeight="1" x14ac:dyDescent="0.2">
      <c r="A112" s="41" t="s">
        <v>57</v>
      </c>
      <c r="B112" s="3">
        <v>1</v>
      </c>
      <c r="C112" s="4">
        <v>15000000</v>
      </c>
      <c r="D112" s="4">
        <f>C112</f>
        <v>15000000</v>
      </c>
      <c r="E112" s="5">
        <f>C112-D112</f>
        <v>0</v>
      </c>
      <c r="F112" s="44">
        <f>E112/C112</f>
        <v>0</v>
      </c>
      <c r="G112" s="98" t="s">
        <v>315</v>
      </c>
      <c r="H112" s="3"/>
      <c r="I112" s="3"/>
      <c r="J112" s="53">
        <v>212020200800</v>
      </c>
      <c r="K112" s="50">
        <f>C112</f>
        <v>15000000</v>
      </c>
      <c r="L112" s="50">
        <f>+D112</f>
        <v>15000000</v>
      </c>
      <c r="M112" s="50">
        <f>E112</f>
        <v>0</v>
      </c>
      <c r="N112" s="54">
        <v>4000108655</v>
      </c>
    </row>
    <row r="113" spans="1:14" ht="25.9" customHeight="1" x14ac:dyDescent="0.2">
      <c r="A113" s="41" t="s">
        <v>58</v>
      </c>
      <c r="B113" s="3">
        <v>20</v>
      </c>
      <c r="C113" s="4">
        <v>50000000</v>
      </c>
      <c r="D113" s="4">
        <f>C113</f>
        <v>50000000</v>
      </c>
      <c r="E113" s="5">
        <f>C113-D113</f>
        <v>0</v>
      </c>
      <c r="F113" s="44">
        <f>E113/C113</f>
        <v>0</v>
      </c>
      <c r="G113" s="98" t="s">
        <v>315</v>
      </c>
      <c r="H113" s="3"/>
      <c r="I113" s="93" t="s">
        <v>448</v>
      </c>
      <c r="J113" s="53">
        <v>212020200600</v>
      </c>
      <c r="K113" s="50">
        <f>C113</f>
        <v>50000000</v>
      </c>
      <c r="L113" s="50">
        <f>+D113</f>
        <v>50000000</v>
      </c>
      <c r="M113" s="50">
        <f>E113</f>
        <v>0</v>
      </c>
      <c r="N113" s="54">
        <v>4000108655</v>
      </c>
    </row>
    <row r="114" spans="1:14" ht="14.45" customHeight="1" x14ac:dyDescent="0.2">
      <c r="A114" s="28" t="s">
        <v>1</v>
      </c>
      <c r="B114" s="170" t="s">
        <v>2</v>
      </c>
      <c r="C114" s="170"/>
      <c r="D114" s="170"/>
      <c r="E114" s="170"/>
      <c r="F114" s="170"/>
      <c r="G114" s="170"/>
      <c r="H114" s="170"/>
      <c r="I114" s="170"/>
      <c r="J114" s="181" t="s">
        <v>313</v>
      </c>
      <c r="K114" s="182" t="s">
        <v>12</v>
      </c>
      <c r="L114" s="182" t="s">
        <v>13</v>
      </c>
      <c r="M114" s="182" t="s">
        <v>14</v>
      </c>
      <c r="N114" s="183" t="s">
        <v>322</v>
      </c>
    </row>
    <row r="115" spans="1:14" x14ac:dyDescent="0.2">
      <c r="A115" s="28" t="s">
        <v>3</v>
      </c>
      <c r="B115" s="170" t="s">
        <v>55</v>
      </c>
      <c r="C115" s="170"/>
      <c r="D115" s="170"/>
      <c r="E115" s="170"/>
      <c r="F115" s="170"/>
      <c r="G115" s="170"/>
      <c r="H115" s="170"/>
      <c r="I115" s="170"/>
      <c r="J115" s="181"/>
      <c r="K115" s="182"/>
      <c r="L115" s="182"/>
      <c r="M115" s="182"/>
      <c r="N115" s="183"/>
    </row>
    <row r="116" spans="1:14" x14ac:dyDescent="0.2">
      <c r="A116" s="28" t="s">
        <v>5</v>
      </c>
      <c r="B116" s="170" t="s">
        <v>59</v>
      </c>
      <c r="C116" s="170"/>
      <c r="D116" s="170"/>
      <c r="E116" s="170"/>
      <c r="F116" s="170"/>
      <c r="G116" s="170"/>
      <c r="H116" s="170"/>
      <c r="I116" s="170"/>
      <c r="J116" s="181"/>
      <c r="K116" s="182"/>
      <c r="L116" s="182"/>
      <c r="M116" s="182"/>
      <c r="N116" s="183"/>
    </row>
    <row r="117" spans="1:14" x14ac:dyDescent="0.2">
      <c r="A117" s="28" t="s">
        <v>7</v>
      </c>
      <c r="B117" s="170" t="s">
        <v>45</v>
      </c>
      <c r="C117" s="170"/>
      <c r="D117" s="170"/>
      <c r="E117" s="170"/>
      <c r="F117" s="170"/>
      <c r="G117" s="170"/>
      <c r="H117" s="170"/>
      <c r="I117" s="170"/>
      <c r="J117" s="181"/>
      <c r="K117" s="182"/>
      <c r="L117" s="182"/>
      <c r="M117" s="182"/>
      <c r="N117" s="183"/>
    </row>
    <row r="118" spans="1:14" x14ac:dyDescent="0.2">
      <c r="A118" s="28" t="s">
        <v>9</v>
      </c>
      <c r="B118" s="170" t="s">
        <v>42</v>
      </c>
      <c r="C118" s="170"/>
      <c r="D118" s="170"/>
      <c r="E118" s="170"/>
      <c r="F118" s="170"/>
      <c r="G118" s="170"/>
      <c r="H118" s="170"/>
      <c r="I118" s="170"/>
      <c r="J118" s="181"/>
      <c r="K118" s="182"/>
      <c r="L118" s="182"/>
      <c r="M118" s="182"/>
      <c r="N118" s="183"/>
    </row>
    <row r="119" spans="1:14" ht="33.75" x14ac:dyDescent="0.2">
      <c r="A119" s="29" t="s">
        <v>10</v>
      </c>
      <c r="B119" s="29" t="s">
        <v>11</v>
      </c>
      <c r="C119" s="30" t="s">
        <v>12</v>
      </c>
      <c r="D119" s="31" t="s">
        <v>13</v>
      </c>
      <c r="E119" s="32" t="s">
        <v>14</v>
      </c>
      <c r="F119" s="29" t="s">
        <v>15</v>
      </c>
      <c r="G119" s="33" t="s">
        <v>16</v>
      </c>
      <c r="H119" s="29" t="s">
        <v>17</v>
      </c>
      <c r="I119" s="29" t="s">
        <v>18</v>
      </c>
      <c r="J119" s="181"/>
      <c r="K119" s="182"/>
      <c r="L119" s="182"/>
      <c r="M119" s="182"/>
      <c r="N119" s="183"/>
    </row>
    <row r="120" spans="1:14" ht="26.45" customHeight="1" x14ac:dyDescent="0.2">
      <c r="A120" s="41" t="s">
        <v>60</v>
      </c>
      <c r="B120" s="3" t="s">
        <v>206</v>
      </c>
      <c r="C120" s="4">
        <v>10000000</v>
      </c>
      <c r="D120" s="4">
        <f>C120</f>
        <v>10000000</v>
      </c>
      <c r="E120" s="5">
        <f>C120-D120</f>
        <v>0</v>
      </c>
      <c r="F120" s="44">
        <f>E120/C120</f>
        <v>0</v>
      </c>
      <c r="G120" s="98" t="s">
        <v>315</v>
      </c>
      <c r="H120" s="3"/>
      <c r="I120" s="3"/>
      <c r="J120" s="53">
        <v>212020200600</v>
      </c>
      <c r="K120" s="50">
        <f>C120</f>
        <v>10000000</v>
      </c>
      <c r="L120" s="50">
        <f>+D120</f>
        <v>10000000</v>
      </c>
      <c r="M120" s="50">
        <f>E120</f>
        <v>0</v>
      </c>
      <c r="N120" s="54">
        <v>4000108655</v>
      </c>
    </row>
    <row r="121" spans="1:14" ht="14.45" customHeight="1" x14ac:dyDescent="0.2">
      <c r="A121" s="28" t="s">
        <v>1</v>
      </c>
      <c r="B121" s="170" t="s">
        <v>2</v>
      </c>
      <c r="C121" s="170"/>
      <c r="D121" s="170"/>
      <c r="E121" s="170"/>
      <c r="F121" s="170"/>
      <c r="G121" s="170"/>
      <c r="H121" s="170"/>
      <c r="I121" s="170"/>
      <c r="J121" s="181" t="s">
        <v>313</v>
      </c>
      <c r="K121" s="182" t="s">
        <v>12</v>
      </c>
      <c r="L121" s="182" t="s">
        <v>13</v>
      </c>
      <c r="M121" s="182" t="s">
        <v>14</v>
      </c>
      <c r="N121" s="183" t="s">
        <v>322</v>
      </c>
    </row>
    <row r="122" spans="1:14" x14ac:dyDescent="0.2">
      <c r="A122" s="28" t="s">
        <v>3</v>
      </c>
      <c r="B122" s="170" t="s">
        <v>61</v>
      </c>
      <c r="C122" s="170"/>
      <c r="D122" s="170"/>
      <c r="E122" s="170"/>
      <c r="F122" s="170"/>
      <c r="G122" s="170"/>
      <c r="H122" s="170"/>
      <c r="I122" s="170"/>
      <c r="J122" s="181"/>
      <c r="K122" s="182"/>
      <c r="L122" s="182"/>
      <c r="M122" s="182"/>
      <c r="N122" s="183"/>
    </row>
    <row r="123" spans="1:14" x14ac:dyDescent="0.2">
      <c r="A123" s="28" t="s">
        <v>5</v>
      </c>
      <c r="B123" s="170" t="s">
        <v>62</v>
      </c>
      <c r="C123" s="170"/>
      <c r="D123" s="170"/>
      <c r="E123" s="170"/>
      <c r="F123" s="170"/>
      <c r="G123" s="170"/>
      <c r="H123" s="170"/>
      <c r="I123" s="170"/>
      <c r="J123" s="181"/>
      <c r="K123" s="182"/>
      <c r="L123" s="182"/>
      <c r="M123" s="182"/>
      <c r="N123" s="183"/>
    </row>
    <row r="124" spans="1:14" x14ac:dyDescent="0.2">
      <c r="A124" s="28" t="s">
        <v>7</v>
      </c>
      <c r="B124" s="170" t="s">
        <v>45</v>
      </c>
      <c r="C124" s="170"/>
      <c r="D124" s="170"/>
      <c r="E124" s="170"/>
      <c r="F124" s="170"/>
      <c r="G124" s="170"/>
      <c r="H124" s="170"/>
      <c r="I124" s="170"/>
      <c r="J124" s="181"/>
      <c r="K124" s="182"/>
      <c r="L124" s="182"/>
      <c r="M124" s="182"/>
      <c r="N124" s="183"/>
    </row>
    <row r="125" spans="1:14" x14ac:dyDescent="0.2">
      <c r="A125" s="28" t="s">
        <v>9</v>
      </c>
      <c r="B125" s="170" t="s">
        <v>42</v>
      </c>
      <c r="C125" s="170"/>
      <c r="D125" s="170"/>
      <c r="E125" s="170"/>
      <c r="F125" s="170"/>
      <c r="G125" s="170"/>
      <c r="H125" s="170"/>
      <c r="I125" s="170"/>
      <c r="J125" s="181"/>
      <c r="K125" s="182"/>
      <c r="L125" s="182"/>
      <c r="M125" s="182"/>
      <c r="N125" s="183"/>
    </row>
    <row r="126" spans="1:14" ht="33.75" x14ac:dyDescent="0.2">
      <c r="A126" s="29" t="s">
        <v>10</v>
      </c>
      <c r="B126" s="29" t="s">
        <v>11</v>
      </c>
      <c r="C126" s="30" t="s">
        <v>12</v>
      </c>
      <c r="D126" s="31" t="s">
        <v>13</v>
      </c>
      <c r="E126" s="32" t="s">
        <v>14</v>
      </c>
      <c r="F126" s="29" t="s">
        <v>15</v>
      </c>
      <c r="G126" s="33" t="s">
        <v>16</v>
      </c>
      <c r="H126" s="29" t="s">
        <v>17</v>
      </c>
      <c r="I126" s="29" t="s">
        <v>18</v>
      </c>
      <c r="J126" s="181"/>
      <c r="K126" s="182"/>
      <c r="L126" s="182"/>
      <c r="M126" s="182"/>
      <c r="N126" s="183"/>
    </row>
    <row r="127" spans="1:14" ht="22.5" x14ac:dyDescent="0.2">
      <c r="A127" s="41" t="s">
        <v>218</v>
      </c>
      <c r="B127" s="3" t="s">
        <v>206</v>
      </c>
      <c r="C127" s="4">
        <v>600000</v>
      </c>
      <c r="D127" s="4">
        <f>C127</f>
        <v>600000</v>
      </c>
      <c r="E127" s="5">
        <f>C127-D127</f>
        <v>0</v>
      </c>
      <c r="F127" s="44">
        <f>E127/C127</f>
        <v>0</v>
      </c>
      <c r="G127" s="98" t="s">
        <v>315</v>
      </c>
      <c r="H127" s="3"/>
      <c r="I127" s="3"/>
      <c r="J127" s="53">
        <v>212020200600</v>
      </c>
      <c r="K127" s="50">
        <f>C127</f>
        <v>600000</v>
      </c>
      <c r="L127" s="50">
        <f>+D127</f>
        <v>600000</v>
      </c>
      <c r="M127" s="50">
        <f>E127</f>
        <v>0</v>
      </c>
      <c r="N127" s="54">
        <v>4000108655</v>
      </c>
    </row>
    <row r="128" spans="1:14" ht="14.45" customHeight="1" x14ac:dyDescent="0.2">
      <c r="A128" s="28" t="s">
        <v>37</v>
      </c>
      <c r="B128" s="165" t="s">
        <v>38</v>
      </c>
      <c r="C128" s="165"/>
      <c r="D128" s="165"/>
      <c r="E128" s="165"/>
      <c r="F128" s="165"/>
      <c r="G128" s="165"/>
      <c r="H128" s="165"/>
      <c r="I128" s="165"/>
      <c r="J128" s="181" t="s">
        <v>313</v>
      </c>
      <c r="K128" s="182" t="s">
        <v>12</v>
      </c>
      <c r="L128" s="182" t="s">
        <v>13</v>
      </c>
      <c r="M128" s="182" t="s">
        <v>14</v>
      </c>
      <c r="N128" s="183" t="s">
        <v>322</v>
      </c>
    </row>
    <row r="129" spans="1:14" x14ac:dyDescent="0.2">
      <c r="A129" s="28" t="s">
        <v>3</v>
      </c>
      <c r="B129" s="170" t="s">
        <v>63</v>
      </c>
      <c r="C129" s="170"/>
      <c r="D129" s="170"/>
      <c r="E129" s="170"/>
      <c r="F129" s="170"/>
      <c r="G129" s="170"/>
      <c r="H129" s="170"/>
      <c r="I129" s="170"/>
      <c r="J129" s="181"/>
      <c r="K129" s="182"/>
      <c r="L129" s="182"/>
      <c r="M129" s="182"/>
      <c r="N129" s="183"/>
    </row>
    <row r="130" spans="1:14" x14ac:dyDescent="0.2">
      <c r="A130" s="28" t="s">
        <v>5</v>
      </c>
      <c r="B130" s="170" t="s">
        <v>64</v>
      </c>
      <c r="C130" s="170"/>
      <c r="D130" s="170"/>
      <c r="E130" s="170"/>
      <c r="F130" s="170"/>
      <c r="G130" s="170"/>
      <c r="H130" s="170"/>
      <c r="I130" s="170"/>
      <c r="J130" s="181"/>
      <c r="K130" s="182"/>
      <c r="L130" s="182"/>
      <c r="M130" s="182"/>
      <c r="N130" s="183"/>
    </row>
    <row r="131" spans="1:14" x14ac:dyDescent="0.2">
      <c r="A131" s="28" t="s">
        <v>7</v>
      </c>
      <c r="B131" s="170" t="s">
        <v>45</v>
      </c>
      <c r="C131" s="170"/>
      <c r="D131" s="170"/>
      <c r="E131" s="170"/>
      <c r="F131" s="170"/>
      <c r="G131" s="170"/>
      <c r="H131" s="170"/>
      <c r="I131" s="170"/>
      <c r="J131" s="181"/>
      <c r="K131" s="182"/>
      <c r="L131" s="182"/>
      <c r="M131" s="182"/>
      <c r="N131" s="183"/>
    </row>
    <row r="132" spans="1:14" x14ac:dyDescent="0.2">
      <c r="A132" s="28" t="s">
        <v>9</v>
      </c>
      <c r="B132" s="170" t="s">
        <v>42</v>
      </c>
      <c r="C132" s="170"/>
      <c r="D132" s="170"/>
      <c r="E132" s="170"/>
      <c r="F132" s="170"/>
      <c r="G132" s="170"/>
      <c r="H132" s="170"/>
      <c r="I132" s="170"/>
      <c r="J132" s="181"/>
      <c r="K132" s="182"/>
      <c r="L132" s="182"/>
      <c r="M132" s="182"/>
      <c r="N132" s="183"/>
    </row>
    <row r="133" spans="1:14" ht="33.75" x14ac:dyDescent="0.2">
      <c r="A133" s="29" t="s">
        <v>10</v>
      </c>
      <c r="B133" s="29" t="s">
        <v>11</v>
      </c>
      <c r="C133" s="30" t="s">
        <v>12</v>
      </c>
      <c r="D133" s="31" t="s">
        <v>13</v>
      </c>
      <c r="E133" s="32" t="s">
        <v>14</v>
      </c>
      <c r="F133" s="29" t="s">
        <v>15</v>
      </c>
      <c r="G133" s="33" t="s">
        <v>16</v>
      </c>
      <c r="H133" s="29" t="s">
        <v>17</v>
      </c>
      <c r="I133" s="29" t="s">
        <v>18</v>
      </c>
      <c r="J133" s="181"/>
      <c r="K133" s="182"/>
      <c r="L133" s="182"/>
      <c r="M133" s="182"/>
      <c r="N133" s="183"/>
    </row>
    <row r="134" spans="1:14" ht="45.75" customHeight="1" x14ac:dyDescent="0.2">
      <c r="A134" s="41" t="s">
        <v>219</v>
      </c>
      <c r="B134" s="3">
        <v>1000</v>
      </c>
      <c r="C134" s="4">
        <v>5000000</v>
      </c>
      <c r="D134" s="4">
        <f>C134</f>
        <v>5000000</v>
      </c>
      <c r="E134" s="5">
        <f>C134-D134</f>
        <v>0</v>
      </c>
      <c r="F134" s="44">
        <f>E134/C134</f>
        <v>0</v>
      </c>
      <c r="G134" s="98" t="s">
        <v>315</v>
      </c>
      <c r="H134" s="3"/>
      <c r="I134" s="3"/>
      <c r="J134" s="53">
        <v>212020200800</v>
      </c>
      <c r="K134" s="50">
        <f>C134</f>
        <v>5000000</v>
      </c>
      <c r="L134" s="50">
        <f>+D134</f>
        <v>5000000</v>
      </c>
      <c r="M134" s="50">
        <f>E134</f>
        <v>0</v>
      </c>
      <c r="N134" s="54">
        <v>4000108655</v>
      </c>
    </row>
    <row r="135" spans="1:14" x14ac:dyDescent="0.2">
      <c r="A135" s="41" t="s">
        <v>65</v>
      </c>
      <c r="B135" s="3">
        <v>6</v>
      </c>
      <c r="C135" s="4">
        <v>5000000</v>
      </c>
      <c r="D135" s="4">
        <f>C135</f>
        <v>5000000</v>
      </c>
      <c r="E135" s="5">
        <f>C135-D135</f>
        <v>0</v>
      </c>
      <c r="F135" s="44">
        <f>E135/C135</f>
        <v>0</v>
      </c>
      <c r="G135" s="98" t="s">
        <v>315</v>
      </c>
      <c r="H135" s="3"/>
      <c r="I135" s="3"/>
      <c r="J135" s="53">
        <v>212020200800</v>
      </c>
      <c r="K135" s="50">
        <f>C135</f>
        <v>5000000</v>
      </c>
      <c r="L135" s="50">
        <f>+D135</f>
        <v>5000000</v>
      </c>
      <c r="M135" s="50">
        <f>E135</f>
        <v>0</v>
      </c>
      <c r="N135" s="54">
        <v>4000108655</v>
      </c>
    </row>
    <row r="136" spans="1:14" ht="27" customHeight="1" x14ac:dyDescent="0.2">
      <c r="A136" s="163" t="s">
        <v>66</v>
      </c>
      <c r="B136" s="163"/>
      <c r="C136" s="70">
        <f>SUM(C76:C135)</f>
        <v>757339082</v>
      </c>
      <c r="D136" s="70">
        <f>SUM(D76:D135)</f>
        <v>675176096</v>
      </c>
      <c r="E136" s="70">
        <f>SUM(E76:E135)</f>
        <v>82162986</v>
      </c>
      <c r="F136" s="71">
        <f>E136/C136</f>
        <v>0.10848903477029329</v>
      </c>
      <c r="G136" s="78"/>
      <c r="H136" s="72"/>
      <c r="I136" s="72"/>
      <c r="J136" s="66"/>
      <c r="K136" s="67"/>
      <c r="L136" s="68">
        <f>+D136</f>
        <v>675176096</v>
      </c>
      <c r="M136" s="68">
        <f>E136</f>
        <v>82162986</v>
      </c>
      <c r="N136" s="69"/>
    </row>
    <row r="137" spans="1:14" ht="30" customHeight="1" x14ac:dyDescent="0.2">
      <c r="A137" s="161" t="s">
        <v>67</v>
      </c>
      <c r="B137" s="162"/>
      <c r="C137" s="162"/>
      <c r="D137" s="162"/>
      <c r="E137" s="162"/>
      <c r="F137" s="162"/>
      <c r="G137" s="162"/>
      <c r="H137" s="162"/>
      <c r="I137" s="162"/>
      <c r="J137" s="162"/>
      <c r="K137" s="162"/>
      <c r="L137" s="162"/>
      <c r="M137" s="162"/>
      <c r="N137" s="180"/>
    </row>
    <row r="138" spans="1:14" ht="14.45" customHeight="1" x14ac:dyDescent="0.2">
      <c r="A138" s="28" t="s">
        <v>68</v>
      </c>
      <c r="B138" s="165" t="s">
        <v>69</v>
      </c>
      <c r="C138" s="165"/>
      <c r="D138" s="165"/>
      <c r="E138" s="165"/>
      <c r="F138" s="165"/>
      <c r="G138" s="165"/>
      <c r="H138" s="165"/>
      <c r="I138" s="165"/>
      <c r="J138" s="181" t="s">
        <v>313</v>
      </c>
      <c r="K138" s="182" t="s">
        <v>12</v>
      </c>
      <c r="L138" s="182" t="s">
        <v>13</v>
      </c>
      <c r="M138" s="182" t="s">
        <v>14</v>
      </c>
      <c r="N138" s="183" t="s">
        <v>322</v>
      </c>
    </row>
    <row r="139" spans="1:14" x14ac:dyDescent="0.2">
      <c r="A139" s="28" t="s">
        <v>3</v>
      </c>
      <c r="B139" s="165" t="s">
        <v>70</v>
      </c>
      <c r="C139" s="165"/>
      <c r="D139" s="165"/>
      <c r="E139" s="165"/>
      <c r="F139" s="165"/>
      <c r="G139" s="165"/>
      <c r="H139" s="165"/>
      <c r="I139" s="165"/>
      <c r="J139" s="181"/>
      <c r="K139" s="182"/>
      <c r="L139" s="182"/>
      <c r="M139" s="182"/>
      <c r="N139" s="183"/>
    </row>
    <row r="140" spans="1:14" x14ac:dyDescent="0.2">
      <c r="A140" s="28" t="s">
        <v>5</v>
      </c>
      <c r="B140" s="170" t="s">
        <v>71</v>
      </c>
      <c r="C140" s="170"/>
      <c r="D140" s="170"/>
      <c r="E140" s="170"/>
      <c r="F140" s="170"/>
      <c r="G140" s="170"/>
      <c r="H140" s="170"/>
      <c r="I140" s="170"/>
      <c r="J140" s="181"/>
      <c r="K140" s="182"/>
      <c r="L140" s="182"/>
      <c r="M140" s="182"/>
      <c r="N140" s="183"/>
    </row>
    <row r="141" spans="1:14" x14ac:dyDescent="0.2">
      <c r="A141" s="28" t="s">
        <v>7</v>
      </c>
      <c r="B141" s="170" t="s">
        <v>72</v>
      </c>
      <c r="C141" s="170"/>
      <c r="D141" s="170"/>
      <c r="E141" s="170"/>
      <c r="F141" s="170"/>
      <c r="G141" s="170"/>
      <c r="H141" s="170"/>
      <c r="I141" s="170"/>
      <c r="J141" s="181"/>
      <c r="K141" s="182"/>
      <c r="L141" s="182"/>
      <c r="M141" s="182"/>
      <c r="N141" s="183"/>
    </row>
    <row r="142" spans="1:14" x14ac:dyDescent="0.2">
      <c r="A142" s="28" t="s">
        <v>9</v>
      </c>
      <c r="B142" s="170" t="s">
        <v>73</v>
      </c>
      <c r="C142" s="170"/>
      <c r="D142" s="170"/>
      <c r="E142" s="170"/>
      <c r="F142" s="170"/>
      <c r="G142" s="170"/>
      <c r="H142" s="170"/>
      <c r="I142" s="170"/>
      <c r="J142" s="181"/>
      <c r="K142" s="182"/>
      <c r="L142" s="182"/>
      <c r="M142" s="182"/>
      <c r="N142" s="183"/>
    </row>
    <row r="143" spans="1:14" ht="33.75" x14ac:dyDescent="0.2">
      <c r="A143" s="29" t="s">
        <v>10</v>
      </c>
      <c r="B143" s="29" t="s">
        <v>11</v>
      </c>
      <c r="C143" s="30" t="s">
        <v>12</v>
      </c>
      <c r="D143" s="31" t="s">
        <v>13</v>
      </c>
      <c r="E143" s="32" t="s">
        <v>14</v>
      </c>
      <c r="F143" s="29" t="s">
        <v>15</v>
      </c>
      <c r="G143" s="33" t="s">
        <v>16</v>
      </c>
      <c r="H143" s="29" t="s">
        <v>17</v>
      </c>
      <c r="I143" s="29" t="s">
        <v>18</v>
      </c>
      <c r="J143" s="181"/>
      <c r="K143" s="182"/>
      <c r="L143" s="182"/>
      <c r="M143" s="182"/>
      <c r="N143" s="183"/>
    </row>
    <row r="144" spans="1:14" ht="81.599999999999994" customHeight="1" x14ac:dyDescent="0.2">
      <c r="A144" s="41" t="s">
        <v>338</v>
      </c>
      <c r="B144" s="3">
        <v>300</v>
      </c>
      <c r="C144" s="4">
        <v>14684582</v>
      </c>
      <c r="D144" s="4">
        <v>14684582</v>
      </c>
      <c r="E144" s="5">
        <f t="shared" ref="E144:E153" si="11">C144-D144</f>
        <v>0</v>
      </c>
      <c r="F144" s="44">
        <f t="shared" ref="F144:F146" si="12">E144/C144</f>
        <v>0</v>
      </c>
      <c r="G144" s="98" t="s">
        <v>327</v>
      </c>
      <c r="H144" s="3"/>
      <c r="I144" s="3"/>
      <c r="J144" s="53">
        <v>212020200800</v>
      </c>
      <c r="K144" s="50">
        <f t="shared" ref="K144:K154" si="13">C144</f>
        <v>14684582</v>
      </c>
      <c r="L144" s="50">
        <f t="shared" ref="L144:L150" si="14">+D144</f>
        <v>14684582</v>
      </c>
      <c r="M144" s="50">
        <f t="shared" ref="M144:M154" si="15">E144</f>
        <v>0</v>
      </c>
      <c r="N144" s="54">
        <v>4000108768</v>
      </c>
    </row>
    <row r="145" spans="1:14" ht="69" customHeight="1" x14ac:dyDescent="0.2">
      <c r="A145" s="41" t="s">
        <v>339</v>
      </c>
      <c r="B145" s="3">
        <v>1</v>
      </c>
      <c r="C145" s="4">
        <v>60000000</v>
      </c>
      <c r="D145" s="4">
        <v>60000000</v>
      </c>
      <c r="E145" s="5">
        <f t="shared" si="11"/>
        <v>0</v>
      </c>
      <c r="F145" s="44">
        <f t="shared" si="12"/>
        <v>0</v>
      </c>
      <c r="G145" s="3" t="s">
        <v>400</v>
      </c>
      <c r="H145" s="3"/>
      <c r="I145" s="93" t="s">
        <v>407</v>
      </c>
      <c r="J145" s="53">
        <v>212020200800</v>
      </c>
      <c r="K145" s="50">
        <f t="shared" si="13"/>
        <v>60000000</v>
      </c>
      <c r="L145" s="50">
        <f t="shared" si="14"/>
        <v>60000000</v>
      </c>
      <c r="M145" s="50">
        <f t="shared" si="15"/>
        <v>0</v>
      </c>
      <c r="N145" s="145">
        <v>4000109919</v>
      </c>
    </row>
    <row r="146" spans="1:14" ht="36.6" customHeight="1" x14ac:dyDescent="0.2">
      <c r="A146" s="41" t="s">
        <v>340</v>
      </c>
      <c r="B146" s="3">
        <v>1</v>
      </c>
      <c r="C146" s="4">
        <v>5000000</v>
      </c>
      <c r="D146" s="4">
        <f>C146</f>
        <v>5000000</v>
      </c>
      <c r="E146" s="5">
        <f t="shared" si="11"/>
        <v>0</v>
      </c>
      <c r="F146" s="44">
        <f t="shared" si="12"/>
        <v>0</v>
      </c>
      <c r="G146" s="98" t="s">
        <v>315</v>
      </c>
      <c r="H146" s="3"/>
      <c r="I146" s="3"/>
      <c r="J146" s="53">
        <v>212020200600</v>
      </c>
      <c r="K146" s="50">
        <f t="shared" si="13"/>
        <v>5000000</v>
      </c>
      <c r="L146" s="50">
        <f t="shared" si="14"/>
        <v>5000000</v>
      </c>
      <c r="M146" s="50">
        <f t="shared" si="15"/>
        <v>0</v>
      </c>
      <c r="N146" s="54">
        <v>4000108655</v>
      </c>
    </row>
    <row r="147" spans="1:14" ht="58.9" customHeight="1" x14ac:dyDescent="0.2">
      <c r="A147" s="41" t="s">
        <v>341</v>
      </c>
      <c r="B147" s="3">
        <v>55</v>
      </c>
      <c r="C147" s="4">
        <v>5000000</v>
      </c>
      <c r="D147" s="4">
        <f>C147</f>
        <v>5000000</v>
      </c>
      <c r="E147" s="5">
        <f>C147-D147</f>
        <v>0</v>
      </c>
      <c r="F147" s="44">
        <f>E147/C147</f>
        <v>0</v>
      </c>
      <c r="G147" s="98" t="s">
        <v>315</v>
      </c>
      <c r="H147" s="3"/>
      <c r="I147" s="3"/>
      <c r="J147" s="53">
        <v>212020200600</v>
      </c>
      <c r="K147" s="50">
        <f t="shared" si="13"/>
        <v>5000000</v>
      </c>
      <c r="L147" s="50">
        <f t="shared" si="14"/>
        <v>5000000</v>
      </c>
      <c r="M147" s="50">
        <f t="shared" si="15"/>
        <v>0</v>
      </c>
      <c r="N147" s="54">
        <v>4000108655</v>
      </c>
    </row>
    <row r="148" spans="1:14" ht="36" customHeight="1" x14ac:dyDescent="0.2">
      <c r="A148" s="41" t="s">
        <v>342</v>
      </c>
      <c r="B148" s="3">
        <v>1</v>
      </c>
      <c r="C148" s="4">
        <v>994653</v>
      </c>
      <c r="D148" s="4">
        <v>994653</v>
      </c>
      <c r="E148" s="5">
        <f>C148-D148</f>
        <v>0</v>
      </c>
      <c r="F148" s="44">
        <f>E148/C148</f>
        <v>0</v>
      </c>
      <c r="G148" s="98" t="s">
        <v>384</v>
      </c>
      <c r="H148" s="3"/>
      <c r="I148" s="11" t="s">
        <v>385</v>
      </c>
      <c r="J148" s="53">
        <v>212020200800</v>
      </c>
      <c r="K148" s="50">
        <f t="shared" si="13"/>
        <v>994653</v>
      </c>
      <c r="L148" s="50">
        <f t="shared" si="14"/>
        <v>994653</v>
      </c>
      <c r="M148" s="50">
        <f t="shared" si="15"/>
        <v>0</v>
      </c>
      <c r="N148" s="54"/>
    </row>
    <row r="149" spans="1:14" ht="84" customHeight="1" x14ac:dyDescent="0.2">
      <c r="A149" s="41" t="s">
        <v>343</v>
      </c>
      <c r="B149" s="3">
        <v>62</v>
      </c>
      <c r="C149" s="4">
        <v>5000000</v>
      </c>
      <c r="D149" s="4">
        <f>C149</f>
        <v>5000000</v>
      </c>
      <c r="E149" s="5">
        <f>C149-D149</f>
        <v>0</v>
      </c>
      <c r="F149" s="44">
        <f>E149/C149</f>
        <v>0</v>
      </c>
      <c r="G149" s="98" t="s">
        <v>315</v>
      </c>
      <c r="H149" s="3"/>
      <c r="I149" s="93" t="s">
        <v>408</v>
      </c>
      <c r="J149" s="53">
        <v>212020200600</v>
      </c>
      <c r="K149" s="50">
        <f t="shared" si="13"/>
        <v>5000000</v>
      </c>
      <c r="L149" s="50">
        <f t="shared" si="14"/>
        <v>5000000</v>
      </c>
      <c r="M149" s="50">
        <f t="shared" si="15"/>
        <v>0</v>
      </c>
      <c r="N149" s="54">
        <v>4000108655</v>
      </c>
    </row>
    <row r="150" spans="1:14" ht="93" customHeight="1" x14ac:dyDescent="0.2">
      <c r="A150" s="41" t="s">
        <v>344</v>
      </c>
      <c r="B150" s="3">
        <v>1600</v>
      </c>
      <c r="C150" s="97">
        <v>45283335</v>
      </c>
      <c r="D150" s="97">
        <v>45283335</v>
      </c>
      <c r="E150" s="5">
        <f t="shared" ref="E150:E151" si="16">C150-D150</f>
        <v>0</v>
      </c>
      <c r="F150" s="141">
        <f t="shared" ref="F150" si="17">E150/C150</f>
        <v>0</v>
      </c>
      <c r="G150" s="146" t="s">
        <v>451</v>
      </c>
      <c r="H150" s="3"/>
      <c r="I150" s="3" t="s">
        <v>452</v>
      </c>
      <c r="J150" s="59" t="s">
        <v>374</v>
      </c>
      <c r="K150" s="147">
        <f t="shared" si="13"/>
        <v>45283335</v>
      </c>
      <c r="L150" s="147">
        <f t="shared" si="14"/>
        <v>45283335</v>
      </c>
      <c r="M150" s="147">
        <f t="shared" si="15"/>
        <v>0</v>
      </c>
      <c r="N150" s="148" t="s">
        <v>453</v>
      </c>
    </row>
    <row r="151" spans="1:14" ht="76.150000000000006" customHeight="1" x14ac:dyDescent="0.2">
      <c r="A151" s="41" t="s">
        <v>345</v>
      </c>
      <c r="B151" s="3">
        <v>1</v>
      </c>
      <c r="C151" s="97">
        <v>0</v>
      </c>
      <c r="D151" s="97">
        <v>0</v>
      </c>
      <c r="E151" s="5">
        <f t="shared" si="16"/>
        <v>0</v>
      </c>
      <c r="F151" s="141">
        <v>0</v>
      </c>
      <c r="G151" s="146" t="s">
        <v>336</v>
      </c>
      <c r="H151" s="3"/>
      <c r="I151" s="3" t="s">
        <v>454</v>
      </c>
      <c r="J151" s="53">
        <v>212020100300</v>
      </c>
      <c r="K151" s="50">
        <f t="shared" si="13"/>
        <v>0</v>
      </c>
      <c r="L151" s="50">
        <f>+D151</f>
        <v>0</v>
      </c>
      <c r="M151" s="50">
        <f t="shared" si="15"/>
        <v>0</v>
      </c>
      <c r="N151" s="54">
        <v>4000109183</v>
      </c>
    </row>
    <row r="152" spans="1:14" ht="53.45" customHeight="1" x14ac:dyDescent="0.2">
      <c r="A152" s="41" t="s">
        <v>346</v>
      </c>
      <c r="B152" s="3">
        <v>2</v>
      </c>
      <c r="C152" s="4">
        <v>10000000</v>
      </c>
      <c r="D152" s="4">
        <f>C152</f>
        <v>10000000</v>
      </c>
      <c r="E152" s="5">
        <f>C152-D152</f>
        <v>0</v>
      </c>
      <c r="F152" s="44">
        <f>E152/C152</f>
        <v>0</v>
      </c>
      <c r="G152" s="98" t="s">
        <v>315</v>
      </c>
      <c r="H152" s="3"/>
      <c r="I152" s="3"/>
      <c r="J152" s="53">
        <v>212020200800</v>
      </c>
      <c r="K152" s="50">
        <f t="shared" si="13"/>
        <v>10000000</v>
      </c>
      <c r="L152" s="50">
        <f>+D152</f>
        <v>10000000</v>
      </c>
      <c r="M152" s="50">
        <f t="shared" si="15"/>
        <v>0</v>
      </c>
      <c r="N152" s="54">
        <v>4000108655</v>
      </c>
    </row>
    <row r="153" spans="1:14" ht="66" customHeight="1" x14ac:dyDescent="0.2">
      <c r="A153" s="41" t="s">
        <v>347</v>
      </c>
      <c r="B153" s="3">
        <v>165</v>
      </c>
      <c r="C153" s="4">
        <v>0</v>
      </c>
      <c r="D153" s="4">
        <v>0</v>
      </c>
      <c r="E153" s="5">
        <f t="shared" si="11"/>
        <v>0</v>
      </c>
      <c r="F153" s="44">
        <v>0</v>
      </c>
      <c r="G153" s="98"/>
      <c r="H153" s="3"/>
      <c r="I153" s="91" t="s">
        <v>409</v>
      </c>
      <c r="J153" s="53">
        <v>212020200800</v>
      </c>
      <c r="K153" s="50">
        <f t="shared" si="13"/>
        <v>0</v>
      </c>
      <c r="L153" s="50">
        <f>+D153</f>
        <v>0</v>
      </c>
      <c r="M153" s="50">
        <f t="shared" si="15"/>
        <v>0</v>
      </c>
      <c r="N153" s="54"/>
    </row>
    <row r="154" spans="1:14" ht="26.45" customHeight="1" x14ac:dyDescent="0.2">
      <c r="A154" s="41" t="s">
        <v>348</v>
      </c>
      <c r="B154" s="3">
        <v>1</v>
      </c>
      <c r="C154" s="4">
        <v>25000000</v>
      </c>
      <c r="D154" s="4">
        <f>C154</f>
        <v>25000000</v>
      </c>
      <c r="E154" s="5">
        <f>C154-D154</f>
        <v>0</v>
      </c>
      <c r="F154" s="44">
        <f>E154/C154</f>
        <v>0</v>
      </c>
      <c r="G154" s="98" t="s">
        <v>315</v>
      </c>
      <c r="H154" s="3"/>
      <c r="I154" s="3"/>
      <c r="J154" s="53">
        <v>212020200800</v>
      </c>
      <c r="K154" s="50">
        <f t="shared" si="13"/>
        <v>25000000</v>
      </c>
      <c r="L154" s="50">
        <f>+D154</f>
        <v>25000000</v>
      </c>
      <c r="M154" s="50">
        <f t="shared" si="15"/>
        <v>0</v>
      </c>
      <c r="N154" s="54">
        <v>4000108655</v>
      </c>
    </row>
    <row r="155" spans="1:14" ht="14.45" customHeight="1" x14ac:dyDescent="0.2">
      <c r="A155" s="28" t="s">
        <v>68</v>
      </c>
      <c r="B155" s="165" t="s">
        <v>69</v>
      </c>
      <c r="C155" s="165"/>
      <c r="D155" s="165"/>
      <c r="E155" s="165"/>
      <c r="F155" s="165"/>
      <c r="G155" s="165"/>
      <c r="H155" s="165"/>
      <c r="I155" s="165"/>
      <c r="J155" s="181" t="s">
        <v>313</v>
      </c>
      <c r="K155" s="182" t="s">
        <v>12</v>
      </c>
      <c r="L155" s="182" t="s">
        <v>13</v>
      </c>
      <c r="M155" s="182" t="s">
        <v>14</v>
      </c>
      <c r="N155" s="183" t="s">
        <v>322</v>
      </c>
    </row>
    <row r="156" spans="1:14" x14ac:dyDescent="0.2">
      <c r="A156" s="28" t="s">
        <v>3</v>
      </c>
      <c r="B156" s="165" t="s">
        <v>70</v>
      </c>
      <c r="C156" s="165"/>
      <c r="D156" s="165"/>
      <c r="E156" s="165"/>
      <c r="F156" s="165"/>
      <c r="G156" s="165"/>
      <c r="H156" s="165"/>
      <c r="I156" s="165"/>
      <c r="J156" s="181"/>
      <c r="K156" s="182"/>
      <c r="L156" s="182"/>
      <c r="M156" s="182"/>
      <c r="N156" s="183"/>
    </row>
    <row r="157" spans="1:14" x14ac:dyDescent="0.2">
      <c r="A157" s="28" t="s">
        <v>5</v>
      </c>
      <c r="B157" s="170" t="s">
        <v>74</v>
      </c>
      <c r="C157" s="170"/>
      <c r="D157" s="170"/>
      <c r="E157" s="170"/>
      <c r="F157" s="170"/>
      <c r="G157" s="170"/>
      <c r="H157" s="170"/>
      <c r="I157" s="170"/>
      <c r="J157" s="181"/>
      <c r="K157" s="182"/>
      <c r="L157" s="182"/>
      <c r="M157" s="182"/>
      <c r="N157" s="183"/>
    </row>
    <row r="158" spans="1:14" x14ac:dyDescent="0.2">
      <c r="A158" s="28" t="s">
        <v>7</v>
      </c>
      <c r="B158" s="170" t="s">
        <v>72</v>
      </c>
      <c r="C158" s="170"/>
      <c r="D158" s="170"/>
      <c r="E158" s="170"/>
      <c r="F158" s="170"/>
      <c r="G158" s="170"/>
      <c r="H158" s="170"/>
      <c r="I158" s="170"/>
      <c r="J158" s="181"/>
      <c r="K158" s="182"/>
      <c r="L158" s="182"/>
      <c r="M158" s="182"/>
      <c r="N158" s="183"/>
    </row>
    <row r="159" spans="1:14" x14ac:dyDescent="0.2">
      <c r="A159" s="28" t="s">
        <v>9</v>
      </c>
      <c r="B159" s="170" t="s">
        <v>73</v>
      </c>
      <c r="C159" s="170"/>
      <c r="D159" s="170"/>
      <c r="E159" s="170"/>
      <c r="F159" s="170"/>
      <c r="G159" s="170"/>
      <c r="H159" s="170"/>
      <c r="I159" s="170"/>
      <c r="J159" s="181"/>
      <c r="K159" s="182"/>
      <c r="L159" s="182"/>
      <c r="M159" s="182"/>
      <c r="N159" s="183"/>
    </row>
    <row r="160" spans="1:14" ht="33.75" x14ac:dyDescent="0.2">
      <c r="A160" s="29" t="s">
        <v>10</v>
      </c>
      <c r="B160" s="29" t="s">
        <v>11</v>
      </c>
      <c r="C160" s="30" t="s">
        <v>12</v>
      </c>
      <c r="D160" s="31" t="s">
        <v>13</v>
      </c>
      <c r="E160" s="32" t="s">
        <v>14</v>
      </c>
      <c r="F160" s="29" t="s">
        <v>15</v>
      </c>
      <c r="G160" s="33" t="s">
        <v>16</v>
      </c>
      <c r="H160" s="29" t="s">
        <v>17</v>
      </c>
      <c r="I160" s="29" t="s">
        <v>18</v>
      </c>
      <c r="J160" s="181"/>
      <c r="K160" s="182"/>
      <c r="L160" s="182"/>
      <c r="M160" s="182"/>
      <c r="N160" s="183"/>
    </row>
    <row r="161" spans="1:14" ht="60.75" customHeight="1" x14ac:dyDescent="0.2">
      <c r="A161" s="41" t="s">
        <v>349</v>
      </c>
      <c r="B161" s="3">
        <v>0</v>
      </c>
      <c r="C161" s="4">
        <v>0</v>
      </c>
      <c r="D161" s="4">
        <v>0</v>
      </c>
      <c r="E161" s="5">
        <f>C161-D161</f>
        <v>0</v>
      </c>
      <c r="F161" s="44">
        <v>0</v>
      </c>
      <c r="G161" s="98"/>
      <c r="H161" s="3"/>
      <c r="I161" s="91" t="s">
        <v>410</v>
      </c>
      <c r="J161" s="56">
        <v>212020200800</v>
      </c>
      <c r="K161" s="50">
        <f>C161</f>
        <v>0</v>
      </c>
      <c r="L161" s="50">
        <f>+D161</f>
        <v>0</v>
      </c>
      <c r="M161" s="50">
        <f>E161</f>
        <v>0</v>
      </c>
      <c r="N161" s="54"/>
    </row>
    <row r="162" spans="1:14" ht="14.45" customHeight="1" x14ac:dyDescent="0.2">
      <c r="A162" s="28" t="s">
        <v>68</v>
      </c>
      <c r="B162" s="165" t="s">
        <v>69</v>
      </c>
      <c r="C162" s="165"/>
      <c r="D162" s="165"/>
      <c r="E162" s="165"/>
      <c r="F162" s="165"/>
      <c r="G162" s="165"/>
      <c r="H162" s="165"/>
      <c r="I162" s="165"/>
      <c r="J162" s="181" t="s">
        <v>313</v>
      </c>
      <c r="K162" s="182" t="s">
        <v>12</v>
      </c>
      <c r="L162" s="182" t="s">
        <v>13</v>
      </c>
      <c r="M162" s="182" t="s">
        <v>14</v>
      </c>
      <c r="N162" s="183" t="s">
        <v>322</v>
      </c>
    </row>
    <row r="163" spans="1:14" x14ac:dyDescent="0.2">
      <c r="A163" s="28" t="s">
        <v>3</v>
      </c>
      <c r="B163" s="165" t="s">
        <v>70</v>
      </c>
      <c r="C163" s="165"/>
      <c r="D163" s="165"/>
      <c r="E163" s="165"/>
      <c r="F163" s="165"/>
      <c r="G163" s="165"/>
      <c r="H163" s="165"/>
      <c r="I163" s="165"/>
      <c r="J163" s="181"/>
      <c r="K163" s="182"/>
      <c r="L163" s="182"/>
      <c r="M163" s="182"/>
      <c r="N163" s="183"/>
    </row>
    <row r="164" spans="1:14" x14ac:dyDescent="0.2">
      <c r="A164" s="28" t="s">
        <v>5</v>
      </c>
      <c r="B164" s="170" t="s">
        <v>75</v>
      </c>
      <c r="C164" s="170"/>
      <c r="D164" s="170"/>
      <c r="E164" s="170"/>
      <c r="F164" s="170"/>
      <c r="G164" s="170"/>
      <c r="H164" s="170"/>
      <c r="I164" s="170"/>
      <c r="J164" s="181"/>
      <c r="K164" s="182"/>
      <c r="L164" s="182"/>
      <c r="M164" s="182"/>
      <c r="N164" s="183"/>
    </row>
    <row r="165" spans="1:14" x14ac:dyDescent="0.2">
      <c r="A165" s="28" t="s">
        <v>7</v>
      </c>
      <c r="B165" s="170" t="s">
        <v>72</v>
      </c>
      <c r="C165" s="170"/>
      <c r="D165" s="170"/>
      <c r="E165" s="170"/>
      <c r="F165" s="170"/>
      <c r="G165" s="170"/>
      <c r="H165" s="170"/>
      <c r="I165" s="170"/>
      <c r="J165" s="181"/>
      <c r="K165" s="182"/>
      <c r="L165" s="182"/>
      <c r="M165" s="182"/>
      <c r="N165" s="183"/>
    </row>
    <row r="166" spans="1:14" x14ac:dyDescent="0.2">
      <c r="A166" s="28" t="s">
        <v>9</v>
      </c>
      <c r="B166" s="170" t="s">
        <v>73</v>
      </c>
      <c r="C166" s="170"/>
      <c r="D166" s="170"/>
      <c r="E166" s="170"/>
      <c r="F166" s="170"/>
      <c r="G166" s="170"/>
      <c r="H166" s="170"/>
      <c r="I166" s="170"/>
      <c r="J166" s="181"/>
      <c r="K166" s="182"/>
      <c r="L166" s="182"/>
      <c r="M166" s="182"/>
      <c r="N166" s="183"/>
    </row>
    <row r="167" spans="1:14" ht="33.75" x14ac:dyDescent="0.2">
      <c r="A167" s="29" t="s">
        <v>10</v>
      </c>
      <c r="B167" s="29" t="s">
        <v>11</v>
      </c>
      <c r="C167" s="30" t="s">
        <v>12</v>
      </c>
      <c r="D167" s="31" t="s">
        <v>13</v>
      </c>
      <c r="E167" s="32" t="s">
        <v>14</v>
      </c>
      <c r="F167" s="29" t="s">
        <v>15</v>
      </c>
      <c r="G167" s="33" t="s">
        <v>16</v>
      </c>
      <c r="H167" s="29" t="s">
        <v>17</v>
      </c>
      <c r="I167" s="29" t="s">
        <v>18</v>
      </c>
      <c r="J167" s="181"/>
      <c r="K167" s="182"/>
      <c r="L167" s="182"/>
      <c r="M167" s="182"/>
      <c r="N167" s="183"/>
    </row>
    <row r="168" spans="1:14" ht="69" customHeight="1" x14ac:dyDescent="0.2">
      <c r="A168" s="41" t="s">
        <v>350</v>
      </c>
      <c r="B168" s="3">
        <v>12</v>
      </c>
      <c r="C168" s="4">
        <v>50000000</v>
      </c>
      <c r="D168" s="4">
        <f>C168</f>
        <v>50000000</v>
      </c>
      <c r="E168" s="5">
        <f>C168-D168</f>
        <v>0</v>
      </c>
      <c r="F168" s="44">
        <f>E168/C168</f>
        <v>0</v>
      </c>
      <c r="G168" s="98" t="s">
        <v>315</v>
      </c>
      <c r="H168" s="3"/>
      <c r="I168" s="93" t="s">
        <v>411</v>
      </c>
      <c r="J168" s="53">
        <v>212020200600</v>
      </c>
      <c r="K168" s="50">
        <f>C168</f>
        <v>50000000</v>
      </c>
      <c r="L168" s="50">
        <f>+D168</f>
        <v>50000000</v>
      </c>
      <c r="M168" s="50">
        <f>E168</f>
        <v>0</v>
      </c>
      <c r="N168" s="54">
        <v>4000108655</v>
      </c>
    </row>
    <row r="169" spans="1:14" ht="62.45" customHeight="1" x14ac:dyDescent="0.2">
      <c r="A169" s="41" t="s">
        <v>351</v>
      </c>
      <c r="B169" s="3">
        <v>50</v>
      </c>
      <c r="C169" s="4">
        <v>10000000</v>
      </c>
      <c r="D169" s="4">
        <f>C169</f>
        <v>10000000</v>
      </c>
      <c r="E169" s="5">
        <f>C169-D169</f>
        <v>0</v>
      </c>
      <c r="F169" s="44">
        <f>E169/C169</f>
        <v>0</v>
      </c>
      <c r="G169" s="98" t="s">
        <v>315</v>
      </c>
      <c r="H169" s="3"/>
      <c r="I169" s="3"/>
      <c r="J169" s="53">
        <v>212020200600</v>
      </c>
      <c r="K169" s="50">
        <f>C169</f>
        <v>10000000</v>
      </c>
      <c r="L169" s="50">
        <f>+D169</f>
        <v>10000000</v>
      </c>
      <c r="M169" s="50">
        <f>E169</f>
        <v>0</v>
      </c>
      <c r="N169" s="54">
        <v>4000108655</v>
      </c>
    </row>
    <row r="170" spans="1:14" ht="57" customHeight="1" x14ac:dyDescent="0.2">
      <c r="A170" s="41" t="s">
        <v>352</v>
      </c>
      <c r="B170" s="3">
        <v>1600</v>
      </c>
      <c r="C170" s="4">
        <v>10000000</v>
      </c>
      <c r="D170" s="4">
        <f>C170</f>
        <v>10000000</v>
      </c>
      <c r="E170" s="5">
        <f>C170-D170</f>
        <v>0</v>
      </c>
      <c r="F170" s="44">
        <f>E170/C170</f>
        <v>0</v>
      </c>
      <c r="G170" s="98" t="s">
        <v>315</v>
      </c>
      <c r="H170" s="3"/>
      <c r="I170" s="93" t="s">
        <v>412</v>
      </c>
      <c r="J170" s="53">
        <v>212020200900</v>
      </c>
      <c r="K170" s="50">
        <f>C170</f>
        <v>10000000</v>
      </c>
      <c r="L170" s="50">
        <f>+D170</f>
        <v>10000000</v>
      </c>
      <c r="M170" s="50">
        <f>E170</f>
        <v>0</v>
      </c>
      <c r="N170" s="54">
        <v>4000108655</v>
      </c>
    </row>
    <row r="171" spans="1:14" ht="67.150000000000006" customHeight="1" x14ac:dyDescent="0.2">
      <c r="A171" s="41" t="s">
        <v>353</v>
      </c>
      <c r="B171" s="3">
        <v>9</v>
      </c>
      <c r="C171" s="4">
        <v>5000000</v>
      </c>
      <c r="D171" s="4">
        <f>C171</f>
        <v>5000000</v>
      </c>
      <c r="E171" s="5">
        <f>C171-D171</f>
        <v>0</v>
      </c>
      <c r="F171" s="44">
        <f>E171/C171</f>
        <v>0</v>
      </c>
      <c r="G171" s="98" t="s">
        <v>315</v>
      </c>
      <c r="H171" s="3"/>
      <c r="I171" s="3"/>
      <c r="J171" s="53">
        <v>212020200600</v>
      </c>
      <c r="K171" s="50">
        <f>C171</f>
        <v>5000000</v>
      </c>
      <c r="L171" s="50">
        <f>+D171</f>
        <v>5000000</v>
      </c>
      <c r="M171" s="50">
        <f>E171</f>
        <v>0</v>
      </c>
      <c r="N171" s="54">
        <v>4000108655</v>
      </c>
    </row>
    <row r="172" spans="1:14" ht="46.15" customHeight="1" x14ac:dyDescent="0.2">
      <c r="A172" s="41" t="s">
        <v>354</v>
      </c>
      <c r="B172" s="3">
        <v>1</v>
      </c>
      <c r="C172" s="4">
        <v>50000000</v>
      </c>
      <c r="D172" s="4">
        <f>C172</f>
        <v>50000000</v>
      </c>
      <c r="E172" s="5">
        <f>C172-D172</f>
        <v>0</v>
      </c>
      <c r="F172" s="44">
        <f>E172/C172</f>
        <v>0</v>
      </c>
      <c r="G172" s="98" t="s">
        <v>315</v>
      </c>
      <c r="H172" s="3"/>
      <c r="I172" s="3"/>
      <c r="J172" s="53">
        <v>212020200800</v>
      </c>
      <c r="K172" s="50">
        <f>C172</f>
        <v>50000000</v>
      </c>
      <c r="L172" s="50">
        <f>+D172</f>
        <v>50000000</v>
      </c>
      <c r="M172" s="50">
        <f>E172</f>
        <v>0</v>
      </c>
      <c r="N172" s="54">
        <v>4000108655</v>
      </c>
    </row>
    <row r="173" spans="1:14" ht="14.45" customHeight="1" x14ac:dyDescent="0.2">
      <c r="A173" s="28" t="s">
        <v>68</v>
      </c>
      <c r="B173" s="165" t="s">
        <v>69</v>
      </c>
      <c r="C173" s="165"/>
      <c r="D173" s="165"/>
      <c r="E173" s="165"/>
      <c r="F173" s="165"/>
      <c r="G173" s="165"/>
      <c r="H173" s="165"/>
      <c r="I173" s="165"/>
      <c r="J173" s="181" t="s">
        <v>313</v>
      </c>
      <c r="K173" s="182" t="s">
        <v>12</v>
      </c>
      <c r="L173" s="182" t="s">
        <v>13</v>
      </c>
      <c r="M173" s="182" t="s">
        <v>14</v>
      </c>
      <c r="N173" s="183" t="s">
        <v>322</v>
      </c>
    </row>
    <row r="174" spans="1:14" x14ac:dyDescent="0.2">
      <c r="A174" s="28" t="s">
        <v>3</v>
      </c>
      <c r="B174" s="165" t="s">
        <v>70</v>
      </c>
      <c r="C174" s="165"/>
      <c r="D174" s="165"/>
      <c r="E174" s="165"/>
      <c r="F174" s="165"/>
      <c r="G174" s="165"/>
      <c r="H174" s="165"/>
      <c r="I174" s="165"/>
      <c r="J174" s="181"/>
      <c r="K174" s="182"/>
      <c r="L174" s="182"/>
      <c r="M174" s="182"/>
      <c r="N174" s="183"/>
    </row>
    <row r="175" spans="1:14" x14ac:dyDescent="0.2">
      <c r="A175" s="28" t="s">
        <v>5</v>
      </c>
      <c r="B175" s="170" t="s">
        <v>76</v>
      </c>
      <c r="C175" s="170"/>
      <c r="D175" s="170"/>
      <c r="E175" s="170"/>
      <c r="F175" s="170"/>
      <c r="G175" s="170"/>
      <c r="H175" s="170"/>
      <c r="I175" s="170"/>
      <c r="J175" s="181"/>
      <c r="K175" s="182"/>
      <c r="L175" s="182"/>
      <c r="M175" s="182"/>
      <c r="N175" s="183"/>
    </row>
    <row r="176" spans="1:14" x14ac:dyDescent="0.2">
      <c r="A176" s="28" t="s">
        <v>7</v>
      </c>
      <c r="B176" s="170" t="s">
        <v>72</v>
      </c>
      <c r="C176" s="170"/>
      <c r="D176" s="170"/>
      <c r="E176" s="170"/>
      <c r="F176" s="170"/>
      <c r="G176" s="170"/>
      <c r="H176" s="170"/>
      <c r="I176" s="170"/>
      <c r="J176" s="181"/>
      <c r="K176" s="182"/>
      <c r="L176" s="182"/>
      <c r="M176" s="182"/>
      <c r="N176" s="183"/>
    </row>
    <row r="177" spans="1:14" x14ac:dyDescent="0.2">
      <c r="A177" s="28" t="s">
        <v>9</v>
      </c>
      <c r="B177" s="170" t="s">
        <v>73</v>
      </c>
      <c r="C177" s="170"/>
      <c r="D177" s="170"/>
      <c r="E177" s="170"/>
      <c r="F177" s="170"/>
      <c r="G177" s="170"/>
      <c r="H177" s="170"/>
      <c r="I177" s="170"/>
      <c r="J177" s="181"/>
      <c r="K177" s="182"/>
      <c r="L177" s="182"/>
      <c r="M177" s="182"/>
      <c r="N177" s="183"/>
    </row>
    <row r="178" spans="1:14" ht="33.75" x14ac:dyDescent="0.2">
      <c r="A178" s="29" t="s">
        <v>10</v>
      </c>
      <c r="B178" s="29" t="s">
        <v>11</v>
      </c>
      <c r="C178" s="30" t="s">
        <v>12</v>
      </c>
      <c r="D178" s="31" t="s">
        <v>13</v>
      </c>
      <c r="E178" s="32" t="s">
        <v>14</v>
      </c>
      <c r="F178" s="29" t="s">
        <v>15</v>
      </c>
      <c r="G178" s="33" t="s">
        <v>16</v>
      </c>
      <c r="H178" s="29" t="s">
        <v>17</v>
      </c>
      <c r="I178" s="29" t="s">
        <v>18</v>
      </c>
      <c r="J178" s="181"/>
      <c r="K178" s="182"/>
      <c r="L178" s="182"/>
      <c r="M178" s="182"/>
      <c r="N178" s="183"/>
    </row>
    <row r="179" spans="1:14" ht="37.15" customHeight="1" x14ac:dyDescent="0.2">
      <c r="A179" s="41" t="s">
        <v>220</v>
      </c>
      <c r="B179" s="3">
        <v>5</v>
      </c>
      <c r="C179" s="4">
        <v>5000000</v>
      </c>
      <c r="D179" s="4">
        <f>C179</f>
        <v>5000000</v>
      </c>
      <c r="E179" s="5">
        <f>C179-D179</f>
        <v>0</v>
      </c>
      <c r="F179" s="44">
        <f>E179/C179</f>
        <v>0</v>
      </c>
      <c r="G179" s="98" t="s">
        <v>315</v>
      </c>
      <c r="H179" s="3"/>
      <c r="I179" s="3"/>
      <c r="J179" s="53">
        <v>212020200600</v>
      </c>
      <c r="K179" s="50">
        <f>C179</f>
        <v>5000000</v>
      </c>
      <c r="L179" s="50">
        <f>+D179</f>
        <v>5000000</v>
      </c>
      <c r="M179" s="50">
        <f>E179</f>
        <v>0</v>
      </c>
      <c r="N179" s="54">
        <v>4000108655</v>
      </c>
    </row>
    <row r="180" spans="1:14" ht="108" customHeight="1" x14ac:dyDescent="0.2">
      <c r="A180" s="41" t="s">
        <v>200</v>
      </c>
      <c r="B180" s="3">
        <f>15+3+2+1+1+2</f>
        <v>24</v>
      </c>
      <c r="C180" s="4">
        <f>62222930+22957668+28315008+28315008+12618298+12618298+12618298+12618298+14768908+16719164+21823956+21823956+21823956+21823956+21823956+26916736+(12569831+12754260+12754260+7374330+8631180+12754260+12754260+7374330)</f>
        <v>446775105</v>
      </c>
      <c r="D180" s="4">
        <f>62048320+22957668+22957668+12618298+12618298+12618298+12618298+14768908+16719164+21823956+21823956+21823956+26916736+21823956+(18352215+14879970+14879970+7374330+12754260+12754260+12754260+7374330+8631180+12754260+12754260+7374330)</f>
        <v>446775105</v>
      </c>
      <c r="E180" s="5">
        <f>C180-D180</f>
        <v>0</v>
      </c>
      <c r="F180" s="44">
        <f>E180/C180</f>
        <v>0</v>
      </c>
      <c r="G180" s="98" t="s">
        <v>446</v>
      </c>
      <c r="H180" s="3"/>
      <c r="I180" s="91" t="s">
        <v>447</v>
      </c>
      <c r="J180" s="53">
        <v>212020200800</v>
      </c>
      <c r="K180" s="50">
        <f>C180</f>
        <v>446775105</v>
      </c>
      <c r="L180" s="50">
        <f>+D180</f>
        <v>446775105</v>
      </c>
      <c r="M180" s="50">
        <f>E180</f>
        <v>0</v>
      </c>
      <c r="N180" s="54"/>
    </row>
    <row r="181" spans="1:14" ht="27" customHeight="1" x14ac:dyDescent="0.2">
      <c r="A181" s="163" t="s">
        <v>77</v>
      </c>
      <c r="B181" s="163"/>
      <c r="C181" s="70">
        <f>SUM(C144:C180)</f>
        <v>747737675</v>
      </c>
      <c r="D181" s="70">
        <f>SUM(D144:D180)</f>
        <v>747737675</v>
      </c>
      <c r="E181" s="70">
        <f>SUM(E144:E180)</f>
        <v>0</v>
      </c>
      <c r="F181" s="71">
        <f>E181/C181</f>
        <v>0</v>
      </c>
      <c r="G181" s="78"/>
      <c r="H181" s="72"/>
      <c r="I181" s="72"/>
      <c r="J181" s="66"/>
      <c r="K181" s="67"/>
      <c r="L181" s="68">
        <f>+D181</f>
        <v>747737675</v>
      </c>
      <c r="M181" s="68">
        <f>E181</f>
        <v>0</v>
      </c>
      <c r="N181" s="69"/>
    </row>
    <row r="182" spans="1:14" ht="31.5" customHeight="1" x14ac:dyDescent="0.2">
      <c r="A182" s="161" t="s">
        <v>78</v>
      </c>
      <c r="B182" s="162"/>
      <c r="C182" s="162"/>
      <c r="D182" s="162"/>
      <c r="E182" s="162"/>
      <c r="F182" s="162"/>
      <c r="G182" s="162"/>
      <c r="H182" s="162"/>
      <c r="I182" s="162"/>
      <c r="J182" s="162"/>
      <c r="K182" s="162"/>
      <c r="L182" s="162"/>
      <c r="M182" s="162"/>
      <c r="N182" s="180"/>
    </row>
    <row r="183" spans="1:14" ht="14.45" customHeight="1" x14ac:dyDescent="0.2">
      <c r="A183" s="28" t="s">
        <v>37</v>
      </c>
      <c r="B183" s="165" t="s">
        <v>38</v>
      </c>
      <c r="C183" s="165"/>
      <c r="D183" s="165"/>
      <c r="E183" s="165"/>
      <c r="F183" s="165"/>
      <c r="G183" s="165"/>
      <c r="H183" s="165"/>
      <c r="I183" s="165"/>
      <c r="J183" s="181" t="s">
        <v>313</v>
      </c>
      <c r="K183" s="182" t="s">
        <v>12</v>
      </c>
      <c r="L183" s="182" t="s">
        <v>13</v>
      </c>
      <c r="M183" s="182" t="s">
        <v>14</v>
      </c>
      <c r="N183" s="183" t="s">
        <v>322</v>
      </c>
    </row>
    <row r="184" spans="1:14" x14ac:dyDescent="0.2">
      <c r="A184" s="45" t="s">
        <v>3</v>
      </c>
      <c r="B184" s="184" t="s">
        <v>79</v>
      </c>
      <c r="C184" s="184"/>
      <c r="D184" s="184"/>
      <c r="E184" s="184"/>
      <c r="F184" s="184"/>
      <c r="G184" s="184"/>
      <c r="H184" s="184"/>
      <c r="I184" s="184"/>
      <c r="J184" s="181"/>
      <c r="K184" s="182"/>
      <c r="L184" s="182"/>
      <c r="M184" s="182"/>
      <c r="N184" s="183"/>
    </row>
    <row r="185" spans="1:14" x14ac:dyDescent="0.2">
      <c r="A185" s="28" t="s">
        <v>5</v>
      </c>
      <c r="B185" s="170" t="s">
        <v>80</v>
      </c>
      <c r="C185" s="170"/>
      <c r="D185" s="170"/>
      <c r="E185" s="170"/>
      <c r="F185" s="170"/>
      <c r="G185" s="170"/>
      <c r="H185" s="170"/>
      <c r="I185" s="170"/>
      <c r="J185" s="181"/>
      <c r="K185" s="182"/>
      <c r="L185" s="182"/>
      <c r="M185" s="182"/>
      <c r="N185" s="183"/>
    </row>
    <row r="186" spans="1:14" x14ac:dyDescent="0.2">
      <c r="A186" s="28" t="s">
        <v>7</v>
      </c>
      <c r="B186" s="170" t="s">
        <v>81</v>
      </c>
      <c r="C186" s="170"/>
      <c r="D186" s="170"/>
      <c r="E186" s="170"/>
      <c r="F186" s="170"/>
      <c r="G186" s="170"/>
      <c r="H186" s="170"/>
      <c r="I186" s="170"/>
      <c r="J186" s="181"/>
      <c r="K186" s="182"/>
      <c r="L186" s="182"/>
      <c r="M186" s="182"/>
      <c r="N186" s="183"/>
    </row>
    <row r="187" spans="1:14" x14ac:dyDescent="0.2">
      <c r="A187" s="28" t="s">
        <v>9</v>
      </c>
      <c r="B187" s="170" t="s">
        <v>82</v>
      </c>
      <c r="C187" s="170"/>
      <c r="D187" s="170"/>
      <c r="E187" s="170"/>
      <c r="F187" s="170"/>
      <c r="G187" s="170"/>
      <c r="H187" s="170"/>
      <c r="I187" s="170"/>
      <c r="J187" s="181"/>
      <c r="K187" s="182"/>
      <c r="L187" s="182"/>
      <c r="M187" s="182"/>
      <c r="N187" s="183"/>
    </row>
    <row r="188" spans="1:14" ht="33.75" x14ac:dyDescent="0.2">
      <c r="A188" s="29" t="s">
        <v>10</v>
      </c>
      <c r="B188" s="29" t="s">
        <v>11</v>
      </c>
      <c r="C188" s="30" t="s">
        <v>12</v>
      </c>
      <c r="D188" s="31" t="s">
        <v>13</v>
      </c>
      <c r="E188" s="32" t="s">
        <v>14</v>
      </c>
      <c r="F188" s="29" t="s">
        <v>15</v>
      </c>
      <c r="G188" s="33" t="s">
        <v>16</v>
      </c>
      <c r="H188" s="29" t="s">
        <v>17</v>
      </c>
      <c r="I188" s="29" t="s">
        <v>18</v>
      </c>
      <c r="J188" s="181"/>
      <c r="K188" s="182"/>
      <c r="L188" s="182"/>
      <c r="M188" s="182"/>
      <c r="N188" s="183"/>
    </row>
    <row r="189" spans="1:14" ht="26.45" customHeight="1" x14ac:dyDescent="0.2">
      <c r="A189" s="41" t="s">
        <v>83</v>
      </c>
      <c r="B189" s="3">
        <v>4</v>
      </c>
      <c r="C189" s="4">
        <v>10000000</v>
      </c>
      <c r="D189" s="4">
        <f>C189</f>
        <v>10000000</v>
      </c>
      <c r="E189" s="5">
        <f>C189-D189</f>
        <v>0</v>
      </c>
      <c r="F189" s="44">
        <f>E189/C189</f>
        <v>0</v>
      </c>
      <c r="G189" s="98" t="s">
        <v>315</v>
      </c>
      <c r="H189" s="3"/>
      <c r="I189" s="3"/>
      <c r="J189" s="53">
        <v>212020200600</v>
      </c>
      <c r="K189" s="50">
        <f>C189</f>
        <v>10000000</v>
      </c>
      <c r="L189" s="50">
        <f>+D189</f>
        <v>10000000</v>
      </c>
      <c r="M189" s="50">
        <f>E189</f>
        <v>0</v>
      </c>
      <c r="N189" s="54">
        <v>4000108655</v>
      </c>
    </row>
    <row r="190" spans="1:14" ht="27" customHeight="1" x14ac:dyDescent="0.2">
      <c r="A190" s="41" t="s">
        <v>299</v>
      </c>
      <c r="B190" s="3">
        <v>2</v>
      </c>
      <c r="C190" s="4">
        <v>5000000</v>
      </c>
      <c r="D190" s="4">
        <f>C190</f>
        <v>5000000</v>
      </c>
      <c r="E190" s="5">
        <f>C190-D190</f>
        <v>0</v>
      </c>
      <c r="F190" s="44">
        <f>E190/C190</f>
        <v>0</v>
      </c>
      <c r="G190" s="98" t="s">
        <v>315</v>
      </c>
      <c r="H190" s="3"/>
      <c r="I190" s="3"/>
      <c r="J190" s="53">
        <v>212020200600</v>
      </c>
      <c r="K190" s="50">
        <f>C190</f>
        <v>5000000</v>
      </c>
      <c r="L190" s="50">
        <f>+D190</f>
        <v>5000000</v>
      </c>
      <c r="M190" s="50">
        <f>E190</f>
        <v>0</v>
      </c>
      <c r="N190" s="54">
        <v>4000108655</v>
      </c>
    </row>
    <row r="191" spans="1:14" ht="14.25" customHeight="1" x14ac:dyDescent="0.2">
      <c r="A191" s="41" t="s">
        <v>300</v>
      </c>
      <c r="B191" s="3">
        <v>1</v>
      </c>
      <c r="C191" s="4">
        <v>15000000</v>
      </c>
      <c r="D191" s="4">
        <f>C191</f>
        <v>15000000</v>
      </c>
      <c r="E191" s="5">
        <f>C191-D191</f>
        <v>0</v>
      </c>
      <c r="F191" s="44">
        <f>E191/C191</f>
        <v>0</v>
      </c>
      <c r="G191" s="98" t="s">
        <v>315</v>
      </c>
      <c r="H191" s="3"/>
      <c r="I191" s="3"/>
      <c r="J191" s="53">
        <v>212020200600</v>
      </c>
      <c r="K191" s="50">
        <f>C191</f>
        <v>15000000</v>
      </c>
      <c r="L191" s="50">
        <f>+D191</f>
        <v>15000000</v>
      </c>
      <c r="M191" s="50">
        <f>E191</f>
        <v>0</v>
      </c>
      <c r="N191" s="54">
        <v>4000108655</v>
      </c>
    </row>
    <row r="192" spans="1:14" ht="51" customHeight="1" x14ac:dyDescent="0.2">
      <c r="A192" s="41" t="s">
        <v>200</v>
      </c>
      <c r="B192" s="3">
        <f>7+4+(3)</f>
        <v>14</v>
      </c>
      <c r="C192" s="4">
        <f>31590000+16719164+21823956+21823956+21823956+21823956+21823956+(22400676)</f>
        <v>179829620</v>
      </c>
      <c r="D192" s="4">
        <f>31590000+16719164+21823956+(23400000+12754260+12754260+12754260+12754260+12754260+12754260+9770940)</f>
        <v>179829620</v>
      </c>
      <c r="E192" s="5">
        <f>C192-D192</f>
        <v>0</v>
      </c>
      <c r="F192" s="44">
        <f>E192/C192</f>
        <v>0</v>
      </c>
      <c r="G192" s="98" t="s">
        <v>395</v>
      </c>
      <c r="H192" s="3"/>
      <c r="I192" s="93" t="s">
        <v>401</v>
      </c>
      <c r="J192" s="53">
        <v>212020200800</v>
      </c>
      <c r="K192" s="50">
        <f>C192</f>
        <v>179829620</v>
      </c>
      <c r="L192" s="50">
        <f>+D192</f>
        <v>179829620</v>
      </c>
      <c r="M192" s="50">
        <f>E192</f>
        <v>0</v>
      </c>
      <c r="N192" s="54"/>
    </row>
    <row r="193" spans="1:14" ht="27" customHeight="1" x14ac:dyDescent="0.2">
      <c r="A193" s="163" t="s">
        <v>84</v>
      </c>
      <c r="B193" s="163"/>
      <c r="C193" s="70">
        <f>SUM(C189:C192)</f>
        <v>209829620</v>
      </c>
      <c r="D193" s="70">
        <f>SUM(D189:D192)</f>
        <v>209829620</v>
      </c>
      <c r="E193" s="70">
        <f>SUM(E189:E192)</f>
        <v>0</v>
      </c>
      <c r="F193" s="71">
        <f>E193/C193</f>
        <v>0</v>
      </c>
      <c r="G193" s="78"/>
      <c r="H193" s="72"/>
      <c r="I193" s="72"/>
      <c r="J193" s="66"/>
      <c r="K193" s="67"/>
      <c r="L193" s="68">
        <f>+D193</f>
        <v>209829620</v>
      </c>
      <c r="M193" s="68">
        <f>E193</f>
        <v>0</v>
      </c>
      <c r="N193" s="69"/>
    </row>
    <row r="194" spans="1:14" ht="14.45" customHeight="1" x14ac:dyDescent="0.2">
      <c r="A194" s="28" t="s">
        <v>37</v>
      </c>
      <c r="B194" s="165" t="s">
        <v>38</v>
      </c>
      <c r="C194" s="165"/>
      <c r="D194" s="165"/>
      <c r="E194" s="165"/>
      <c r="F194" s="165"/>
      <c r="G194" s="165"/>
      <c r="H194" s="165"/>
      <c r="I194" s="165"/>
      <c r="J194" s="181" t="s">
        <v>313</v>
      </c>
      <c r="K194" s="182" t="s">
        <v>12</v>
      </c>
      <c r="L194" s="182" t="s">
        <v>13</v>
      </c>
      <c r="M194" s="182" t="s">
        <v>14</v>
      </c>
      <c r="N194" s="183" t="s">
        <v>322</v>
      </c>
    </row>
    <row r="195" spans="1:14" x14ac:dyDescent="0.2">
      <c r="A195" s="28" t="s">
        <v>3</v>
      </c>
      <c r="B195" s="165" t="s">
        <v>79</v>
      </c>
      <c r="C195" s="165"/>
      <c r="D195" s="165"/>
      <c r="E195" s="165"/>
      <c r="F195" s="165"/>
      <c r="G195" s="165"/>
      <c r="H195" s="165"/>
      <c r="I195" s="165"/>
      <c r="J195" s="181"/>
      <c r="K195" s="182"/>
      <c r="L195" s="182"/>
      <c r="M195" s="182"/>
      <c r="N195" s="183"/>
    </row>
    <row r="196" spans="1:14" x14ac:dyDescent="0.2">
      <c r="A196" s="28" t="s">
        <v>5</v>
      </c>
      <c r="B196" s="170" t="s">
        <v>85</v>
      </c>
      <c r="C196" s="170"/>
      <c r="D196" s="170"/>
      <c r="E196" s="170"/>
      <c r="F196" s="170"/>
      <c r="G196" s="170"/>
      <c r="H196" s="170"/>
      <c r="I196" s="170"/>
      <c r="J196" s="181"/>
      <c r="K196" s="182"/>
      <c r="L196" s="182"/>
      <c r="M196" s="182"/>
      <c r="N196" s="183"/>
    </row>
    <row r="197" spans="1:14" x14ac:dyDescent="0.2">
      <c r="A197" s="28" t="s">
        <v>7</v>
      </c>
      <c r="B197" s="170" t="s">
        <v>81</v>
      </c>
      <c r="C197" s="170"/>
      <c r="D197" s="170"/>
      <c r="E197" s="170"/>
      <c r="F197" s="170"/>
      <c r="G197" s="170"/>
      <c r="H197" s="170"/>
      <c r="I197" s="170"/>
      <c r="J197" s="181"/>
      <c r="K197" s="182"/>
      <c r="L197" s="182"/>
      <c r="M197" s="182"/>
      <c r="N197" s="183"/>
    </row>
    <row r="198" spans="1:14" x14ac:dyDescent="0.2">
      <c r="A198" s="28" t="s">
        <v>9</v>
      </c>
      <c r="B198" s="170" t="s">
        <v>86</v>
      </c>
      <c r="C198" s="170"/>
      <c r="D198" s="170"/>
      <c r="E198" s="170"/>
      <c r="F198" s="170"/>
      <c r="G198" s="170"/>
      <c r="H198" s="170"/>
      <c r="I198" s="170"/>
      <c r="J198" s="181"/>
      <c r="K198" s="182"/>
      <c r="L198" s="182"/>
      <c r="M198" s="182"/>
      <c r="N198" s="183"/>
    </row>
    <row r="199" spans="1:14" ht="33.75" x14ac:dyDescent="0.2">
      <c r="A199" s="29" t="s">
        <v>10</v>
      </c>
      <c r="B199" s="29" t="s">
        <v>11</v>
      </c>
      <c r="C199" s="30" t="s">
        <v>12</v>
      </c>
      <c r="D199" s="31" t="s">
        <v>13</v>
      </c>
      <c r="E199" s="32" t="s">
        <v>14</v>
      </c>
      <c r="F199" s="29" t="s">
        <v>15</v>
      </c>
      <c r="G199" s="33" t="s">
        <v>16</v>
      </c>
      <c r="H199" s="29" t="s">
        <v>17</v>
      </c>
      <c r="I199" s="29" t="s">
        <v>18</v>
      </c>
      <c r="J199" s="181"/>
      <c r="K199" s="182"/>
      <c r="L199" s="182"/>
      <c r="M199" s="182"/>
      <c r="N199" s="183"/>
    </row>
    <row r="200" spans="1:14" ht="17.25" customHeight="1" x14ac:dyDescent="0.2">
      <c r="A200" s="41" t="s">
        <v>221</v>
      </c>
      <c r="B200" s="3">
        <v>9</v>
      </c>
      <c r="C200" s="4">
        <v>10000000</v>
      </c>
      <c r="D200" s="4">
        <f>C200</f>
        <v>10000000</v>
      </c>
      <c r="E200" s="5">
        <f>C200-D200</f>
        <v>0</v>
      </c>
      <c r="F200" s="44">
        <f t="shared" ref="F200:F205" si="18">E200/C200</f>
        <v>0</v>
      </c>
      <c r="G200" s="98" t="s">
        <v>315</v>
      </c>
      <c r="H200" s="3"/>
      <c r="I200" s="3"/>
      <c r="J200" s="53">
        <v>212020200600</v>
      </c>
      <c r="K200" s="50">
        <f>C200</f>
        <v>10000000</v>
      </c>
      <c r="L200" s="50">
        <f t="shared" ref="L200:L205" si="19">+D200</f>
        <v>10000000</v>
      </c>
      <c r="M200" s="50">
        <f>E200</f>
        <v>0</v>
      </c>
      <c r="N200" s="54">
        <v>4000108655</v>
      </c>
    </row>
    <row r="201" spans="1:14" ht="57" customHeight="1" x14ac:dyDescent="0.2">
      <c r="A201" s="41" t="s">
        <v>222</v>
      </c>
      <c r="B201" s="3">
        <v>3</v>
      </c>
      <c r="C201" s="4">
        <v>4000000</v>
      </c>
      <c r="D201" s="4">
        <v>4000000</v>
      </c>
      <c r="E201" s="5">
        <f>C201-D201</f>
        <v>0</v>
      </c>
      <c r="F201" s="44">
        <f t="shared" si="18"/>
        <v>0</v>
      </c>
      <c r="G201" s="98"/>
      <c r="H201" s="3"/>
      <c r="I201" s="91" t="s">
        <v>413</v>
      </c>
      <c r="J201" s="53">
        <v>212020200600</v>
      </c>
      <c r="K201" s="50">
        <f>C201</f>
        <v>4000000</v>
      </c>
      <c r="L201" s="50">
        <f t="shared" si="19"/>
        <v>4000000</v>
      </c>
      <c r="M201" s="50">
        <f>E201</f>
        <v>0</v>
      </c>
      <c r="N201" s="54"/>
    </row>
    <row r="202" spans="1:14" ht="49.15" customHeight="1" x14ac:dyDescent="0.2">
      <c r="A202" s="41" t="s">
        <v>223</v>
      </c>
      <c r="B202" s="3">
        <v>5</v>
      </c>
      <c r="C202" s="97">
        <v>2000000</v>
      </c>
      <c r="D202" s="97">
        <v>2000000</v>
      </c>
      <c r="E202" s="5">
        <f>C202-D202</f>
        <v>0</v>
      </c>
      <c r="F202" s="141">
        <f t="shared" si="18"/>
        <v>0</v>
      </c>
      <c r="G202" s="142" t="s">
        <v>455</v>
      </c>
      <c r="H202" s="3"/>
      <c r="I202" s="91" t="s">
        <v>414</v>
      </c>
      <c r="J202" s="53">
        <v>212020200600</v>
      </c>
      <c r="K202" s="50">
        <f>C202</f>
        <v>2000000</v>
      </c>
      <c r="L202" s="50">
        <f t="shared" si="19"/>
        <v>2000000</v>
      </c>
      <c r="M202" s="50">
        <f t="shared" ref="M202:M265" si="20">E202</f>
        <v>0</v>
      </c>
      <c r="N202" s="54">
        <v>4000110744</v>
      </c>
    </row>
    <row r="203" spans="1:14" ht="47.45" customHeight="1" x14ac:dyDescent="0.2">
      <c r="A203" s="41" t="s">
        <v>87</v>
      </c>
      <c r="B203" s="3">
        <v>3</v>
      </c>
      <c r="C203" s="4">
        <v>10000000</v>
      </c>
      <c r="D203" s="4">
        <v>10000000</v>
      </c>
      <c r="E203" s="5">
        <f>C203-D203</f>
        <v>0</v>
      </c>
      <c r="F203" s="44">
        <f t="shared" si="18"/>
        <v>0</v>
      </c>
      <c r="G203" s="98"/>
      <c r="H203" s="3"/>
      <c r="I203" s="91" t="s">
        <v>415</v>
      </c>
      <c r="J203" s="49">
        <v>212020200800</v>
      </c>
      <c r="K203" s="50">
        <f>C203</f>
        <v>10000000</v>
      </c>
      <c r="L203" s="50">
        <f t="shared" si="19"/>
        <v>10000000</v>
      </c>
      <c r="M203" s="50">
        <f t="shared" si="20"/>
        <v>0</v>
      </c>
      <c r="N203" s="54"/>
    </row>
    <row r="204" spans="1:14" ht="115.5" customHeight="1" x14ac:dyDescent="0.2">
      <c r="A204" s="41" t="s">
        <v>200</v>
      </c>
      <c r="B204" s="3">
        <f>6+1+3+1+1</f>
        <v>12</v>
      </c>
      <c r="C204" s="4">
        <f>31590000+14768908+21823956+21823956+21823956+21823956+(23400000+34139700+12754260+12754260)</f>
        <v>216702952</v>
      </c>
      <c r="D204" s="4">
        <f>31590000+14768908+21823956+21823956+21823956+21823956+(23400000+12754260+12754260+8631180+12754260+12754260)</f>
        <v>216702952</v>
      </c>
      <c r="E204" s="5">
        <f>C204-D204</f>
        <v>0</v>
      </c>
      <c r="F204" s="44">
        <f t="shared" si="18"/>
        <v>0</v>
      </c>
      <c r="G204" s="98" t="s">
        <v>433</v>
      </c>
      <c r="H204" s="3"/>
      <c r="I204" s="91" t="s">
        <v>445</v>
      </c>
      <c r="J204" s="53">
        <v>212020200800</v>
      </c>
      <c r="K204" s="50">
        <f>C204</f>
        <v>216702952</v>
      </c>
      <c r="L204" s="50">
        <f t="shared" si="19"/>
        <v>216702952</v>
      </c>
      <c r="M204" s="50">
        <f t="shared" si="20"/>
        <v>0</v>
      </c>
      <c r="N204" s="54"/>
    </row>
    <row r="205" spans="1:14" ht="27" customHeight="1" x14ac:dyDescent="0.2">
      <c r="A205" s="163" t="s">
        <v>88</v>
      </c>
      <c r="B205" s="163"/>
      <c r="C205" s="70">
        <f>SUM(C200:C204)</f>
        <v>242702952</v>
      </c>
      <c r="D205" s="70">
        <f>SUM(D200:D204)</f>
        <v>242702952</v>
      </c>
      <c r="E205" s="70">
        <f>SUM(E200:E204)</f>
        <v>0</v>
      </c>
      <c r="F205" s="71">
        <f t="shared" si="18"/>
        <v>0</v>
      </c>
      <c r="G205" s="78"/>
      <c r="H205" s="72"/>
      <c r="I205" s="72"/>
      <c r="J205" s="66"/>
      <c r="K205" s="67"/>
      <c r="L205" s="68">
        <f t="shared" si="19"/>
        <v>242702952</v>
      </c>
      <c r="M205" s="68">
        <f t="shared" si="20"/>
        <v>0</v>
      </c>
      <c r="N205" s="69"/>
    </row>
    <row r="206" spans="1:14" ht="14.45" customHeight="1" x14ac:dyDescent="0.2">
      <c r="A206" s="28" t="s">
        <v>37</v>
      </c>
      <c r="B206" s="165" t="s">
        <v>38</v>
      </c>
      <c r="C206" s="165"/>
      <c r="D206" s="165"/>
      <c r="E206" s="165"/>
      <c r="F206" s="165"/>
      <c r="G206" s="165"/>
      <c r="H206" s="165"/>
      <c r="I206" s="165"/>
      <c r="J206" s="181" t="s">
        <v>313</v>
      </c>
      <c r="K206" s="182" t="s">
        <v>12</v>
      </c>
      <c r="L206" s="182" t="s">
        <v>13</v>
      </c>
      <c r="M206" s="182" t="s">
        <v>14</v>
      </c>
      <c r="N206" s="183" t="s">
        <v>322</v>
      </c>
    </row>
    <row r="207" spans="1:14" x14ac:dyDescent="0.2">
      <c r="A207" s="28" t="s">
        <v>3</v>
      </c>
      <c r="B207" s="165" t="s">
        <v>79</v>
      </c>
      <c r="C207" s="165"/>
      <c r="D207" s="165"/>
      <c r="E207" s="165"/>
      <c r="F207" s="165"/>
      <c r="G207" s="165"/>
      <c r="H207" s="165"/>
      <c r="I207" s="165"/>
      <c r="J207" s="181"/>
      <c r="K207" s="182"/>
      <c r="L207" s="182"/>
      <c r="M207" s="182"/>
      <c r="N207" s="183"/>
    </row>
    <row r="208" spans="1:14" x14ac:dyDescent="0.2">
      <c r="A208" s="28" t="s">
        <v>5</v>
      </c>
      <c r="B208" s="170" t="s">
        <v>89</v>
      </c>
      <c r="C208" s="170"/>
      <c r="D208" s="170"/>
      <c r="E208" s="170"/>
      <c r="F208" s="170"/>
      <c r="G208" s="170"/>
      <c r="H208" s="170"/>
      <c r="I208" s="170"/>
      <c r="J208" s="181"/>
      <c r="K208" s="182"/>
      <c r="L208" s="182"/>
      <c r="M208" s="182"/>
      <c r="N208" s="183"/>
    </row>
    <row r="209" spans="1:14" x14ac:dyDescent="0.2">
      <c r="A209" s="28" t="s">
        <v>7</v>
      </c>
      <c r="B209" s="170" t="s">
        <v>81</v>
      </c>
      <c r="C209" s="170"/>
      <c r="D209" s="170"/>
      <c r="E209" s="170"/>
      <c r="F209" s="170"/>
      <c r="G209" s="170"/>
      <c r="H209" s="170"/>
      <c r="I209" s="170"/>
      <c r="J209" s="181"/>
      <c r="K209" s="182"/>
      <c r="L209" s="182"/>
      <c r="M209" s="182"/>
      <c r="N209" s="183"/>
    </row>
    <row r="210" spans="1:14" x14ac:dyDescent="0.2">
      <c r="A210" s="28" t="s">
        <v>9</v>
      </c>
      <c r="B210" s="170" t="s">
        <v>90</v>
      </c>
      <c r="C210" s="170"/>
      <c r="D210" s="170"/>
      <c r="E210" s="170"/>
      <c r="F210" s="170"/>
      <c r="G210" s="170"/>
      <c r="H210" s="170"/>
      <c r="I210" s="170"/>
      <c r="J210" s="181"/>
      <c r="K210" s="182"/>
      <c r="L210" s="182"/>
      <c r="M210" s="182"/>
      <c r="N210" s="183"/>
    </row>
    <row r="211" spans="1:14" ht="33.75" x14ac:dyDescent="0.2">
      <c r="A211" s="29" t="s">
        <v>10</v>
      </c>
      <c r="B211" s="29" t="s">
        <v>11</v>
      </c>
      <c r="C211" s="30" t="s">
        <v>12</v>
      </c>
      <c r="D211" s="31" t="s">
        <v>13</v>
      </c>
      <c r="E211" s="32" t="s">
        <v>14</v>
      </c>
      <c r="F211" s="29" t="s">
        <v>15</v>
      </c>
      <c r="G211" s="33" t="s">
        <v>16</v>
      </c>
      <c r="H211" s="29" t="s">
        <v>17</v>
      </c>
      <c r="I211" s="29" t="s">
        <v>18</v>
      </c>
      <c r="J211" s="181"/>
      <c r="K211" s="182"/>
      <c r="L211" s="182"/>
      <c r="M211" s="182"/>
      <c r="N211" s="183"/>
    </row>
    <row r="212" spans="1:14" ht="37.5" customHeight="1" x14ac:dyDescent="0.2">
      <c r="A212" s="205" t="s">
        <v>440</v>
      </c>
      <c r="B212" s="206"/>
      <c r="C212" s="206"/>
      <c r="D212" s="206"/>
      <c r="E212" s="206"/>
      <c r="F212" s="206"/>
      <c r="G212" s="206"/>
      <c r="H212" s="206"/>
      <c r="I212" s="206"/>
      <c r="J212" s="206"/>
      <c r="K212" s="206"/>
      <c r="L212" s="206"/>
      <c r="M212" s="206"/>
      <c r="N212" s="207"/>
    </row>
    <row r="213" spans="1:14" ht="25.15" customHeight="1" x14ac:dyDescent="0.2">
      <c r="A213" s="41" t="s">
        <v>224</v>
      </c>
      <c r="B213" s="3">
        <v>1</v>
      </c>
      <c r="C213" s="97">
        <v>715720</v>
      </c>
      <c r="D213" s="97">
        <v>715720</v>
      </c>
      <c r="E213" s="5">
        <f>C213-D213</f>
        <v>0</v>
      </c>
      <c r="F213" s="141">
        <f>E213/C213</f>
        <v>0</v>
      </c>
      <c r="G213" s="142"/>
      <c r="H213" s="3"/>
      <c r="I213" s="3"/>
      <c r="J213" s="56">
        <v>212020200800</v>
      </c>
      <c r="K213" s="147">
        <f t="shared" ref="K213:K223" si="21">C213</f>
        <v>715720</v>
      </c>
      <c r="L213" s="147">
        <f>+D213</f>
        <v>715720</v>
      </c>
      <c r="M213" s="147">
        <f t="shared" si="20"/>
        <v>0</v>
      </c>
      <c r="N213" s="145">
        <v>4000110635</v>
      </c>
    </row>
    <row r="214" spans="1:14" x14ac:dyDescent="0.2">
      <c r="A214" s="41" t="s">
        <v>225</v>
      </c>
      <c r="B214" s="3">
        <v>3</v>
      </c>
      <c r="C214" s="97">
        <v>2180937</v>
      </c>
      <c r="D214" s="97">
        <v>2180937</v>
      </c>
      <c r="E214" s="5">
        <f t="shared" ref="E214:E233" si="22">C214-D214</f>
        <v>0</v>
      </c>
      <c r="F214" s="141">
        <f t="shared" ref="F214:F233" si="23">E214/C214</f>
        <v>0</v>
      </c>
      <c r="G214" s="142"/>
      <c r="H214" s="3"/>
      <c r="I214" s="3"/>
      <c r="J214" s="56">
        <v>212020200800</v>
      </c>
      <c r="K214" s="147">
        <f t="shared" si="21"/>
        <v>2180937</v>
      </c>
      <c r="L214" s="147">
        <f>+D214</f>
        <v>2180937</v>
      </c>
      <c r="M214" s="147">
        <f t="shared" si="20"/>
        <v>0</v>
      </c>
      <c r="N214" s="145">
        <v>4000110635</v>
      </c>
    </row>
    <row r="215" spans="1:14" x14ac:dyDescent="0.2">
      <c r="A215" s="41" t="s">
        <v>226</v>
      </c>
      <c r="B215" s="3">
        <v>1</v>
      </c>
      <c r="C215" s="97">
        <v>12236500</v>
      </c>
      <c r="D215" s="97">
        <v>12236500</v>
      </c>
      <c r="E215" s="5">
        <f t="shared" si="22"/>
        <v>0</v>
      </c>
      <c r="F215" s="141">
        <f t="shared" si="23"/>
        <v>0</v>
      </c>
      <c r="G215" s="142"/>
      <c r="H215" s="3"/>
      <c r="I215" s="3"/>
      <c r="J215" s="56">
        <v>212020200800</v>
      </c>
      <c r="K215" s="147">
        <f t="shared" si="21"/>
        <v>12236500</v>
      </c>
      <c r="L215" s="147">
        <f>+D215</f>
        <v>12236500</v>
      </c>
      <c r="M215" s="147">
        <f t="shared" si="20"/>
        <v>0</v>
      </c>
      <c r="N215" s="145">
        <v>4000110635</v>
      </c>
    </row>
    <row r="216" spans="1:14" x14ac:dyDescent="0.2">
      <c r="A216" s="41" t="s">
        <v>227</v>
      </c>
      <c r="B216" s="3">
        <v>1</v>
      </c>
      <c r="C216" s="97">
        <v>8211400</v>
      </c>
      <c r="D216" s="97">
        <v>8211400</v>
      </c>
      <c r="E216" s="5">
        <f t="shared" si="22"/>
        <v>0</v>
      </c>
      <c r="F216" s="141">
        <f t="shared" si="23"/>
        <v>0</v>
      </c>
      <c r="G216" s="142"/>
      <c r="H216" s="3"/>
      <c r="I216" s="3"/>
      <c r="J216" s="56">
        <v>212020200800</v>
      </c>
      <c r="K216" s="147">
        <f t="shared" si="21"/>
        <v>8211400</v>
      </c>
      <c r="L216" s="147">
        <f t="shared" ref="L216:L279" si="24">+D216</f>
        <v>8211400</v>
      </c>
      <c r="M216" s="147">
        <f t="shared" si="20"/>
        <v>0</v>
      </c>
      <c r="N216" s="145">
        <v>4000110635</v>
      </c>
    </row>
    <row r="217" spans="1:14" x14ac:dyDescent="0.2">
      <c r="A217" s="41" t="s">
        <v>228</v>
      </c>
      <c r="B217" s="3">
        <v>1</v>
      </c>
      <c r="C217" s="97">
        <v>8272502</v>
      </c>
      <c r="D217" s="97">
        <v>8272502</v>
      </c>
      <c r="E217" s="5">
        <f t="shared" si="22"/>
        <v>0</v>
      </c>
      <c r="F217" s="141">
        <f t="shared" si="23"/>
        <v>0</v>
      </c>
      <c r="G217" s="142"/>
      <c r="H217" s="3"/>
      <c r="I217" s="3"/>
      <c r="J217" s="56">
        <v>212020200800</v>
      </c>
      <c r="K217" s="147">
        <f t="shared" si="21"/>
        <v>8272502</v>
      </c>
      <c r="L217" s="147">
        <f t="shared" si="24"/>
        <v>8272502</v>
      </c>
      <c r="M217" s="147">
        <f t="shared" si="20"/>
        <v>0</v>
      </c>
      <c r="N217" s="145">
        <v>4000110635</v>
      </c>
    </row>
    <row r="218" spans="1:14" ht="10.15" customHeight="1" x14ac:dyDescent="0.2">
      <c r="A218" s="205" t="s">
        <v>229</v>
      </c>
      <c r="B218" s="206"/>
      <c r="C218" s="206"/>
      <c r="D218" s="206"/>
      <c r="E218" s="206"/>
      <c r="F218" s="206"/>
      <c r="G218" s="206"/>
      <c r="H218" s="206"/>
      <c r="I218" s="206"/>
      <c r="J218" s="206"/>
      <c r="K218" s="206"/>
      <c r="L218" s="206"/>
      <c r="M218" s="206"/>
      <c r="N218" s="207"/>
    </row>
    <row r="219" spans="1:14" ht="24" customHeight="1" x14ac:dyDescent="0.2">
      <c r="A219" s="41" t="s">
        <v>224</v>
      </c>
      <c r="B219" s="3">
        <v>1</v>
      </c>
      <c r="C219" s="97">
        <v>711800</v>
      </c>
      <c r="D219" s="97">
        <v>711800</v>
      </c>
      <c r="E219" s="5">
        <f t="shared" si="22"/>
        <v>0</v>
      </c>
      <c r="F219" s="141">
        <f t="shared" si="23"/>
        <v>0</v>
      </c>
      <c r="G219" s="142"/>
      <c r="H219" s="3"/>
      <c r="I219" s="3"/>
      <c r="J219" s="56">
        <v>212020200800</v>
      </c>
      <c r="K219" s="147">
        <f t="shared" si="21"/>
        <v>711800</v>
      </c>
      <c r="L219" s="147">
        <f t="shared" si="24"/>
        <v>711800</v>
      </c>
      <c r="M219" s="147">
        <f t="shared" si="20"/>
        <v>0</v>
      </c>
      <c r="N219" s="145">
        <v>4000110635</v>
      </c>
    </row>
    <row r="220" spans="1:14" x14ac:dyDescent="0.2">
      <c r="A220" s="41" t="s">
        <v>225</v>
      </c>
      <c r="B220" s="3">
        <v>3</v>
      </c>
      <c r="C220" s="97">
        <v>711800</v>
      </c>
      <c r="D220" s="97">
        <v>711800</v>
      </c>
      <c r="E220" s="5">
        <f t="shared" si="22"/>
        <v>0</v>
      </c>
      <c r="F220" s="141">
        <f t="shared" si="23"/>
        <v>0</v>
      </c>
      <c r="G220" s="142"/>
      <c r="H220" s="3"/>
      <c r="I220" s="3"/>
      <c r="J220" s="56">
        <v>212020200800</v>
      </c>
      <c r="K220" s="147">
        <f t="shared" si="21"/>
        <v>711800</v>
      </c>
      <c r="L220" s="147">
        <f t="shared" si="24"/>
        <v>711800</v>
      </c>
      <c r="M220" s="147">
        <f t="shared" si="20"/>
        <v>0</v>
      </c>
      <c r="N220" s="145">
        <v>4000110635</v>
      </c>
    </row>
    <row r="221" spans="1:14" x14ac:dyDescent="0.2">
      <c r="A221" s="41" t="s">
        <v>226</v>
      </c>
      <c r="B221" s="3">
        <v>1</v>
      </c>
      <c r="C221" s="97">
        <v>3309000</v>
      </c>
      <c r="D221" s="97">
        <v>3309000</v>
      </c>
      <c r="E221" s="5">
        <f t="shared" si="22"/>
        <v>0</v>
      </c>
      <c r="F221" s="141">
        <f t="shared" si="23"/>
        <v>0</v>
      </c>
      <c r="G221" s="142"/>
      <c r="H221" s="3"/>
      <c r="I221" s="3"/>
      <c r="J221" s="56">
        <v>212020200800</v>
      </c>
      <c r="K221" s="147">
        <f t="shared" si="21"/>
        <v>3309000</v>
      </c>
      <c r="L221" s="147">
        <f t="shared" si="24"/>
        <v>3309000</v>
      </c>
      <c r="M221" s="147">
        <f t="shared" si="20"/>
        <v>0</v>
      </c>
      <c r="N221" s="145">
        <v>4000110635</v>
      </c>
    </row>
    <row r="222" spans="1:14" x14ac:dyDescent="0.2">
      <c r="A222" s="41" t="s">
        <v>227</v>
      </c>
      <c r="B222" s="3">
        <v>1</v>
      </c>
      <c r="C222" s="97">
        <v>5906200</v>
      </c>
      <c r="D222" s="97">
        <v>5906200</v>
      </c>
      <c r="E222" s="5">
        <f t="shared" si="22"/>
        <v>0</v>
      </c>
      <c r="F222" s="141">
        <f t="shared" si="23"/>
        <v>0</v>
      </c>
      <c r="G222" s="142"/>
      <c r="H222" s="3"/>
      <c r="I222" s="3"/>
      <c r="J222" s="56">
        <v>212020200800</v>
      </c>
      <c r="K222" s="147">
        <f t="shared" si="21"/>
        <v>5906200</v>
      </c>
      <c r="L222" s="147">
        <f t="shared" si="24"/>
        <v>5906200</v>
      </c>
      <c r="M222" s="147">
        <f t="shared" si="20"/>
        <v>0</v>
      </c>
      <c r="N222" s="145">
        <v>4000110635</v>
      </c>
    </row>
    <row r="223" spans="1:14" x14ac:dyDescent="0.2">
      <c r="A223" s="41" t="s">
        <v>228</v>
      </c>
      <c r="B223" s="3">
        <v>1</v>
      </c>
      <c r="C223" s="97">
        <v>3516080</v>
      </c>
      <c r="D223" s="97">
        <v>3516080</v>
      </c>
      <c r="E223" s="5">
        <f t="shared" si="22"/>
        <v>0</v>
      </c>
      <c r="F223" s="141">
        <f t="shared" si="23"/>
        <v>0</v>
      </c>
      <c r="G223" s="142"/>
      <c r="H223" s="3"/>
      <c r="I223" s="3"/>
      <c r="J223" s="56">
        <v>212020200800</v>
      </c>
      <c r="K223" s="147">
        <f t="shared" si="21"/>
        <v>3516080</v>
      </c>
      <c r="L223" s="147">
        <f t="shared" si="24"/>
        <v>3516080</v>
      </c>
      <c r="M223" s="147">
        <f t="shared" si="20"/>
        <v>0</v>
      </c>
      <c r="N223" s="145">
        <v>4000110635</v>
      </c>
    </row>
    <row r="224" spans="1:14" ht="10.15" customHeight="1" x14ac:dyDescent="0.2">
      <c r="A224" s="205" t="s">
        <v>91</v>
      </c>
      <c r="B224" s="206"/>
      <c r="C224" s="206"/>
      <c r="D224" s="206"/>
      <c r="E224" s="206"/>
      <c r="F224" s="206"/>
      <c r="G224" s="206"/>
      <c r="H224" s="206"/>
      <c r="I224" s="206"/>
      <c r="J224" s="206"/>
      <c r="K224" s="206"/>
      <c r="L224" s="206"/>
      <c r="M224" s="206"/>
      <c r="N224" s="207"/>
    </row>
    <row r="225" spans="1:14" ht="22.5" x14ac:dyDescent="0.2">
      <c r="A225" s="41" t="s">
        <v>230</v>
      </c>
      <c r="B225" s="3" t="s">
        <v>206</v>
      </c>
      <c r="C225" s="196">
        <v>21980000</v>
      </c>
      <c r="D225" s="196">
        <f>C225</f>
        <v>21980000</v>
      </c>
      <c r="E225" s="197">
        <f t="shared" si="22"/>
        <v>0</v>
      </c>
      <c r="F225" s="200">
        <f t="shared" si="23"/>
        <v>0</v>
      </c>
      <c r="G225" s="201" t="s">
        <v>315</v>
      </c>
      <c r="H225" s="201"/>
      <c r="I225" s="201"/>
      <c r="J225" s="166">
        <v>212020200800</v>
      </c>
      <c r="K225" s="167">
        <f>C225</f>
        <v>21980000</v>
      </c>
      <c r="L225" s="50">
        <f t="shared" si="24"/>
        <v>21980000</v>
      </c>
      <c r="M225" s="50">
        <f t="shared" si="20"/>
        <v>0</v>
      </c>
      <c r="N225" s="54">
        <v>4000108655</v>
      </c>
    </row>
    <row r="226" spans="1:14" ht="46.9" customHeight="1" x14ac:dyDescent="0.2">
      <c r="A226" s="41" t="s">
        <v>231</v>
      </c>
      <c r="B226" s="3">
        <v>45</v>
      </c>
      <c r="C226" s="196"/>
      <c r="D226" s="196"/>
      <c r="E226" s="198"/>
      <c r="F226" s="200"/>
      <c r="G226" s="201"/>
      <c r="H226" s="201"/>
      <c r="I226" s="201"/>
      <c r="J226" s="166"/>
      <c r="K226" s="168"/>
      <c r="L226" s="50">
        <f t="shared" si="24"/>
        <v>0</v>
      </c>
      <c r="M226" s="50">
        <f t="shared" si="20"/>
        <v>0</v>
      </c>
      <c r="N226" s="54"/>
    </row>
    <row r="227" spans="1:14" ht="25.9" customHeight="1" x14ac:dyDescent="0.2">
      <c r="A227" s="41" t="s">
        <v>232</v>
      </c>
      <c r="B227" s="3">
        <v>45</v>
      </c>
      <c r="C227" s="196"/>
      <c r="D227" s="196"/>
      <c r="E227" s="198"/>
      <c r="F227" s="200"/>
      <c r="G227" s="201"/>
      <c r="H227" s="201"/>
      <c r="I227" s="201"/>
      <c r="J227" s="166"/>
      <c r="K227" s="168"/>
      <c r="L227" s="50">
        <f t="shared" si="24"/>
        <v>0</v>
      </c>
      <c r="M227" s="50">
        <f t="shared" si="20"/>
        <v>0</v>
      </c>
      <c r="N227" s="54"/>
    </row>
    <row r="228" spans="1:14" x14ac:dyDescent="0.2">
      <c r="A228" s="41" t="s">
        <v>233</v>
      </c>
      <c r="B228" s="3">
        <v>3</v>
      </c>
      <c r="C228" s="196"/>
      <c r="D228" s="196"/>
      <c r="E228" s="198"/>
      <c r="F228" s="200"/>
      <c r="G228" s="201"/>
      <c r="H228" s="201"/>
      <c r="I228" s="201"/>
      <c r="J228" s="166"/>
      <c r="K228" s="168"/>
      <c r="L228" s="50">
        <f t="shared" si="24"/>
        <v>0</v>
      </c>
      <c r="M228" s="50">
        <f t="shared" si="20"/>
        <v>0</v>
      </c>
      <c r="N228" s="54"/>
    </row>
    <row r="229" spans="1:14" ht="22.5" x14ac:dyDescent="0.2">
      <c r="A229" s="41" t="s">
        <v>234</v>
      </c>
      <c r="B229" s="3">
        <v>4</v>
      </c>
      <c r="C229" s="196"/>
      <c r="D229" s="196"/>
      <c r="E229" s="198"/>
      <c r="F229" s="200"/>
      <c r="G229" s="201"/>
      <c r="H229" s="201"/>
      <c r="I229" s="201"/>
      <c r="J229" s="166"/>
      <c r="K229" s="168"/>
      <c r="L229" s="50">
        <f t="shared" si="24"/>
        <v>0</v>
      </c>
      <c r="M229" s="50">
        <f t="shared" si="20"/>
        <v>0</v>
      </c>
      <c r="N229" s="54"/>
    </row>
    <row r="230" spans="1:14" ht="25.15" customHeight="1" x14ac:dyDescent="0.2">
      <c r="A230" s="41" t="s">
        <v>235</v>
      </c>
      <c r="B230" s="3">
        <v>9</v>
      </c>
      <c r="C230" s="196"/>
      <c r="D230" s="196"/>
      <c r="E230" s="198"/>
      <c r="F230" s="200"/>
      <c r="G230" s="201"/>
      <c r="H230" s="201"/>
      <c r="I230" s="201"/>
      <c r="J230" s="166"/>
      <c r="K230" s="168"/>
      <c r="L230" s="50">
        <f t="shared" si="24"/>
        <v>0</v>
      </c>
      <c r="M230" s="50">
        <f t="shared" si="20"/>
        <v>0</v>
      </c>
      <c r="N230" s="54"/>
    </row>
    <row r="231" spans="1:14" x14ac:dyDescent="0.2">
      <c r="A231" s="41" t="s">
        <v>236</v>
      </c>
      <c r="B231" s="3"/>
      <c r="C231" s="196"/>
      <c r="D231" s="196"/>
      <c r="E231" s="199"/>
      <c r="F231" s="200"/>
      <c r="G231" s="201"/>
      <c r="H231" s="201"/>
      <c r="I231" s="201"/>
      <c r="J231" s="166"/>
      <c r="K231" s="168"/>
      <c r="L231" s="50">
        <f t="shared" si="24"/>
        <v>0</v>
      </c>
      <c r="M231" s="50">
        <f t="shared" si="20"/>
        <v>0</v>
      </c>
      <c r="N231" s="54"/>
    </row>
    <row r="232" spans="1:14" ht="14.45" customHeight="1" x14ac:dyDescent="0.2">
      <c r="A232" s="205" t="s">
        <v>92</v>
      </c>
      <c r="B232" s="206"/>
      <c r="C232" s="206"/>
      <c r="D232" s="206"/>
      <c r="E232" s="206"/>
      <c r="F232" s="206"/>
      <c r="G232" s="206"/>
      <c r="H232" s="206"/>
      <c r="I232" s="206"/>
      <c r="J232" s="206"/>
      <c r="K232" s="206"/>
      <c r="L232" s="206"/>
      <c r="M232" s="206"/>
      <c r="N232" s="207"/>
    </row>
    <row r="233" spans="1:14" ht="25.15" customHeight="1" x14ac:dyDescent="0.2">
      <c r="A233" s="41" t="s">
        <v>237</v>
      </c>
      <c r="B233" s="3" t="s">
        <v>206</v>
      </c>
      <c r="C233" s="196">
        <v>35000000</v>
      </c>
      <c r="D233" s="196">
        <f>C233</f>
        <v>35000000</v>
      </c>
      <c r="E233" s="197">
        <f t="shared" si="22"/>
        <v>0</v>
      </c>
      <c r="F233" s="200">
        <f t="shared" si="23"/>
        <v>0</v>
      </c>
      <c r="G233" s="201" t="s">
        <v>315</v>
      </c>
      <c r="H233" s="3"/>
      <c r="I233" s="3"/>
      <c r="J233" s="166">
        <v>212020200600</v>
      </c>
      <c r="K233" s="169">
        <f>C233</f>
        <v>35000000</v>
      </c>
      <c r="L233" s="50">
        <f t="shared" si="24"/>
        <v>35000000</v>
      </c>
      <c r="M233" s="50">
        <f t="shared" si="20"/>
        <v>0</v>
      </c>
      <c r="N233" s="54">
        <v>4000108655</v>
      </c>
    </row>
    <row r="234" spans="1:14" ht="48.75" customHeight="1" x14ac:dyDescent="0.2">
      <c r="A234" s="41" t="s">
        <v>238</v>
      </c>
      <c r="B234" s="3">
        <v>3</v>
      </c>
      <c r="C234" s="196"/>
      <c r="D234" s="196"/>
      <c r="E234" s="198"/>
      <c r="F234" s="200"/>
      <c r="G234" s="201"/>
      <c r="H234" s="3"/>
      <c r="I234" s="3"/>
      <c r="J234" s="166"/>
      <c r="K234" s="169"/>
      <c r="L234" s="50">
        <f t="shared" si="24"/>
        <v>0</v>
      </c>
      <c r="M234" s="50">
        <f t="shared" si="20"/>
        <v>0</v>
      </c>
      <c r="N234" s="54"/>
    </row>
    <row r="235" spans="1:14" ht="24" customHeight="1" x14ac:dyDescent="0.2">
      <c r="A235" s="41" t="s">
        <v>239</v>
      </c>
      <c r="B235" s="3">
        <v>10</v>
      </c>
      <c r="C235" s="196"/>
      <c r="D235" s="196"/>
      <c r="E235" s="198"/>
      <c r="F235" s="200"/>
      <c r="G235" s="201"/>
      <c r="H235" s="3"/>
      <c r="I235" s="3"/>
      <c r="J235" s="166"/>
      <c r="K235" s="169"/>
      <c r="L235" s="50">
        <f t="shared" si="24"/>
        <v>0</v>
      </c>
      <c r="M235" s="50">
        <f t="shared" si="20"/>
        <v>0</v>
      </c>
      <c r="N235" s="54"/>
    </row>
    <row r="236" spans="1:14" ht="45" x14ac:dyDescent="0.2">
      <c r="A236" s="41" t="s">
        <v>240</v>
      </c>
      <c r="B236" s="3">
        <v>9</v>
      </c>
      <c r="C236" s="196"/>
      <c r="D236" s="196"/>
      <c r="E236" s="198"/>
      <c r="F236" s="200"/>
      <c r="G236" s="201"/>
      <c r="H236" s="3"/>
      <c r="I236" s="3"/>
      <c r="J236" s="166"/>
      <c r="K236" s="169"/>
      <c r="L236" s="50">
        <f t="shared" si="24"/>
        <v>0</v>
      </c>
      <c r="M236" s="50">
        <f t="shared" si="20"/>
        <v>0</v>
      </c>
      <c r="N236" s="54"/>
    </row>
    <row r="237" spans="1:14" ht="27" customHeight="1" x14ac:dyDescent="0.2">
      <c r="A237" s="41" t="s">
        <v>241</v>
      </c>
      <c r="B237" s="3">
        <v>10</v>
      </c>
      <c r="C237" s="196"/>
      <c r="D237" s="196"/>
      <c r="E237" s="198"/>
      <c r="F237" s="200"/>
      <c r="G237" s="201"/>
      <c r="H237" s="3"/>
      <c r="I237" s="3"/>
      <c r="J237" s="166"/>
      <c r="K237" s="169"/>
      <c r="L237" s="50">
        <f t="shared" si="24"/>
        <v>0</v>
      </c>
      <c r="M237" s="50">
        <f t="shared" si="20"/>
        <v>0</v>
      </c>
      <c r="N237" s="54"/>
    </row>
    <row r="238" spans="1:14" ht="22.5" x14ac:dyDescent="0.2">
      <c r="A238" s="41" t="s">
        <v>242</v>
      </c>
      <c r="B238" s="3">
        <v>46</v>
      </c>
      <c r="C238" s="196"/>
      <c r="D238" s="196"/>
      <c r="E238" s="198"/>
      <c r="F238" s="200"/>
      <c r="G238" s="201"/>
      <c r="H238" s="3"/>
      <c r="I238" s="3"/>
      <c r="J238" s="166"/>
      <c r="K238" s="169"/>
      <c r="L238" s="50">
        <f t="shared" si="24"/>
        <v>0</v>
      </c>
      <c r="M238" s="50">
        <f t="shared" si="20"/>
        <v>0</v>
      </c>
      <c r="N238" s="54"/>
    </row>
    <row r="239" spans="1:14" ht="25.15" customHeight="1" x14ac:dyDescent="0.2">
      <c r="A239" s="41" t="s">
        <v>243</v>
      </c>
      <c r="B239" s="3">
        <v>20</v>
      </c>
      <c r="C239" s="196"/>
      <c r="D239" s="196"/>
      <c r="E239" s="198"/>
      <c r="F239" s="200"/>
      <c r="G239" s="201"/>
      <c r="H239" s="3"/>
      <c r="I239" s="3"/>
      <c r="J239" s="166"/>
      <c r="K239" s="169"/>
      <c r="L239" s="50">
        <f t="shared" si="24"/>
        <v>0</v>
      </c>
      <c r="M239" s="50">
        <f t="shared" si="20"/>
        <v>0</v>
      </c>
      <c r="N239" s="54"/>
    </row>
    <row r="240" spans="1:14" ht="22.5" x14ac:dyDescent="0.2">
      <c r="A240" s="41" t="s">
        <v>244</v>
      </c>
      <c r="B240" s="3">
        <v>1</v>
      </c>
      <c r="C240" s="196"/>
      <c r="D240" s="196"/>
      <c r="E240" s="198"/>
      <c r="F240" s="200"/>
      <c r="G240" s="201"/>
      <c r="H240" s="3"/>
      <c r="I240" s="3"/>
      <c r="J240" s="166"/>
      <c r="K240" s="169"/>
      <c r="L240" s="50">
        <f t="shared" si="24"/>
        <v>0</v>
      </c>
      <c r="M240" s="50">
        <f t="shared" si="20"/>
        <v>0</v>
      </c>
      <c r="N240" s="54"/>
    </row>
    <row r="241" spans="1:14" ht="22.5" x14ac:dyDescent="0.2">
      <c r="A241" s="41" t="s">
        <v>245</v>
      </c>
      <c r="B241" s="3">
        <v>6</v>
      </c>
      <c r="C241" s="196"/>
      <c r="D241" s="196"/>
      <c r="E241" s="198"/>
      <c r="F241" s="200"/>
      <c r="G241" s="201"/>
      <c r="H241" s="3"/>
      <c r="I241" s="3"/>
      <c r="J241" s="166"/>
      <c r="K241" s="169"/>
      <c r="L241" s="50">
        <f t="shared" si="24"/>
        <v>0</v>
      </c>
      <c r="M241" s="50">
        <f t="shared" si="20"/>
        <v>0</v>
      </c>
      <c r="N241" s="54"/>
    </row>
    <row r="242" spans="1:14" ht="56.45" customHeight="1" x14ac:dyDescent="0.2">
      <c r="A242" s="41" t="s">
        <v>246</v>
      </c>
      <c r="B242" s="3" t="s">
        <v>206</v>
      </c>
      <c r="C242" s="196"/>
      <c r="D242" s="196"/>
      <c r="E242" s="198"/>
      <c r="F242" s="200"/>
      <c r="G242" s="201"/>
      <c r="H242" s="3"/>
      <c r="I242" s="3"/>
      <c r="J242" s="166"/>
      <c r="K242" s="169"/>
      <c r="L242" s="50">
        <f t="shared" si="24"/>
        <v>0</v>
      </c>
      <c r="M242" s="50">
        <f t="shared" si="20"/>
        <v>0</v>
      </c>
      <c r="N242" s="54"/>
    </row>
    <row r="243" spans="1:14" ht="22.5" x14ac:dyDescent="0.2">
      <c r="A243" s="41" t="s">
        <v>247</v>
      </c>
      <c r="B243" s="3" t="s">
        <v>206</v>
      </c>
      <c r="C243" s="196"/>
      <c r="D243" s="196"/>
      <c r="E243" s="198"/>
      <c r="F243" s="200"/>
      <c r="G243" s="201"/>
      <c r="H243" s="3"/>
      <c r="I243" s="3"/>
      <c r="J243" s="166"/>
      <c r="K243" s="169"/>
      <c r="L243" s="50">
        <f t="shared" si="24"/>
        <v>0</v>
      </c>
      <c r="M243" s="50">
        <f t="shared" si="20"/>
        <v>0</v>
      </c>
      <c r="N243" s="54"/>
    </row>
    <row r="244" spans="1:14" ht="22.5" x14ac:dyDescent="0.2">
      <c r="A244" s="41" t="s">
        <v>248</v>
      </c>
      <c r="B244" s="3">
        <v>10</v>
      </c>
      <c r="C244" s="196"/>
      <c r="D244" s="196"/>
      <c r="E244" s="198"/>
      <c r="F244" s="200"/>
      <c r="G244" s="201"/>
      <c r="H244" s="3"/>
      <c r="I244" s="3"/>
      <c r="J244" s="166"/>
      <c r="K244" s="169"/>
      <c r="L244" s="50">
        <f t="shared" si="24"/>
        <v>0</v>
      </c>
      <c r="M244" s="50">
        <f t="shared" si="20"/>
        <v>0</v>
      </c>
      <c r="N244" s="54"/>
    </row>
    <row r="245" spans="1:14" ht="33.75" x14ac:dyDescent="0.2">
      <c r="A245" s="41" t="s">
        <v>249</v>
      </c>
      <c r="B245" s="3">
        <v>11</v>
      </c>
      <c r="C245" s="196"/>
      <c r="D245" s="196"/>
      <c r="E245" s="198"/>
      <c r="F245" s="200"/>
      <c r="G245" s="201"/>
      <c r="H245" s="3"/>
      <c r="I245" s="3"/>
      <c r="J245" s="166"/>
      <c r="K245" s="169"/>
      <c r="L245" s="50">
        <f t="shared" si="24"/>
        <v>0</v>
      </c>
      <c r="M245" s="50">
        <f t="shared" si="20"/>
        <v>0</v>
      </c>
      <c r="N245" s="54"/>
    </row>
    <row r="246" spans="1:14" x14ac:dyDescent="0.2">
      <c r="A246" s="41" t="s">
        <v>250</v>
      </c>
      <c r="B246" s="3">
        <v>10</v>
      </c>
      <c r="C246" s="196"/>
      <c r="D246" s="196"/>
      <c r="E246" s="198"/>
      <c r="F246" s="200"/>
      <c r="G246" s="201"/>
      <c r="H246" s="3"/>
      <c r="I246" s="3"/>
      <c r="J246" s="166"/>
      <c r="K246" s="169"/>
      <c r="L246" s="50">
        <f t="shared" si="24"/>
        <v>0</v>
      </c>
      <c r="M246" s="50">
        <f t="shared" si="20"/>
        <v>0</v>
      </c>
      <c r="N246" s="54"/>
    </row>
    <row r="247" spans="1:14" ht="22.5" x14ac:dyDescent="0.2">
      <c r="A247" s="41" t="s">
        <v>251</v>
      </c>
      <c r="B247" s="3">
        <v>10</v>
      </c>
      <c r="C247" s="196"/>
      <c r="D247" s="196"/>
      <c r="E247" s="198"/>
      <c r="F247" s="200"/>
      <c r="G247" s="201"/>
      <c r="H247" s="3"/>
      <c r="I247" s="3"/>
      <c r="J247" s="166"/>
      <c r="K247" s="169"/>
      <c r="L247" s="50">
        <f t="shared" si="24"/>
        <v>0</v>
      </c>
      <c r="M247" s="50">
        <f t="shared" si="20"/>
        <v>0</v>
      </c>
      <c r="N247" s="54"/>
    </row>
    <row r="248" spans="1:14" ht="37.15" customHeight="1" x14ac:dyDescent="0.2">
      <c r="A248" s="41" t="s">
        <v>252</v>
      </c>
      <c r="B248" s="3" t="s">
        <v>206</v>
      </c>
      <c r="C248" s="196"/>
      <c r="D248" s="196"/>
      <c r="E248" s="198"/>
      <c r="F248" s="200"/>
      <c r="G248" s="201"/>
      <c r="H248" s="3"/>
      <c r="I248" s="3"/>
      <c r="J248" s="166"/>
      <c r="K248" s="169"/>
      <c r="L248" s="50">
        <f t="shared" si="24"/>
        <v>0</v>
      </c>
      <c r="M248" s="50">
        <f t="shared" si="20"/>
        <v>0</v>
      </c>
      <c r="N248" s="54"/>
    </row>
    <row r="249" spans="1:14" ht="28.9" customHeight="1" x14ac:dyDescent="0.2">
      <c r="A249" s="41" t="s">
        <v>253</v>
      </c>
      <c r="B249" s="3">
        <v>1</v>
      </c>
      <c r="C249" s="196"/>
      <c r="D249" s="196"/>
      <c r="E249" s="198"/>
      <c r="F249" s="200"/>
      <c r="G249" s="201"/>
      <c r="H249" s="3"/>
      <c r="I249" s="3"/>
      <c r="J249" s="166"/>
      <c r="K249" s="169"/>
      <c r="L249" s="50">
        <f t="shared" si="24"/>
        <v>0</v>
      </c>
      <c r="M249" s="50">
        <f t="shared" si="20"/>
        <v>0</v>
      </c>
      <c r="N249" s="54"/>
    </row>
    <row r="250" spans="1:14" ht="26.45" customHeight="1" x14ac:dyDescent="0.2">
      <c r="A250" s="41" t="s">
        <v>254</v>
      </c>
      <c r="B250" s="3" t="s">
        <v>206</v>
      </c>
      <c r="C250" s="196"/>
      <c r="D250" s="196"/>
      <c r="E250" s="199"/>
      <c r="F250" s="200"/>
      <c r="G250" s="201"/>
      <c r="H250" s="3"/>
      <c r="I250" s="3"/>
      <c r="J250" s="166"/>
      <c r="K250" s="169"/>
      <c r="L250" s="50">
        <f t="shared" si="24"/>
        <v>0</v>
      </c>
      <c r="M250" s="50">
        <f t="shared" si="20"/>
        <v>0</v>
      </c>
      <c r="N250" s="54"/>
    </row>
    <row r="251" spans="1:14" ht="119.25" customHeight="1" x14ac:dyDescent="0.2">
      <c r="A251" s="41" t="s">
        <v>200</v>
      </c>
      <c r="B251" s="3">
        <f>6+1+2+1+1+1</f>
        <v>12</v>
      </c>
      <c r="C251" s="4">
        <f>68400000+28315008+31590000+21823956+26916736+16719164+(1576044+22525200+12754260+12754260+20085000)</f>
        <v>263459628</v>
      </c>
      <c r="D251" s="4">
        <f>68400000+28315008+31590000+26916736+16719164+(23400000+12754260+9770940+12754260+12754260+20085000)</f>
        <v>263459628</v>
      </c>
      <c r="E251" s="5">
        <f>C251-D251</f>
        <v>0</v>
      </c>
      <c r="F251" s="44">
        <f>E251/C251</f>
        <v>0</v>
      </c>
      <c r="G251" s="98" t="s">
        <v>431</v>
      </c>
      <c r="H251" s="3"/>
      <c r="I251" s="91" t="s">
        <v>439</v>
      </c>
      <c r="J251" s="53">
        <v>212020200800</v>
      </c>
      <c r="K251" s="50">
        <f>C251</f>
        <v>263459628</v>
      </c>
      <c r="L251" s="50">
        <f t="shared" si="24"/>
        <v>263459628</v>
      </c>
      <c r="M251" s="50">
        <f t="shared" si="20"/>
        <v>0</v>
      </c>
      <c r="N251" s="54"/>
    </row>
    <row r="252" spans="1:14" ht="27" customHeight="1" x14ac:dyDescent="0.2">
      <c r="A252" s="163" t="s">
        <v>93</v>
      </c>
      <c r="B252" s="163"/>
      <c r="C252" s="70">
        <f>SUM(C213:C251)</f>
        <v>366211567</v>
      </c>
      <c r="D252" s="70">
        <f>SUM(D213:D251)</f>
        <v>366211567</v>
      </c>
      <c r="E252" s="70">
        <f>SUM(E213:E251)</f>
        <v>0</v>
      </c>
      <c r="F252" s="71">
        <f>E252/C252</f>
        <v>0</v>
      </c>
      <c r="G252" s="78"/>
      <c r="H252" s="72"/>
      <c r="I252" s="72"/>
      <c r="J252" s="66"/>
      <c r="K252" s="67"/>
      <c r="L252" s="68">
        <f t="shared" si="24"/>
        <v>366211567</v>
      </c>
      <c r="M252" s="68">
        <f t="shared" si="20"/>
        <v>0</v>
      </c>
      <c r="N252" s="69"/>
    </row>
    <row r="253" spans="1:14" ht="14.45" customHeight="1" x14ac:dyDescent="0.2">
      <c r="A253" s="28" t="s">
        <v>37</v>
      </c>
      <c r="B253" s="165" t="s">
        <v>38</v>
      </c>
      <c r="C253" s="165"/>
      <c r="D253" s="165"/>
      <c r="E253" s="165"/>
      <c r="F253" s="165"/>
      <c r="G253" s="165"/>
      <c r="H253" s="165"/>
      <c r="I253" s="165"/>
      <c r="J253" s="181" t="s">
        <v>313</v>
      </c>
      <c r="K253" s="182" t="s">
        <v>12</v>
      </c>
      <c r="L253" s="182" t="s">
        <v>13</v>
      </c>
      <c r="M253" s="182" t="s">
        <v>14</v>
      </c>
      <c r="N253" s="183" t="s">
        <v>322</v>
      </c>
    </row>
    <row r="254" spans="1:14" x14ac:dyDescent="0.2">
      <c r="A254" s="28" t="s">
        <v>3</v>
      </c>
      <c r="B254" s="165" t="s">
        <v>79</v>
      </c>
      <c r="C254" s="165"/>
      <c r="D254" s="165"/>
      <c r="E254" s="165"/>
      <c r="F254" s="165"/>
      <c r="G254" s="165"/>
      <c r="H254" s="165"/>
      <c r="I254" s="165"/>
      <c r="J254" s="181"/>
      <c r="K254" s="182"/>
      <c r="L254" s="182"/>
      <c r="M254" s="182"/>
      <c r="N254" s="183"/>
    </row>
    <row r="255" spans="1:14" x14ac:dyDescent="0.2">
      <c r="A255" s="28" t="s">
        <v>5</v>
      </c>
      <c r="B255" s="170" t="s">
        <v>94</v>
      </c>
      <c r="C255" s="170"/>
      <c r="D255" s="170"/>
      <c r="E255" s="170"/>
      <c r="F255" s="170"/>
      <c r="G255" s="170"/>
      <c r="H255" s="170"/>
      <c r="I255" s="170"/>
      <c r="J255" s="181"/>
      <c r="K255" s="182"/>
      <c r="L255" s="182"/>
      <c r="M255" s="182"/>
      <c r="N255" s="183"/>
    </row>
    <row r="256" spans="1:14" x14ac:dyDescent="0.2">
      <c r="A256" s="28" t="s">
        <v>7</v>
      </c>
      <c r="B256" s="170" t="s">
        <v>81</v>
      </c>
      <c r="C256" s="170"/>
      <c r="D256" s="170"/>
      <c r="E256" s="170"/>
      <c r="F256" s="170"/>
      <c r="G256" s="170"/>
      <c r="H256" s="170"/>
      <c r="I256" s="170"/>
      <c r="J256" s="181"/>
      <c r="K256" s="182"/>
      <c r="L256" s="182"/>
      <c r="M256" s="182"/>
      <c r="N256" s="183"/>
    </row>
    <row r="257" spans="1:14" x14ac:dyDescent="0.2">
      <c r="A257" s="28" t="s">
        <v>9</v>
      </c>
      <c r="B257" s="170" t="s">
        <v>95</v>
      </c>
      <c r="C257" s="170"/>
      <c r="D257" s="170"/>
      <c r="E257" s="170"/>
      <c r="F257" s="170"/>
      <c r="G257" s="170"/>
      <c r="H257" s="170"/>
      <c r="I257" s="170"/>
      <c r="J257" s="181"/>
      <c r="K257" s="182"/>
      <c r="L257" s="182"/>
      <c r="M257" s="182"/>
      <c r="N257" s="183"/>
    </row>
    <row r="258" spans="1:14" ht="33.75" x14ac:dyDescent="0.2">
      <c r="A258" s="29" t="s">
        <v>10</v>
      </c>
      <c r="B258" s="29" t="s">
        <v>11</v>
      </c>
      <c r="C258" s="30" t="s">
        <v>12</v>
      </c>
      <c r="D258" s="31" t="s">
        <v>13</v>
      </c>
      <c r="E258" s="32" t="s">
        <v>14</v>
      </c>
      <c r="F258" s="29" t="s">
        <v>15</v>
      </c>
      <c r="G258" s="33" t="s">
        <v>16</v>
      </c>
      <c r="H258" s="29" t="s">
        <v>17</v>
      </c>
      <c r="I258" s="29" t="s">
        <v>18</v>
      </c>
      <c r="J258" s="181"/>
      <c r="K258" s="182"/>
      <c r="L258" s="182"/>
      <c r="M258" s="182"/>
      <c r="N258" s="183"/>
    </row>
    <row r="259" spans="1:14" x14ac:dyDescent="0.2">
      <c r="A259" s="202" t="s">
        <v>255</v>
      </c>
      <c r="B259" s="203"/>
      <c r="C259" s="203"/>
      <c r="D259" s="203"/>
      <c r="E259" s="203"/>
      <c r="F259" s="203"/>
      <c r="G259" s="203"/>
      <c r="H259" s="203"/>
      <c r="I259" s="203"/>
      <c r="J259" s="203"/>
      <c r="K259" s="203"/>
      <c r="L259" s="203"/>
      <c r="M259" s="203"/>
      <c r="N259" s="204"/>
    </row>
    <row r="260" spans="1:14" ht="60" customHeight="1" x14ac:dyDescent="0.2">
      <c r="A260" s="41" t="s">
        <v>256</v>
      </c>
      <c r="B260" s="3">
        <v>1</v>
      </c>
      <c r="C260" s="4">
        <v>15000000</v>
      </c>
      <c r="D260" s="4">
        <v>15000000</v>
      </c>
      <c r="E260" s="5">
        <f>C260-D260</f>
        <v>0</v>
      </c>
      <c r="F260" s="44">
        <f>E260/C260</f>
        <v>0</v>
      </c>
      <c r="G260" s="98" t="s">
        <v>472</v>
      </c>
      <c r="H260" s="3"/>
      <c r="I260" s="91" t="s">
        <v>416</v>
      </c>
      <c r="J260" s="49">
        <v>212020200800</v>
      </c>
      <c r="K260" s="50">
        <f>C260</f>
        <v>15000000</v>
      </c>
      <c r="L260" s="50">
        <f t="shared" si="24"/>
        <v>15000000</v>
      </c>
      <c r="M260" s="50">
        <f t="shared" si="20"/>
        <v>0</v>
      </c>
      <c r="N260" s="54"/>
    </row>
    <row r="261" spans="1:14" x14ac:dyDescent="0.2">
      <c r="A261" s="202" t="s">
        <v>257</v>
      </c>
      <c r="B261" s="203"/>
      <c r="C261" s="203"/>
      <c r="D261" s="203"/>
      <c r="E261" s="203"/>
      <c r="F261" s="203"/>
      <c r="G261" s="203"/>
      <c r="H261" s="203"/>
      <c r="I261" s="203"/>
      <c r="J261" s="203"/>
      <c r="K261" s="203"/>
      <c r="L261" s="203"/>
      <c r="M261" s="203"/>
      <c r="N261" s="204"/>
    </row>
    <row r="262" spans="1:14" ht="22.5" x14ac:dyDescent="0.2">
      <c r="A262" s="36" t="s">
        <v>258</v>
      </c>
      <c r="B262" s="3" t="s">
        <v>206</v>
      </c>
      <c r="C262" s="6">
        <v>5000000</v>
      </c>
      <c r="D262" s="4">
        <f>C262</f>
        <v>5000000</v>
      </c>
      <c r="E262" s="5">
        <f>C262-D262</f>
        <v>0</v>
      </c>
      <c r="F262" s="44">
        <f>E262/C262</f>
        <v>0</v>
      </c>
      <c r="G262" s="98" t="s">
        <v>315</v>
      </c>
      <c r="H262" s="3"/>
      <c r="I262" s="3"/>
      <c r="J262" s="53">
        <v>212020200600</v>
      </c>
      <c r="K262" s="50">
        <f>C262</f>
        <v>5000000</v>
      </c>
      <c r="L262" s="50">
        <f t="shared" si="24"/>
        <v>5000000</v>
      </c>
      <c r="M262" s="50">
        <f t="shared" si="20"/>
        <v>0</v>
      </c>
      <c r="N262" s="54">
        <v>4000108655</v>
      </c>
    </row>
    <row r="263" spans="1:14" ht="28.9" customHeight="1" x14ac:dyDescent="0.2">
      <c r="A263" s="7" t="s">
        <v>259</v>
      </c>
      <c r="B263" s="3">
        <v>3</v>
      </c>
      <c r="C263" s="6">
        <v>15000000</v>
      </c>
      <c r="D263" s="4">
        <f>C263</f>
        <v>15000000</v>
      </c>
      <c r="E263" s="5">
        <f>C263-D263</f>
        <v>0</v>
      </c>
      <c r="F263" s="44">
        <f>E263/C263</f>
        <v>0</v>
      </c>
      <c r="G263" s="98" t="s">
        <v>315</v>
      </c>
      <c r="H263" s="3"/>
      <c r="I263" s="3"/>
      <c r="J263" s="53">
        <v>212020200600</v>
      </c>
      <c r="K263" s="50">
        <f>C263</f>
        <v>15000000</v>
      </c>
      <c r="L263" s="50">
        <f t="shared" si="24"/>
        <v>15000000</v>
      </c>
      <c r="M263" s="50">
        <f t="shared" si="20"/>
        <v>0</v>
      </c>
      <c r="N263" s="54">
        <v>4000108655</v>
      </c>
    </row>
    <row r="264" spans="1:14" ht="15.6" customHeight="1" x14ac:dyDescent="0.2">
      <c r="A264" s="202" t="s">
        <v>260</v>
      </c>
      <c r="B264" s="203"/>
      <c r="C264" s="203"/>
      <c r="D264" s="203"/>
      <c r="E264" s="203"/>
      <c r="F264" s="203"/>
      <c r="G264" s="203"/>
      <c r="H264" s="203"/>
      <c r="I264" s="203"/>
      <c r="J264" s="203"/>
      <c r="K264" s="203"/>
      <c r="L264" s="203"/>
      <c r="M264" s="203"/>
      <c r="N264" s="204"/>
    </row>
    <row r="265" spans="1:14" ht="12.6" customHeight="1" x14ac:dyDescent="0.2">
      <c r="A265" s="37" t="s">
        <v>261</v>
      </c>
      <c r="B265" s="8">
        <v>1</v>
      </c>
      <c r="C265" s="9">
        <v>10000000</v>
      </c>
      <c r="D265" s="4">
        <f>C265</f>
        <v>10000000</v>
      </c>
      <c r="E265" s="5">
        <f>C265-D265</f>
        <v>0</v>
      </c>
      <c r="F265" s="44">
        <f>E265/C265</f>
        <v>0</v>
      </c>
      <c r="G265" s="98" t="s">
        <v>315</v>
      </c>
      <c r="H265" s="8"/>
      <c r="I265" s="8"/>
      <c r="J265" s="53">
        <v>212020200600</v>
      </c>
      <c r="K265" s="50">
        <f>C265</f>
        <v>10000000</v>
      </c>
      <c r="L265" s="50">
        <f t="shared" si="24"/>
        <v>10000000</v>
      </c>
      <c r="M265" s="50">
        <f t="shared" si="20"/>
        <v>0</v>
      </c>
      <c r="N265" s="54">
        <v>4000108655</v>
      </c>
    </row>
    <row r="266" spans="1:14" ht="42" customHeight="1" x14ac:dyDescent="0.2">
      <c r="A266" s="38" t="s">
        <v>262</v>
      </c>
      <c r="B266" s="3">
        <v>1</v>
      </c>
      <c r="C266" s="4">
        <v>5000000</v>
      </c>
      <c r="D266" s="4">
        <v>0</v>
      </c>
      <c r="E266" s="5">
        <f>C266-D266</f>
        <v>5000000</v>
      </c>
      <c r="F266" s="44">
        <f>E266/C266</f>
        <v>1</v>
      </c>
      <c r="G266" s="98"/>
      <c r="H266" s="3"/>
      <c r="I266" s="91" t="s">
        <v>417</v>
      </c>
      <c r="J266" s="53">
        <v>212020200800</v>
      </c>
      <c r="K266" s="50">
        <f>C266</f>
        <v>5000000</v>
      </c>
      <c r="L266" s="50">
        <f t="shared" si="24"/>
        <v>0</v>
      </c>
      <c r="M266" s="50">
        <f>E266</f>
        <v>5000000</v>
      </c>
      <c r="N266" s="54"/>
    </row>
    <row r="267" spans="1:14" ht="40.5" customHeight="1" x14ac:dyDescent="0.2">
      <c r="A267" s="41" t="s">
        <v>200</v>
      </c>
      <c r="B267" s="3">
        <f>6+1+3</f>
        <v>10</v>
      </c>
      <c r="C267" s="4">
        <f>31590000+22957668+21823956+21823956+21823956+26916736</f>
        <v>146936272</v>
      </c>
      <c r="D267" s="4">
        <f>31590000+22957668+26916736+(23400000+15730470+12754260+12754260)</f>
        <v>146103394</v>
      </c>
      <c r="E267" s="5">
        <f>C267-D267</f>
        <v>832878</v>
      </c>
      <c r="F267" s="44">
        <f>E267/C267</f>
        <v>5.6682940751348315E-3</v>
      </c>
      <c r="G267" s="98" t="s">
        <v>387</v>
      </c>
      <c r="H267" s="3"/>
      <c r="I267" s="3"/>
      <c r="J267" s="53">
        <v>212020200800</v>
      </c>
      <c r="K267" s="50">
        <f>C267</f>
        <v>146936272</v>
      </c>
      <c r="L267" s="50">
        <f t="shared" si="24"/>
        <v>146103394</v>
      </c>
      <c r="M267" s="50">
        <f>E267</f>
        <v>832878</v>
      </c>
      <c r="N267" s="54"/>
    </row>
    <row r="268" spans="1:14" ht="27" customHeight="1" x14ac:dyDescent="0.2">
      <c r="A268" s="163" t="s">
        <v>96</v>
      </c>
      <c r="B268" s="163"/>
      <c r="C268" s="70">
        <f>SUM(C260:C267)</f>
        <v>196936272</v>
      </c>
      <c r="D268" s="70">
        <f>SUM(D259:D267)</f>
        <v>191103394</v>
      </c>
      <c r="E268" s="70">
        <f>SUM(E259:E267)</f>
        <v>5832878</v>
      </c>
      <c r="F268" s="71">
        <f>E268/C268</f>
        <v>2.961809899600415E-2</v>
      </c>
      <c r="G268" s="78"/>
      <c r="H268" s="72"/>
      <c r="I268" s="72"/>
      <c r="J268" s="66"/>
      <c r="K268" s="67"/>
      <c r="L268" s="68">
        <f t="shared" si="24"/>
        <v>191103394</v>
      </c>
      <c r="M268" s="68">
        <f>E268</f>
        <v>5832878</v>
      </c>
      <c r="N268" s="69"/>
    </row>
    <row r="269" spans="1:14" ht="14.45" customHeight="1" x14ac:dyDescent="0.2">
      <c r="A269" s="28" t="s">
        <v>37</v>
      </c>
      <c r="B269" s="165" t="s">
        <v>38</v>
      </c>
      <c r="C269" s="165"/>
      <c r="D269" s="165"/>
      <c r="E269" s="165"/>
      <c r="F269" s="165"/>
      <c r="G269" s="165"/>
      <c r="H269" s="165"/>
      <c r="I269" s="165"/>
      <c r="J269" s="181" t="s">
        <v>313</v>
      </c>
      <c r="K269" s="182" t="s">
        <v>12</v>
      </c>
      <c r="L269" s="182" t="s">
        <v>13</v>
      </c>
      <c r="M269" s="182" t="s">
        <v>14</v>
      </c>
      <c r="N269" s="183" t="s">
        <v>322</v>
      </c>
    </row>
    <row r="270" spans="1:14" x14ac:dyDescent="0.2">
      <c r="A270" s="28" t="s">
        <v>3</v>
      </c>
      <c r="B270" s="165" t="s">
        <v>79</v>
      </c>
      <c r="C270" s="165"/>
      <c r="D270" s="165"/>
      <c r="E270" s="165"/>
      <c r="F270" s="165"/>
      <c r="G270" s="165"/>
      <c r="H270" s="165"/>
      <c r="I270" s="165"/>
      <c r="J270" s="181"/>
      <c r="K270" s="182"/>
      <c r="L270" s="182"/>
      <c r="M270" s="182"/>
      <c r="N270" s="183"/>
    </row>
    <row r="271" spans="1:14" x14ac:dyDescent="0.2">
      <c r="A271" s="28" t="s">
        <v>5</v>
      </c>
      <c r="B271" s="170" t="s">
        <v>97</v>
      </c>
      <c r="C271" s="170"/>
      <c r="D271" s="170"/>
      <c r="E271" s="170"/>
      <c r="F271" s="170"/>
      <c r="G271" s="170"/>
      <c r="H271" s="170"/>
      <c r="I271" s="170"/>
      <c r="J271" s="181"/>
      <c r="K271" s="182"/>
      <c r="L271" s="182"/>
      <c r="M271" s="182"/>
      <c r="N271" s="183"/>
    </row>
    <row r="272" spans="1:14" x14ac:dyDescent="0.2">
      <c r="A272" s="28" t="s">
        <v>7</v>
      </c>
      <c r="B272" s="170" t="s">
        <v>81</v>
      </c>
      <c r="C272" s="170"/>
      <c r="D272" s="170"/>
      <c r="E272" s="170"/>
      <c r="F272" s="170"/>
      <c r="G272" s="170"/>
      <c r="H272" s="170"/>
      <c r="I272" s="170"/>
      <c r="J272" s="181"/>
      <c r="K272" s="182"/>
      <c r="L272" s="182"/>
      <c r="M272" s="182"/>
      <c r="N272" s="183"/>
    </row>
    <row r="273" spans="1:14" x14ac:dyDescent="0.2">
      <c r="A273" s="28" t="s">
        <v>9</v>
      </c>
      <c r="B273" s="170" t="s">
        <v>98</v>
      </c>
      <c r="C273" s="170"/>
      <c r="D273" s="170"/>
      <c r="E273" s="170"/>
      <c r="F273" s="170"/>
      <c r="G273" s="170"/>
      <c r="H273" s="170"/>
      <c r="I273" s="170"/>
      <c r="J273" s="181"/>
      <c r="K273" s="182"/>
      <c r="L273" s="182"/>
      <c r="M273" s="182"/>
      <c r="N273" s="183"/>
    </row>
    <row r="274" spans="1:14" ht="33.75" x14ac:dyDescent="0.2">
      <c r="A274" s="29" t="s">
        <v>10</v>
      </c>
      <c r="B274" s="29" t="s">
        <v>11</v>
      </c>
      <c r="C274" s="30" t="s">
        <v>12</v>
      </c>
      <c r="D274" s="31" t="s">
        <v>13</v>
      </c>
      <c r="E274" s="32" t="s">
        <v>14</v>
      </c>
      <c r="F274" s="29" t="s">
        <v>15</v>
      </c>
      <c r="G274" s="33" t="s">
        <v>16</v>
      </c>
      <c r="H274" s="29" t="s">
        <v>17</v>
      </c>
      <c r="I274" s="29" t="s">
        <v>18</v>
      </c>
      <c r="J274" s="181"/>
      <c r="K274" s="182"/>
      <c r="L274" s="182"/>
      <c r="M274" s="182"/>
      <c r="N274" s="183"/>
    </row>
    <row r="275" spans="1:14" x14ac:dyDescent="0.2">
      <c r="A275" s="202" t="s">
        <v>263</v>
      </c>
      <c r="B275" s="203"/>
      <c r="C275" s="203"/>
      <c r="D275" s="203"/>
      <c r="E275" s="203"/>
      <c r="F275" s="203"/>
      <c r="G275" s="203"/>
      <c r="H275" s="203"/>
      <c r="I275" s="203"/>
      <c r="J275" s="203"/>
      <c r="K275" s="203"/>
      <c r="L275" s="203"/>
      <c r="M275" s="203"/>
      <c r="N275" s="204"/>
    </row>
    <row r="276" spans="1:14" ht="42" customHeight="1" x14ac:dyDescent="0.2">
      <c r="A276" s="41" t="s">
        <v>264</v>
      </c>
      <c r="B276" s="3">
        <v>2</v>
      </c>
      <c r="C276" s="4">
        <v>5000000</v>
      </c>
      <c r="D276" s="4">
        <f>C276</f>
        <v>5000000</v>
      </c>
      <c r="E276" s="5">
        <f>C276-D276</f>
        <v>0</v>
      </c>
      <c r="F276" s="44">
        <f>E276/C276</f>
        <v>0</v>
      </c>
      <c r="G276" s="98" t="s">
        <v>316</v>
      </c>
      <c r="H276" s="3"/>
      <c r="I276" s="3"/>
      <c r="J276" s="53">
        <v>212020200600</v>
      </c>
      <c r="K276" s="50">
        <f>C276</f>
        <v>5000000</v>
      </c>
      <c r="L276" s="50">
        <f t="shared" si="24"/>
        <v>5000000</v>
      </c>
      <c r="M276" s="50">
        <f>E276</f>
        <v>0</v>
      </c>
      <c r="N276" s="54">
        <v>4000108655</v>
      </c>
    </row>
    <row r="277" spans="1:14" x14ac:dyDescent="0.2">
      <c r="A277" s="202" t="s">
        <v>265</v>
      </c>
      <c r="B277" s="203"/>
      <c r="C277" s="203"/>
      <c r="D277" s="203"/>
      <c r="E277" s="203"/>
      <c r="F277" s="203"/>
      <c r="G277" s="203"/>
      <c r="H277" s="203"/>
      <c r="I277" s="203"/>
      <c r="J277" s="203"/>
      <c r="K277" s="203"/>
      <c r="L277" s="203"/>
      <c r="M277" s="203"/>
      <c r="N277" s="204"/>
    </row>
    <row r="278" spans="1:14" ht="46.15" customHeight="1" x14ac:dyDescent="0.2">
      <c r="A278" s="41" t="s">
        <v>266</v>
      </c>
      <c r="B278" s="3">
        <v>2</v>
      </c>
      <c r="C278" s="4">
        <v>5000000</v>
      </c>
      <c r="D278" s="4">
        <f>C278</f>
        <v>5000000</v>
      </c>
      <c r="E278" s="5">
        <f>C278-D278</f>
        <v>0</v>
      </c>
      <c r="F278" s="44">
        <f>E278/C278</f>
        <v>0</v>
      </c>
      <c r="G278" s="98" t="s">
        <v>316</v>
      </c>
      <c r="H278" s="3"/>
      <c r="I278" s="3"/>
      <c r="J278" s="53">
        <v>212020200600</v>
      </c>
      <c r="K278" s="50">
        <f>C278</f>
        <v>5000000</v>
      </c>
      <c r="L278" s="50">
        <f t="shared" si="24"/>
        <v>5000000</v>
      </c>
      <c r="M278" s="50">
        <f>E278</f>
        <v>0</v>
      </c>
      <c r="N278" s="54">
        <v>4000108655</v>
      </c>
    </row>
    <row r="279" spans="1:14" ht="36.6" customHeight="1" x14ac:dyDescent="0.2">
      <c r="A279" s="41" t="s">
        <v>267</v>
      </c>
      <c r="B279" s="3">
        <v>1</v>
      </c>
      <c r="C279" s="4">
        <v>5000000</v>
      </c>
      <c r="D279" s="4">
        <f>C279</f>
        <v>5000000</v>
      </c>
      <c r="E279" s="5">
        <f>C279-D279</f>
        <v>0</v>
      </c>
      <c r="F279" s="44">
        <f>E279/C279</f>
        <v>0</v>
      </c>
      <c r="G279" s="98" t="s">
        <v>316</v>
      </c>
      <c r="H279" s="3"/>
      <c r="I279" s="3"/>
      <c r="J279" s="53">
        <v>212020200600</v>
      </c>
      <c r="K279" s="50">
        <f>C279</f>
        <v>5000000</v>
      </c>
      <c r="L279" s="50">
        <f t="shared" si="24"/>
        <v>5000000</v>
      </c>
      <c r="M279" s="50">
        <f>E279</f>
        <v>0</v>
      </c>
      <c r="N279" s="54">
        <v>4000108655</v>
      </c>
    </row>
    <row r="280" spans="1:14" ht="70.150000000000006" customHeight="1" x14ac:dyDescent="0.2">
      <c r="A280" s="41" t="s">
        <v>268</v>
      </c>
      <c r="B280" s="3">
        <v>1</v>
      </c>
      <c r="C280" s="4">
        <v>25000000</v>
      </c>
      <c r="D280" s="4">
        <f>C280</f>
        <v>25000000</v>
      </c>
      <c r="E280" s="5">
        <f>C280-D280</f>
        <v>0</v>
      </c>
      <c r="F280" s="44">
        <f>E280/C280</f>
        <v>0</v>
      </c>
      <c r="G280" s="98" t="s">
        <v>316</v>
      </c>
      <c r="H280" s="3"/>
      <c r="I280" s="3"/>
      <c r="J280" s="53">
        <v>212020200600</v>
      </c>
      <c r="K280" s="50">
        <f>C280</f>
        <v>25000000</v>
      </c>
      <c r="L280" s="50">
        <f>+D280</f>
        <v>25000000</v>
      </c>
      <c r="M280" s="50">
        <f>E280</f>
        <v>0</v>
      </c>
      <c r="N280" s="54">
        <v>4000108655</v>
      </c>
    </row>
    <row r="281" spans="1:14" ht="57.6" customHeight="1" x14ac:dyDescent="0.2">
      <c r="A281" s="41" t="s">
        <v>200</v>
      </c>
      <c r="B281" s="3">
        <f>4+2+2+1+1</f>
        <v>10</v>
      </c>
      <c r="C281" s="4">
        <f>28315008+21823956+21823956+26916736+26916736+(31478058+12754260+12754260+12754260)</f>
        <v>195537230</v>
      </c>
      <c r="D281" s="4">
        <f>28315008+26916736+26916736+(12754260+23400000+26217450+12754260+12754260+12754260+12754260)</f>
        <v>195537230</v>
      </c>
      <c r="E281" s="5">
        <f>C281-D281</f>
        <v>0</v>
      </c>
      <c r="F281" s="44">
        <f>E281/C281</f>
        <v>0</v>
      </c>
      <c r="G281" s="98" t="s">
        <v>428</v>
      </c>
      <c r="H281" s="3"/>
      <c r="I281" s="93" t="s">
        <v>402</v>
      </c>
      <c r="J281" s="53">
        <v>212020200800</v>
      </c>
      <c r="K281" s="50">
        <f>C281</f>
        <v>195537230</v>
      </c>
      <c r="L281" s="50">
        <f>+D281</f>
        <v>195537230</v>
      </c>
      <c r="M281" s="50">
        <f>E281</f>
        <v>0</v>
      </c>
      <c r="N281" s="54"/>
    </row>
    <row r="282" spans="1:14" ht="27" customHeight="1" x14ac:dyDescent="0.2">
      <c r="A282" s="163" t="s">
        <v>390</v>
      </c>
      <c r="B282" s="163"/>
      <c r="C282" s="70">
        <f>SUM(C276:C281)</f>
        <v>235537230</v>
      </c>
      <c r="D282" s="70">
        <f>SUM(D275:D281)</f>
        <v>235537230</v>
      </c>
      <c r="E282" s="70">
        <f>SUM(E275:E281)</f>
        <v>0</v>
      </c>
      <c r="F282" s="71">
        <f>E282/C282</f>
        <v>0</v>
      </c>
      <c r="G282" s="78"/>
      <c r="H282" s="72"/>
      <c r="I282" s="72"/>
      <c r="J282" s="66" t="s">
        <v>376</v>
      </c>
      <c r="K282" s="67"/>
      <c r="L282" s="68">
        <f>+D282</f>
        <v>235537230</v>
      </c>
      <c r="M282" s="68">
        <f>E282</f>
        <v>0</v>
      </c>
      <c r="N282" s="69"/>
    </row>
    <row r="283" spans="1:14" ht="14.45" customHeight="1" x14ac:dyDescent="0.2">
      <c r="A283" s="28" t="s">
        <v>37</v>
      </c>
      <c r="B283" s="165" t="s">
        <v>38</v>
      </c>
      <c r="C283" s="165"/>
      <c r="D283" s="165"/>
      <c r="E283" s="165"/>
      <c r="F283" s="165"/>
      <c r="G283" s="165"/>
      <c r="H283" s="165"/>
      <c r="I283" s="165"/>
      <c r="J283" s="181" t="s">
        <v>313</v>
      </c>
      <c r="K283" s="182" t="s">
        <v>12</v>
      </c>
      <c r="L283" s="182" t="s">
        <v>13</v>
      </c>
      <c r="M283" s="182" t="s">
        <v>14</v>
      </c>
      <c r="N283" s="183" t="s">
        <v>322</v>
      </c>
    </row>
    <row r="284" spans="1:14" x14ac:dyDescent="0.2">
      <c r="A284" s="28" t="s">
        <v>3</v>
      </c>
      <c r="B284" s="165" t="s">
        <v>79</v>
      </c>
      <c r="C284" s="165"/>
      <c r="D284" s="165"/>
      <c r="E284" s="165"/>
      <c r="F284" s="165"/>
      <c r="G284" s="165"/>
      <c r="H284" s="165"/>
      <c r="I284" s="165"/>
      <c r="J284" s="181"/>
      <c r="K284" s="182"/>
      <c r="L284" s="182"/>
      <c r="M284" s="182"/>
      <c r="N284" s="183"/>
    </row>
    <row r="285" spans="1:14" x14ac:dyDescent="0.2">
      <c r="A285" s="28" t="s">
        <v>5</v>
      </c>
      <c r="B285" s="170" t="s">
        <v>99</v>
      </c>
      <c r="C285" s="170"/>
      <c r="D285" s="170"/>
      <c r="E285" s="170"/>
      <c r="F285" s="170"/>
      <c r="G285" s="170"/>
      <c r="H285" s="170"/>
      <c r="I285" s="170"/>
      <c r="J285" s="181"/>
      <c r="K285" s="182"/>
      <c r="L285" s="182"/>
      <c r="M285" s="182"/>
      <c r="N285" s="183"/>
    </row>
    <row r="286" spans="1:14" x14ac:dyDescent="0.2">
      <c r="A286" s="28" t="s">
        <v>7</v>
      </c>
      <c r="B286" s="170" t="s">
        <v>81</v>
      </c>
      <c r="C286" s="170"/>
      <c r="D286" s="170"/>
      <c r="E286" s="170"/>
      <c r="F286" s="170"/>
      <c r="G286" s="170"/>
      <c r="H286" s="170"/>
      <c r="I286" s="170"/>
      <c r="J286" s="181"/>
      <c r="K286" s="182"/>
      <c r="L286" s="182"/>
      <c r="M286" s="182"/>
      <c r="N286" s="183"/>
    </row>
    <row r="287" spans="1:14" x14ac:dyDescent="0.2">
      <c r="A287" s="28" t="s">
        <v>9</v>
      </c>
      <c r="B287" s="170" t="s">
        <v>100</v>
      </c>
      <c r="C287" s="170"/>
      <c r="D287" s="170"/>
      <c r="E287" s="170"/>
      <c r="F287" s="170"/>
      <c r="G287" s="170"/>
      <c r="H287" s="170"/>
      <c r="I287" s="170"/>
      <c r="J287" s="181"/>
      <c r="K287" s="182"/>
      <c r="L287" s="182"/>
      <c r="M287" s="182"/>
      <c r="N287" s="183"/>
    </row>
    <row r="288" spans="1:14" ht="33.75" x14ac:dyDescent="0.2">
      <c r="A288" s="29" t="s">
        <v>10</v>
      </c>
      <c r="B288" s="29" t="s">
        <v>11</v>
      </c>
      <c r="C288" s="30" t="s">
        <v>12</v>
      </c>
      <c r="D288" s="31" t="s">
        <v>13</v>
      </c>
      <c r="E288" s="32" t="s">
        <v>14</v>
      </c>
      <c r="F288" s="29" t="s">
        <v>15</v>
      </c>
      <c r="G288" s="33" t="s">
        <v>16</v>
      </c>
      <c r="H288" s="29" t="s">
        <v>17</v>
      </c>
      <c r="I288" s="29" t="s">
        <v>18</v>
      </c>
      <c r="J288" s="181"/>
      <c r="K288" s="182"/>
      <c r="L288" s="182"/>
      <c r="M288" s="182"/>
      <c r="N288" s="183"/>
    </row>
    <row r="289" spans="1:14" ht="33.75" x14ac:dyDescent="0.2">
      <c r="A289" s="41" t="s">
        <v>101</v>
      </c>
      <c r="B289" s="3" t="s">
        <v>206</v>
      </c>
      <c r="C289" s="4">
        <v>5000000</v>
      </c>
      <c r="D289" s="4">
        <f>C289</f>
        <v>5000000</v>
      </c>
      <c r="E289" s="5">
        <f>C289-D289</f>
        <v>0</v>
      </c>
      <c r="F289" s="44">
        <f>E289/C289</f>
        <v>0</v>
      </c>
      <c r="G289" s="98" t="s">
        <v>316</v>
      </c>
      <c r="H289" s="3"/>
      <c r="I289" s="3"/>
      <c r="J289" s="53">
        <v>212020200800</v>
      </c>
      <c r="K289" s="50">
        <f>C289</f>
        <v>5000000</v>
      </c>
      <c r="L289" s="50">
        <f>+D289</f>
        <v>5000000</v>
      </c>
      <c r="M289" s="50">
        <f>E289</f>
        <v>0</v>
      </c>
      <c r="N289" s="54">
        <v>4000108655</v>
      </c>
    </row>
    <row r="290" spans="1:14" ht="63.75" customHeight="1" x14ac:dyDescent="0.2">
      <c r="A290" s="41" t="s">
        <v>200</v>
      </c>
      <c r="B290" s="3">
        <f>2+1+1</f>
        <v>4</v>
      </c>
      <c r="C290" s="4">
        <f>31590000+21823956+(23400000+12754260)</f>
        <v>89568216</v>
      </c>
      <c r="D290" s="4">
        <f>31590000+21823956+(23400000+12754260)</f>
        <v>89568216</v>
      </c>
      <c r="E290" s="5">
        <f>C290-D290</f>
        <v>0</v>
      </c>
      <c r="F290" s="44">
        <f>E290/C290</f>
        <v>0</v>
      </c>
      <c r="G290" s="98" t="s">
        <v>421</v>
      </c>
      <c r="H290" s="3"/>
      <c r="I290" s="91" t="s">
        <v>437</v>
      </c>
      <c r="J290" s="53">
        <v>212020200800</v>
      </c>
      <c r="K290" s="50">
        <f>C290</f>
        <v>89568216</v>
      </c>
      <c r="L290" s="50">
        <f>+D290</f>
        <v>89568216</v>
      </c>
      <c r="M290" s="50">
        <f>E290</f>
        <v>0</v>
      </c>
      <c r="N290" s="54"/>
    </row>
    <row r="291" spans="1:14" ht="27" customHeight="1" x14ac:dyDescent="0.2">
      <c r="A291" s="195" t="s">
        <v>102</v>
      </c>
      <c r="B291" s="195"/>
      <c r="C291" s="73">
        <f>SUM(C289:C290)</f>
        <v>94568216</v>
      </c>
      <c r="D291" s="73">
        <f>SUM(D289:D290)</f>
        <v>94568216</v>
      </c>
      <c r="E291" s="73">
        <f>SUM(E289:E290)</f>
        <v>0</v>
      </c>
      <c r="F291" s="74">
        <f>E291/C291</f>
        <v>0</v>
      </c>
      <c r="G291" s="100"/>
      <c r="H291" s="75"/>
      <c r="I291" s="75"/>
      <c r="J291" s="66" t="s">
        <v>375</v>
      </c>
      <c r="K291" s="67"/>
      <c r="L291" s="68">
        <f>+D291</f>
        <v>94568216</v>
      </c>
      <c r="M291" s="68">
        <f>E291</f>
        <v>0</v>
      </c>
      <c r="N291" s="69"/>
    </row>
    <row r="292" spans="1:14" ht="14.45" customHeight="1" x14ac:dyDescent="0.2">
      <c r="A292" s="39" t="s">
        <v>37</v>
      </c>
      <c r="B292" s="165" t="s">
        <v>38</v>
      </c>
      <c r="C292" s="165"/>
      <c r="D292" s="165"/>
      <c r="E292" s="165"/>
      <c r="F292" s="165"/>
      <c r="G292" s="165"/>
      <c r="H292" s="165"/>
      <c r="I292" s="165"/>
      <c r="J292" s="181" t="s">
        <v>313</v>
      </c>
      <c r="K292" s="182" t="s">
        <v>12</v>
      </c>
      <c r="L292" s="182" t="s">
        <v>13</v>
      </c>
      <c r="M292" s="182" t="s">
        <v>14</v>
      </c>
      <c r="N292" s="183" t="s">
        <v>322</v>
      </c>
    </row>
    <row r="293" spans="1:14" x14ac:dyDescent="0.2">
      <c r="A293" s="39" t="s">
        <v>3</v>
      </c>
      <c r="B293" s="165" t="s">
        <v>79</v>
      </c>
      <c r="C293" s="165"/>
      <c r="D293" s="165"/>
      <c r="E293" s="165"/>
      <c r="F293" s="165"/>
      <c r="G293" s="165"/>
      <c r="H293" s="165"/>
      <c r="I293" s="165"/>
      <c r="J293" s="181"/>
      <c r="K293" s="182"/>
      <c r="L293" s="182"/>
      <c r="M293" s="182"/>
      <c r="N293" s="183"/>
    </row>
    <row r="294" spans="1:14" x14ac:dyDescent="0.2">
      <c r="A294" s="39" t="s">
        <v>5</v>
      </c>
      <c r="B294" s="170" t="s">
        <v>104</v>
      </c>
      <c r="C294" s="170"/>
      <c r="D294" s="170"/>
      <c r="E294" s="170"/>
      <c r="F294" s="170"/>
      <c r="G294" s="170"/>
      <c r="H294" s="170"/>
      <c r="I294" s="170"/>
      <c r="J294" s="181"/>
      <c r="K294" s="182"/>
      <c r="L294" s="182"/>
      <c r="M294" s="182"/>
      <c r="N294" s="183"/>
    </row>
    <row r="295" spans="1:14" x14ac:dyDescent="0.2">
      <c r="A295" s="39" t="s">
        <v>7</v>
      </c>
      <c r="B295" s="170" t="s">
        <v>81</v>
      </c>
      <c r="C295" s="170"/>
      <c r="D295" s="170"/>
      <c r="E295" s="170"/>
      <c r="F295" s="170"/>
      <c r="G295" s="170"/>
      <c r="H295" s="170"/>
      <c r="I295" s="170"/>
      <c r="J295" s="181"/>
      <c r="K295" s="182"/>
      <c r="L295" s="182"/>
      <c r="M295" s="182"/>
      <c r="N295" s="183"/>
    </row>
    <row r="296" spans="1:14" x14ac:dyDescent="0.2">
      <c r="A296" s="39" t="s">
        <v>9</v>
      </c>
      <c r="B296" s="170" t="s">
        <v>103</v>
      </c>
      <c r="C296" s="170"/>
      <c r="D296" s="170"/>
      <c r="E296" s="170"/>
      <c r="F296" s="170"/>
      <c r="G296" s="170"/>
      <c r="H296" s="170"/>
      <c r="I296" s="170"/>
      <c r="J296" s="181"/>
      <c r="K296" s="182"/>
      <c r="L296" s="182"/>
      <c r="M296" s="182"/>
      <c r="N296" s="183"/>
    </row>
    <row r="297" spans="1:14" ht="33.75" x14ac:dyDescent="0.2">
      <c r="A297" s="29" t="s">
        <v>10</v>
      </c>
      <c r="B297" s="29" t="s">
        <v>11</v>
      </c>
      <c r="C297" s="30" t="s">
        <v>12</v>
      </c>
      <c r="D297" s="31" t="s">
        <v>13</v>
      </c>
      <c r="E297" s="32" t="s">
        <v>14</v>
      </c>
      <c r="F297" s="29" t="s">
        <v>15</v>
      </c>
      <c r="G297" s="33" t="s">
        <v>16</v>
      </c>
      <c r="H297" s="29" t="s">
        <v>17</v>
      </c>
      <c r="I297" s="29" t="s">
        <v>18</v>
      </c>
      <c r="J297" s="181"/>
      <c r="K297" s="182"/>
      <c r="L297" s="182"/>
      <c r="M297" s="182"/>
      <c r="N297" s="183"/>
    </row>
    <row r="298" spans="1:14" ht="75.75" customHeight="1" x14ac:dyDescent="0.2">
      <c r="A298" s="41" t="s">
        <v>304</v>
      </c>
      <c r="B298" s="3">
        <v>1</v>
      </c>
      <c r="C298" s="97">
        <v>2000000</v>
      </c>
      <c r="D298" s="97">
        <v>0</v>
      </c>
      <c r="E298" s="5">
        <f t="shared" ref="E298" si="25">C298-D298</f>
        <v>2000000</v>
      </c>
      <c r="F298" s="141">
        <f t="shared" ref="F298" si="26">E298/C298</f>
        <v>1</v>
      </c>
      <c r="G298" s="142"/>
      <c r="H298" s="3"/>
      <c r="I298" s="3" t="s">
        <v>456</v>
      </c>
      <c r="J298" s="56">
        <v>212020200800</v>
      </c>
      <c r="K298" s="147">
        <f t="shared" ref="K298" si="27">C298</f>
        <v>2000000</v>
      </c>
      <c r="L298" s="147">
        <f t="shared" ref="L298" si="28">+D298</f>
        <v>0</v>
      </c>
      <c r="M298" s="147">
        <f t="shared" ref="M298" si="29">E298</f>
        <v>2000000</v>
      </c>
      <c r="N298" s="54"/>
    </row>
    <row r="299" spans="1:14" ht="27" customHeight="1" x14ac:dyDescent="0.2">
      <c r="A299" s="163" t="s">
        <v>105</v>
      </c>
      <c r="B299" s="163"/>
      <c r="C299" s="70">
        <f>SUM(C298:C298)</f>
        <v>2000000</v>
      </c>
      <c r="D299" s="70">
        <f>SUM(D298:D298)</f>
        <v>0</v>
      </c>
      <c r="E299" s="70">
        <f>SUM(E298:E298)</f>
        <v>2000000</v>
      </c>
      <c r="F299" s="71">
        <f>E299/C299</f>
        <v>1</v>
      </c>
      <c r="G299" s="78"/>
      <c r="H299" s="72"/>
      <c r="I299" s="72"/>
      <c r="J299" s="66" t="s">
        <v>375</v>
      </c>
      <c r="K299" s="67"/>
      <c r="L299" s="68">
        <f>+D299</f>
        <v>0</v>
      </c>
      <c r="M299" s="68">
        <f>E299</f>
        <v>2000000</v>
      </c>
      <c r="N299" s="69"/>
    </row>
    <row r="300" spans="1:14" ht="27" customHeight="1" x14ac:dyDescent="0.2">
      <c r="A300" s="163" t="s">
        <v>106</v>
      </c>
      <c r="B300" s="163"/>
      <c r="C300" s="70">
        <f>C299+C291+C282+C268+C252+C205+C193</f>
        <v>1347785857</v>
      </c>
      <c r="D300" s="70">
        <f>D299+D291+D282+D268+D252+D205+D193</f>
        <v>1339952979</v>
      </c>
      <c r="E300" s="70">
        <f>E299+E291+E282+E268+E252+E205+E193</f>
        <v>7832878</v>
      </c>
      <c r="F300" s="71">
        <f>E300/C300</f>
        <v>5.8116635957547371E-3</v>
      </c>
      <c r="G300" s="78"/>
      <c r="H300" s="72"/>
      <c r="I300" s="72"/>
      <c r="J300" s="66"/>
      <c r="K300" s="67"/>
      <c r="L300" s="68">
        <f>+D300</f>
        <v>1339952979</v>
      </c>
      <c r="M300" s="68">
        <f>E300</f>
        <v>7832878</v>
      </c>
      <c r="N300" s="69"/>
    </row>
    <row r="301" spans="1:14" ht="37.5" customHeight="1" x14ac:dyDescent="0.2">
      <c r="A301" s="161" t="s">
        <v>107</v>
      </c>
      <c r="B301" s="162"/>
      <c r="C301" s="162"/>
      <c r="D301" s="162"/>
      <c r="E301" s="162"/>
      <c r="F301" s="162"/>
      <c r="G301" s="162"/>
      <c r="H301" s="162"/>
      <c r="I301" s="162"/>
      <c r="J301" s="162"/>
      <c r="K301" s="162"/>
      <c r="L301" s="162"/>
      <c r="M301" s="162"/>
      <c r="N301" s="180"/>
    </row>
    <row r="302" spans="1:14" ht="14.45" customHeight="1" x14ac:dyDescent="0.2">
      <c r="A302" s="28" t="s">
        <v>68</v>
      </c>
      <c r="B302" s="184" t="s">
        <v>69</v>
      </c>
      <c r="C302" s="184"/>
      <c r="D302" s="184"/>
      <c r="E302" s="184"/>
      <c r="F302" s="184"/>
      <c r="G302" s="184"/>
      <c r="H302" s="184"/>
      <c r="I302" s="184"/>
      <c r="J302" s="181" t="s">
        <v>313</v>
      </c>
      <c r="K302" s="182" t="s">
        <v>12</v>
      </c>
      <c r="L302" s="182" t="s">
        <v>13</v>
      </c>
      <c r="M302" s="182" t="s">
        <v>14</v>
      </c>
      <c r="N302" s="183" t="s">
        <v>322</v>
      </c>
    </row>
    <row r="303" spans="1:14" x14ac:dyDescent="0.2">
      <c r="A303" s="28" t="s">
        <v>3</v>
      </c>
      <c r="B303" s="165" t="s">
        <v>108</v>
      </c>
      <c r="C303" s="165"/>
      <c r="D303" s="165"/>
      <c r="E303" s="165"/>
      <c r="F303" s="165"/>
      <c r="G303" s="165"/>
      <c r="H303" s="165"/>
      <c r="I303" s="165"/>
      <c r="J303" s="181"/>
      <c r="K303" s="182"/>
      <c r="L303" s="182"/>
      <c r="M303" s="182"/>
      <c r="N303" s="183"/>
    </row>
    <row r="304" spans="1:14" x14ac:dyDescent="0.2">
      <c r="A304" s="28" t="s">
        <v>5</v>
      </c>
      <c r="B304" s="170" t="s">
        <v>111</v>
      </c>
      <c r="C304" s="170"/>
      <c r="D304" s="170"/>
      <c r="E304" s="170"/>
      <c r="F304" s="170"/>
      <c r="G304" s="170"/>
      <c r="H304" s="170"/>
      <c r="I304" s="170"/>
      <c r="J304" s="181"/>
      <c r="K304" s="182"/>
      <c r="L304" s="182"/>
      <c r="M304" s="182"/>
      <c r="N304" s="183"/>
    </row>
    <row r="305" spans="1:14" x14ac:dyDescent="0.2">
      <c r="A305" s="28" t="s">
        <v>7</v>
      </c>
      <c r="B305" s="170" t="s">
        <v>109</v>
      </c>
      <c r="C305" s="170"/>
      <c r="D305" s="170"/>
      <c r="E305" s="170"/>
      <c r="F305" s="170"/>
      <c r="G305" s="170"/>
      <c r="H305" s="170"/>
      <c r="I305" s="170"/>
      <c r="J305" s="181"/>
      <c r="K305" s="182"/>
      <c r="L305" s="182"/>
      <c r="M305" s="182"/>
      <c r="N305" s="183"/>
    </row>
    <row r="306" spans="1:14" x14ac:dyDescent="0.2">
      <c r="A306" s="28" t="s">
        <v>9</v>
      </c>
      <c r="B306" s="170" t="s">
        <v>110</v>
      </c>
      <c r="C306" s="170"/>
      <c r="D306" s="170"/>
      <c r="E306" s="170"/>
      <c r="F306" s="170"/>
      <c r="G306" s="170"/>
      <c r="H306" s="170"/>
      <c r="I306" s="170"/>
      <c r="J306" s="181"/>
      <c r="K306" s="182"/>
      <c r="L306" s="182"/>
      <c r="M306" s="182"/>
      <c r="N306" s="183"/>
    </row>
    <row r="307" spans="1:14" ht="33.75" x14ac:dyDescent="0.2">
      <c r="A307" s="29" t="s">
        <v>10</v>
      </c>
      <c r="B307" s="29" t="s">
        <v>11</v>
      </c>
      <c r="C307" s="30" t="s">
        <v>12</v>
      </c>
      <c r="D307" s="31" t="s">
        <v>13</v>
      </c>
      <c r="E307" s="32" t="s">
        <v>14</v>
      </c>
      <c r="F307" s="29" t="s">
        <v>15</v>
      </c>
      <c r="G307" s="33" t="s">
        <v>16</v>
      </c>
      <c r="H307" s="29" t="s">
        <v>17</v>
      </c>
      <c r="I307" s="29" t="s">
        <v>18</v>
      </c>
      <c r="J307" s="181"/>
      <c r="K307" s="182"/>
      <c r="L307" s="182"/>
      <c r="M307" s="182"/>
      <c r="N307" s="183"/>
    </row>
    <row r="308" spans="1:14" x14ac:dyDescent="0.2">
      <c r="A308" s="41" t="s">
        <v>269</v>
      </c>
      <c r="B308" s="3">
        <v>1</v>
      </c>
      <c r="C308" s="4">
        <v>6000000</v>
      </c>
      <c r="D308" s="4">
        <v>6000000</v>
      </c>
      <c r="E308" s="5">
        <f t="shared" ref="E308:E313" si="30">C308-D308</f>
        <v>0</v>
      </c>
      <c r="F308" s="44">
        <f t="shared" ref="F308:F313" si="31">E308/C308</f>
        <v>0</v>
      </c>
      <c r="G308" s="98"/>
      <c r="H308" s="3"/>
      <c r="I308" s="3"/>
      <c r="J308" s="53">
        <v>212020200800</v>
      </c>
      <c r="K308" s="50">
        <f t="shared" ref="K308:K313" si="32">C308</f>
        <v>6000000</v>
      </c>
      <c r="L308" s="50">
        <f t="shared" ref="L308:L314" si="33">+D308</f>
        <v>6000000</v>
      </c>
      <c r="M308" s="50">
        <f t="shared" ref="M308:M314" si="34">E308</f>
        <v>0</v>
      </c>
      <c r="N308" s="54"/>
    </row>
    <row r="309" spans="1:14" ht="22.9" customHeight="1" x14ac:dyDescent="0.2">
      <c r="A309" s="41" t="s">
        <v>270</v>
      </c>
      <c r="B309" s="3">
        <v>1</v>
      </c>
      <c r="C309" s="4">
        <v>6000000</v>
      </c>
      <c r="D309" s="4">
        <f>C309</f>
        <v>6000000</v>
      </c>
      <c r="E309" s="5">
        <f t="shared" si="30"/>
        <v>0</v>
      </c>
      <c r="F309" s="44">
        <f t="shared" si="31"/>
        <v>0</v>
      </c>
      <c r="G309" s="98" t="s">
        <v>316</v>
      </c>
      <c r="H309" s="3"/>
      <c r="I309" s="3"/>
      <c r="J309" s="53">
        <v>212020200600</v>
      </c>
      <c r="K309" s="50">
        <f t="shared" si="32"/>
        <v>6000000</v>
      </c>
      <c r="L309" s="50">
        <f t="shared" si="33"/>
        <v>6000000</v>
      </c>
      <c r="M309" s="50">
        <f t="shared" si="34"/>
        <v>0</v>
      </c>
      <c r="N309" s="54">
        <v>4000108655</v>
      </c>
    </row>
    <row r="310" spans="1:14" x14ac:dyDescent="0.2">
      <c r="A310" s="41" t="s">
        <v>112</v>
      </c>
      <c r="B310" s="3">
        <v>1</v>
      </c>
      <c r="C310" s="4">
        <v>10000000</v>
      </c>
      <c r="D310" s="4">
        <v>10000000</v>
      </c>
      <c r="E310" s="5">
        <f t="shared" si="30"/>
        <v>0</v>
      </c>
      <c r="F310" s="44">
        <f t="shared" si="31"/>
        <v>0</v>
      </c>
      <c r="G310" s="98"/>
      <c r="H310" s="3"/>
      <c r="I310" s="3"/>
      <c r="J310" s="53">
        <v>212020200800</v>
      </c>
      <c r="K310" s="50">
        <f t="shared" si="32"/>
        <v>10000000</v>
      </c>
      <c r="L310" s="50">
        <f t="shared" si="33"/>
        <v>10000000</v>
      </c>
      <c r="M310" s="50">
        <f t="shared" si="34"/>
        <v>0</v>
      </c>
      <c r="N310" s="54"/>
    </row>
    <row r="311" spans="1:14" ht="33.6" customHeight="1" x14ac:dyDescent="0.2">
      <c r="A311" s="41" t="s">
        <v>271</v>
      </c>
      <c r="B311" s="3">
        <v>1</v>
      </c>
      <c r="C311" s="4">
        <v>12000000</v>
      </c>
      <c r="D311" s="4">
        <v>12000000</v>
      </c>
      <c r="E311" s="5">
        <f t="shared" si="30"/>
        <v>0</v>
      </c>
      <c r="F311" s="44">
        <f t="shared" si="31"/>
        <v>0</v>
      </c>
      <c r="G311" s="98"/>
      <c r="H311" s="3"/>
      <c r="I311" s="3"/>
      <c r="J311" s="53">
        <v>212020200800</v>
      </c>
      <c r="K311" s="50">
        <f t="shared" si="32"/>
        <v>12000000</v>
      </c>
      <c r="L311" s="50">
        <f t="shared" si="33"/>
        <v>12000000</v>
      </c>
      <c r="M311" s="50">
        <f t="shared" si="34"/>
        <v>0</v>
      </c>
      <c r="N311" s="54"/>
    </row>
    <row r="312" spans="1:14" x14ac:dyDescent="0.2">
      <c r="A312" s="41" t="s">
        <v>113</v>
      </c>
      <c r="B312" s="3">
        <v>1</v>
      </c>
      <c r="C312" s="4">
        <v>10000000</v>
      </c>
      <c r="D312" s="4">
        <f>C312</f>
        <v>10000000</v>
      </c>
      <c r="E312" s="5">
        <f t="shared" si="30"/>
        <v>0</v>
      </c>
      <c r="F312" s="44">
        <f t="shared" si="31"/>
        <v>0</v>
      </c>
      <c r="G312" s="98" t="s">
        <v>316</v>
      </c>
      <c r="H312" s="3"/>
      <c r="I312" s="3"/>
      <c r="J312" s="53">
        <v>212020200600</v>
      </c>
      <c r="K312" s="50">
        <f t="shared" si="32"/>
        <v>10000000</v>
      </c>
      <c r="L312" s="50">
        <f t="shared" si="33"/>
        <v>10000000</v>
      </c>
      <c r="M312" s="50">
        <f t="shared" si="34"/>
        <v>0</v>
      </c>
      <c r="N312" s="54">
        <v>4000108655</v>
      </c>
    </row>
    <row r="313" spans="1:14" x14ac:dyDescent="0.2">
      <c r="A313" s="41" t="s">
        <v>200</v>
      </c>
      <c r="B313" s="3">
        <f>3+1</f>
        <v>4</v>
      </c>
      <c r="C313" s="4">
        <f>28315008+26916736+21823956+(12754260)</f>
        <v>89809960</v>
      </c>
      <c r="D313" s="4">
        <f>28315008+26916736+21823956+(12754260)</f>
        <v>89809960</v>
      </c>
      <c r="E313" s="5">
        <f t="shared" si="30"/>
        <v>0</v>
      </c>
      <c r="F313" s="44">
        <f t="shared" si="31"/>
        <v>0</v>
      </c>
      <c r="G313" s="98" t="s">
        <v>422</v>
      </c>
      <c r="H313" s="3"/>
      <c r="I313" s="3"/>
      <c r="J313" s="53">
        <v>212020200800</v>
      </c>
      <c r="K313" s="50">
        <f t="shared" si="32"/>
        <v>89809960</v>
      </c>
      <c r="L313" s="50">
        <f t="shared" si="33"/>
        <v>89809960</v>
      </c>
      <c r="M313" s="50">
        <f t="shared" si="34"/>
        <v>0</v>
      </c>
      <c r="N313" s="54"/>
    </row>
    <row r="314" spans="1:14" ht="27" customHeight="1" x14ac:dyDescent="0.2">
      <c r="A314" s="163" t="s">
        <v>114</v>
      </c>
      <c r="B314" s="163"/>
      <c r="C314" s="70">
        <f>SUM(C302:C313)</f>
        <v>133809960</v>
      </c>
      <c r="D314" s="70">
        <f>SUM(D302:D313)</f>
        <v>133809960</v>
      </c>
      <c r="E314" s="70">
        <f>SUM(E302:E313)</f>
        <v>0</v>
      </c>
      <c r="F314" s="71">
        <f>E314/C314</f>
        <v>0</v>
      </c>
      <c r="G314" s="78"/>
      <c r="H314" s="72"/>
      <c r="I314" s="72"/>
      <c r="J314" s="66"/>
      <c r="K314" s="67"/>
      <c r="L314" s="68">
        <f t="shared" si="33"/>
        <v>133809960</v>
      </c>
      <c r="M314" s="68">
        <f t="shared" si="34"/>
        <v>0</v>
      </c>
      <c r="N314" s="69"/>
    </row>
    <row r="315" spans="1:14" ht="33" customHeight="1" x14ac:dyDescent="0.2">
      <c r="A315" s="161" t="s">
        <v>115</v>
      </c>
      <c r="B315" s="162"/>
      <c r="C315" s="162"/>
      <c r="D315" s="162"/>
      <c r="E315" s="162"/>
      <c r="F315" s="162"/>
      <c r="G315" s="162"/>
      <c r="H315" s="162"/>
      <c r="I315" s="162"/>
      <c r="J315" s="162"/>
      <c r="K315" s="162"/>
      <c r="L315" s="162"/>
      <c r="M315" s="162"/>
      <c r="N315" s="180"/>
    </row>
    <row r="316" spans="1:14" ht="14.45" customHeight="1" x14ac:dyDescent="0.2">
      <c r="A316" s="45" t="s">
        <v>68</v>
      </c>
      <c r="B316" s="184" t="s">
        <v>69</v>
      </c>
      <c r="C316" s="184"/>
      <c r="D316" s="184"/>
      <c r="E316" s="184"/>
      <c r="F316" s="184"/>
      <c r="G316" s="184"/>
      <c r="H316" s="184"/>
      <c r="I316" s="184"/>
      <c r="J316" s="181" t="s">
        <v>313</v>
      </c>
      <c r="K316" s="182" t="s">
        <v>12</v>
      </c>
      <c r="L316" s="182" t="s">
        <v>13</v>
      </c>
      <c r="M316" s="182" t="s">
        <v>14</v>
      </c>
      <c r="N316" s="183" t="s">
        <v>322</v>
      </c>
    </row>
    <row r="317" spans="1:14" x14ac:dyDescent="0.2">
      <c r="A317" s="45" t="s">
        <v>3</v>
      </c>
      <c r="B317" s="184" t="s">
        <v>116</v>
      </c>
      <c r="C317" s="184"/>
      <c r="D317" s="184"/>
      <c r="E317" s="184"/>
      <c r="F317" s="184"/>
      <c r="G317" s="184"/>
      <c r="H317" s="184"/>
      <c r="I317" s="184"/>
      <c r="J317" s="181"/>
      <c r="K317" s="182"/>
      <c r="L317" s="182"/>
      <c r="M317" s="182"/>
      <c r="N317" s="183"/>
    </row>
    <row r="318" spans="1:14" x14ac:dyDescent="0.2">
      <c r="A318" s="45" t="s">
        <v>5</v>
      </c>
      <c r="B318" s="194" t="s">
        <v>117</v>
      </c>
      <c r="C318" s="194"/>
      <c r="D318" s="194"/>
      <c r="E318" s="194"/>
      <c r="F318" s="194"/>
      <c r="G318" s="194"/>
      <c r="H318" s="194"/>
      <c r="I318" s="194"/>
      <c r="J318" s="181"/>
      <c r="K318" s="182"/>
      <c r="L318" s="182"/>
      <c r="M318" s="182"/>
      <c r="N318" s="183"/>
    </row>
    <row r="319" spans="1:14" x14ac:dyDescent="0.2">
      <c r="A319" s="45" t="s">
        <v>7</v>
      </c>
      <c r="B319" s="194" t="s">
        <v>118</v>
      </c>
      <c r="C319" s="194"/>
      <c r="D319" s="194"/>
      <c r="E319" s="194"/>
      <c r="F319" s="194"/>
      <c r="G319" s="194"/>
      <c r="H319" s="194"/>
      <c r="I319" s="194"/>
      <c r="J319" s="181"/>
      <c r="K319" s="182"/>
      <c r="L319" s="182"/>
      <c r="M319" s="182"/>
      <c r="N319" s="183"/>
    </row>
    <row r="320" spans="1:14" x14ac:dyDescent="0.2">
      <c r="A320" s="45" t="s">
        <v>9</v>
      </c>
      <c r="B320" s="194" t="s">
        <v>119</v>
      </c>
      <c r="C320" s="194"/>
      <c r="D320" s="194"/>
      <c r="E320" s="194"/>
      <c r="F320" s="194"/>
      <c r="G320" s="194"/>
      <c r="H320" s="194"/>
      <c r="I320" s="194"/>
      <c r="J320" s="181"/>
      <c r="K320" s="182"/>
      <c r="L320" s="182"/>
      <c r="M320" s="182"/>
      <c r="N320" s="183"/>
    </row>
    <row r="321" spans="1:30" ht="33.75" x14ac:dyDescent="0.2">
      <c r="A321" s="29" t="s">
        <v>10</v>
      </c>
      <c r="B321" s="29" t="s">
        <v>11</v>
      </c>
      <c r="C321" s="30" t="s">
        <v>12</v>
      </c>
      <c r="D321" s="31" t="s">
        <v>13</v>
      </c>
      <c r="E321" s="32" t="s">
        <v>14</v>
      </c>
      <c r="F321" s="29" t="s">
        <v>15</v>
      </c>
      <c r="G321" s="33" t="s">
        <v>16</v>
      </c>
      <c r="H321" s="29" t="s">
        <v>17</v>
      </c>
      <c r="I321" s="29" t="s">
        <v>18</v>
      </c>
      <c r="J321" s="181"/>
      <c r="K321" s="182"/>
      <c r="L321" s="182"/>
      <c r="M321" s="182"/>
      <c r="N321" s="183"/>
    </row>
    <row r="322" spans="1:30" ht="81.75" customHeight="1" x14ac:dyDescent="0.2">
      <c r="A322" s="41" t="s">
        <v>120</v>
      </c>
      <c r="B322" s="3">
        <v>1</v>
      </c>
      <c r="C322" s="97">
        <f>6000000</f>
        <v>6000000</v>
      </c>
      <c r="D322" s="97">
        <v>6000000</v>
      </c>
      <c r="E322" s="5">
        <f>C322-D322</f>
        <v>0</v>
      </c>
      <c r="F322" s="141">
        <f>IFERROR(E322/C322,0)</f>
        <v>0</v>
      </c>
      <c r="G322" s="142" t="s">
        <v>316</v>
      </c>
      <c r="H322" s="3"/>
      <c r="I322" s="93" t="s">
        <v>457</v>
      </c>
      <c r="J322" s="56">
        <v>212020200800</v>
      </c>
      <c r="K322" s="147">
        <f t="shared" ref="K322" si="35">C322</f>
        <v>6000000</v>
      </c>
      <c r="L322" s="147">
        <f t="shared" ref="L322" si="36">+D322</f>
        <v>6000000</v>
      </c>
      <c r="M322" s="147">
        <f t="shared" ref="M322" si="37">E322</f>
        <v>0</v>
      </c>
      <c r="N322" s="145">
        <v>4000108655</v>
      </c>
    </row>
    <row r="323" spans="1:30" ht="29.45" customHeight="1" x14ac:dyDescent="0.2">
      <c r="A323" s="41" t="s">
        <v>272</v>
      </c>
      <c r="B323" s="3">
        <v>1</v>
      </c>
      <c r="C323" s="4">
        <v>8954892</v>
      </c>
      <c r="D323" s="4">
        <v>8954892</v>
      </c>
      <c r="E323" s="5">
        <f>C323-D323</f>
        <v>0</v>
      </c>
      <c r="F323" s="44">
        <f>IFERROR(E323/C323,0)</f>
        <v>0</v>
      </c>
      <c r="G323" s="98" t="s">
        <v>326</v>
      </c>
      <c r="H323" s="3"/>
      <c r="I323" s="3"/>
      <c r="J323" s="53">
        <v>212020200800</v>
      </c>
      <c r="K323" s="50">
        <f>C323</f>
        <v>8954892</v>
      </c>
      <c r="L323" s="50">
        <f>+D323</f>
        <v>8954892</v>
      </c>
      <c r="M323" s="50">
        <f>E323</f>
        <v>0</v>
      </c>
      <c r="N323" s="54">
        <v>4000108902</v>
      </c>
    </row>
    <row r="324" spans="1:30" x14ac:dyDescent="0.2">
      <c r="A324" s="41" t="s">
        <v>200</v>
      </c>
      <c r="B324" s="3">
        <f>3+1+1</f>
        <v>5</v>
      </c>
      <c r="C324" s="4">
        <v>118853120</v>
      </c>
      <c r="D324" s="4">
        <f>10836745+29538496+26916736+(20973960+12754260)</f>
        <v>101020197</v>
      </c>
      <c r="E324" s="5">
        <f>C324-D324</f>
        <v>17832923</v>
      </c>
      <c r="F324" s="44">
        <f>IFERROR(E324/C324,0)</f>
        <v>0.15004169011297305</v>
      </c>
      <c r="G324" s="98" t="s">
        <v>423</v>
      </c>
      <c r="H324" s="3"/>
      <c r="I324" s="90"/>
      <c r="J324" s="53">
        <v>212020200800</v>
      </c>
      <c r="K324" s="50">
        <f>C324</f>
        <v>118853120</v>
      </c>
      <c r="L324" s="50">
        <f>+D324</f>
        <v>101020197</v>
      </c>
      <c r="M324" s="50">
        <f>E324</f>
        <v>17832923</v>
      </c>
      <c r="N324" s="54"/>
    </row>
    <row r="325" spans="1:30" ht="27" customHeight="1" x14ac:dyDescent="0.2">
      <c r="A325" s="163" t="s">
        <v>121</v>
      </c>
      <c r="B325" s="163"/>
      <c r="C325" s="70">
        <f>SUM(C322:C324)</f>
        <v>133808012</v>
      </c>
      <c r="D325" s="70">
        <f>SUM(D322:D324)</f>
        <v>115975089</v>
      </c>
      <c r="E325" s="70">
        <f>SUM(E322:E324)</f>
        <v>17832923</v>
      </c>
      <c r="F325" s="71">
        <f>E325/C325</f>
        <v>0.13327246054593503</v>
      </c>
      <c r="G325" s="78"/>
      <c r="H325" s="72"/>
      <c r="I325" s="72"/>
      <c r="J325" s="66"/>
      <c r="K325" s="67"/>
      <c r="L325" s="68">
        <f>+D325</f>
        <v>115975089</v>
      </c>
      <c r="M325" s="68">
        <f>E325</f>
        <v>17832923</v>
      </c>
      <c r="N325" s="69"/>
    </row>
    <row r="326" spans="1:30" ht="33" customHeight="1" x14ac:dyDescent="0.2">
      <c r="A326" s="161" t="s">
        <v>122</v>
      </c>
      <c r="B326" s="162"/>
      <c r="C326" s="162"/>
      <c r="D326" s="162"/>
      <c r="E326" s="162"/>
      <c r="F326" s="162"/>
      <c r="G326" s="162"/>
      <c r="H326" s="162"/>
      <c r="I326" s="162"/>
      <c r="J326" s="162"/>
      <c r="K326" s="162"/>
      <c r="L326" s="162"/>
      <c r="M326" s="162"/>
      <c r="N326" s="180"/>
    </row>
    <row r="327" spans="1:30" ht="14.45" customHeight="1" x14ac:dyDescent="0.2">
      <c r="A327" s="28" t="s">
        <v>68</v>
      </c>
      <c r="B327" s="184" t="s">
        <v>69</v>
      </c>
      <c r="C327" s="184"/>
      <c r="D327" s="184"/>
      <c r="E327" s="184"/>
      <c r="F327" s="184"/>
      <c r="G327" s="184"/>
      <c r="H327" s="184"/>
      <c r="I327" s="184"/>
      <c r="J327" s="181" t="s">
        <v>313</v>
      </c>
      <c r="K327" s="182" t="s">
        <v>12</v>
      </c>
      <c r="L327" s="182" t="s">
        <v>13</v>
      </c>
      <c r="M327" s="182" t="s">
        <v>14</v>
      </c>
      <c r="N327" s="183" t="s">
        <v>322</v>
      </c>
    </row>
    <row r="328" spans="1:30" x14ac:dyDescent="0.2">
      <c r="A328" s="28" t="s">
        <v>3</v>
      </c>
      <c r="B328" s="165" t="s">
        <v>123</v>
      </c>
      <c r="C328" s="165"/>
      <c r="D328" s="165"/>
      <c r="E328" s="165"/>
      <c r="F328" s="165"/>
      <c r="G328" s="165"/>
      <c r="H328" s="165"/>
      <c r="I328" s="165"/>
      <c r="J328" s="181"/>
      <c r="K328" s="182"/>
      <c r="L328" s="182"/>
      <c r="M328" s="182"/>
      <c r="N328" s="183"/>
    </row>
    <row r="329" spans="1:30" x14ac:dyDescent="0.2">
      <c r="A329" s="28" t="s">
        <v>5</v>
      </c>
      <c r="B329" s="170" t="s">
        <v>124</v>
      </c>
      <c r="C329" s="170"/>
      <c r="D329" s="170"/>
      <c r="E329" s="170"/>
      <c r="F329" s="170"/>
      <c r="G329" s="170"/>
      <c r="H329" s="170"/>
      <c r="I329" s="170"/>
      <c r="J329" s="181"/>
      <c r="K329" s="182"/>
      <c r="L329" s="182"/>
      <c r="M329" s="182"/>
      <c r="N329" s="183"/>
    </row>
    <row r="330" spans="1:30" x14ac:dyDescent="0.2">
      <c r="A330" s="28" t="s">
        <v>7</v>
      </c>
      <c r="B330" s="170" t="s">
        <v>125</v>
      </c>
      <c r="C330" s="170"/>
      <c r="D330" s="170"/>
      <c r="E330" s="170"/>
      <c r="F330" s="170"/>
      <c r="G330" s="170"/>
      <c r="H330" s="170"/>
      <c r="I330" s="170"/>
      <c r="J330" s="181"/>
      <c r="K330" s="182"/>
      <c r="L330" s="182"/>
      <c r="M330" s="182"/>
      <c r="N330" s="183"/>
    </row>
    <row r="331" spans="1:30" x14ac:dyDescent="0.2">
      <c r="A331" s="28" t="s">
        <v>9</v>
      </c>
      <c r="B331" s="170" t="s">
        <v>126</v>
      </c>
      <c r="C331" s="170"/>
      <c r="D331" s="170"/>
      <c r="E331" s="170"/>
      <c r="F331" s="170"/>
      <c r="G331" s="170"/>
      <c r="H331" s="170"/>
      <c r="I331" s="170"/>
      <c r="J331" s="181"/>
      <c r="K331" s="182"/>
      <c r="L331" s="182"/>
      <c r="M331" s="182"/>
      <c r="N331" s="183"/>
    </row>
    <row r="332" spans="1:30" ht="33.75" x14ac:dyDescent="0.2">
      <c r="A332" s="29" t="s">
        <v>10</v>
      </c>
      <c r="B332" s="29" t="s">
        <v>11</v>
      </c>
      <c r="C332" s="30" t="s">
        <v>12</v>
      </c>
      <c r="D332" s="31" t="s">
        <v>13</v>
      </c>
      <c r="E332" s="32" t="s">
        <v>14</v>
      </c>
      <c r="F332" s="29" t="s">
        <v>15</v>
      </c>
      <c r="G332" s="33" t="s">
        <v>16</v>
      </c>
      <c r="H332" s="29" t="s">
        <v>17</v>
      </c>
      <c r="I332" s="29" t="s">
        <v>18</v>
      </c>
      <c r="J332" s="181"/>
      <c r="K332" s="182"/>
      <c r="L332" s="182"/>
      <c r="M332" s="182"/>
      <c r="N332" s="183"/>
    </row>
    <row r="333" spans="1:30" s="13" customFormat="1" x14ac:dyDescent="0.2">
      <c r="A333" s="191" t="s">
        <v>127</v>
      </c>
      <c r="B333" s="192"/>
      <c r="C333" s="192"/>
      <c r="D333" s="192"/>
      <c r="E333" s="192"/>
      <c r="F333" s="192"/>
      <c r="G333" s="192"/>
      <c r="H333" s="192"/>
      <c r="I333" s="192"/>
      <c r="J333" s="192"/>
      <c r="K333" s="192"/>
      <c r="L333" s="192"/>
      <c r="M333" s="192"/>
      <c r="N333" s="193"/>
      <c r="O333" s="34"/>
      <c r="P333" s="34"/>
      <c r="Q333" s="34"/>
      <c r="R333" s="34"/>
      <c r="S333" s="34"/>
      <c r="T333" s="34"/>
      <c r="U333" s="34"/>
      <c r="V333" s="34"/>
      <c r="W333" s="34"/>
      <c r="X333" s="34"/>
      <c r="Y333" s="34"/>
      <c r="Z333" s="34"/>
      <c r="AA333" s="34"/>
      <c r="AB333" s="34"/>
      <c r="AC333" s="34"/>
      <c r="AD333" s="34"/>
    </row>
    <row r="334" spans="1:30" ht="38.25" customHeight="1" x14ac:dyDescent="0.2">
      <c r="A334" s="10" t="s">
        <v>128</v>
      </c>
      <c r="B334" s="11">
        <v>300</v>
      </c>
      <c r="C334" s="97">
        <v>28546513</v>
      </c>
      <c r="D334" s="97">
        <v>28546513</v>
      </c>
      <c r="E334" s="5">
        <f t="shared" ref="E334:E338" si="38">C334-D334</f>
        <v>0</v>
      </c>
      <c r="F334" s="141">
        <f t="shared" ref="F334:F338" si="39">IFERROR(E334/C334,0)</f>
        <v>0</v>
      </c>
      <c r="G334" s="142"/>
      <c r="H334" s="3"/>
      <c r="I334" s="3" t="s">
        <v>458</v>
      </c>
      <c r="J334" s="56">
        <v>212020100400</v>
      </c>
      <c r="K334" s="149">
        <f>+C334</f>
        <v>28546513</v>
      </c>
      <c r="L334" s="147">
        <f t="shared" ref="L334:L338" si="40">+D334</f>
        <v>28546513</v>
      </c>
      <c r="M334" s="147">
        <f t="shared" ref="M334:M338" si="41">E334</f>
        <v>0</v>
      </c>
      <c r="N334" s="145">
        <v>4000110740</v>
      </c>
    </row>
    <row r="335" spans="1:30" ht="27" customHeight="1" x14ac:dyDescent="0.2">
      <c r="A335" s="10" t="s">
        <v>129</v>
      </c>
      <c r="B335" s="11">
        <v>1</v>
      </c>
      <c r="C335" s="150">
        <v>18499541</v>
      </c>
      <c r="D335" s="97">
        <v>18499541</v>
      </c>
      <c r="E335" s="5">
        <f t="shared" si="38"/>
        <v>0</v>
      </c>
      <c r="F335" s="141">
        <f t="shared" si="39"/>
        <v>0</v>
      </c>
      <c r="G335" s="142"/>
      <c r="H335" s="3"/>
      <c r="I335" s="3" t="s">
        <v>458</v>
      </c>
      <c r="J335" s="56">
        <v>212020100400</v>
      </c>
      <c r="K335" s="149">
        <f t="shared" ref="K335:K338" si="42">C335</f>
        <v>18499541</v>
      </c>
      <c r="L335" s="147">
        <f t="shared" si="40"/>
        <v>18499541</v>
      </c>
      <c r="M335" s="147">
        <f t="shared" si="41"/>
        <v>0</v>
      </c>
      <c r="N335" s="145">
        <v>4000110740</v>
      </c>
    </row>
    <row r="336" spans="1:30" ht="52.9" customHeight="1" x14ac:dyDescent="0.2">
      <c r="A336" s="86" t="s">
        <v>361</v>
      </c>
      <c r="B336" s="11">
        <v>1</v>
      </c>
      <c r="C336" s="150">
        <v>0</v>
      </c>
      <c r="D336" s="97">
        <v>0</v>
      </c>
      <c r="E336" s="5">
        <f>C336-D336</f>
        <v>0</v>
      </c>
      <c r="F336" s="141">
        <f>IFERROR(E336/C336,0)</f>
        <v>0</v>
      </c>
      <c r="G336" s="142"/>
      <c r="H336" s="3"/>
      <c r="I336" s="93" t="s">
        <v>459</v>
      </c>
      <c r="J336" s="56">
        <v>212020100400</v>
      </c>
      <c r="K336" s="149">
        <f t="shared" si="42"/>
        <v>0</v>
      </c>
      <c r="L336" s="147">
        <f t="shared" si="40"/>
        <v>0</v>
      </c>
      <c r="M336" s="147">
        <f t="shared" si="41"/>
        <v>0</v>
      </c>
      <c r="N336" s="145"/>
    </row>
    <row r="337" spans="1:30" ht="49.15" customHeight="1" x14ac:dyDescent="0.2">
      <c r="A337" s="10" t="s">
        <v>130</v>
      </c>
      <c r="B337" s="11">
        <v>1</v>
      </c>
      <c r="C337" s="150">
        <f>39761271-289989</f>
        <v>39471282</v>
      </c>
      <c r="D337" s="150">
        <f>39761271-289989</f>
        <v>39471282</v>
      </c>
      <c r="E337" s="5">
        <f t="shared" si="38"/>
        <v>0</v>
      </c>
      <c r="F337" s="141">
        <f t="shared" si="39"/>
        <v>0</v>
      </c>
      <c r="G337" s="142"/>
      <c r="H337" s="3"/>
      <c r="I337" s="3" t="s">
        <v>460</v>
      </c>
      <c r="J337" s="56">
        <v>212020100400</v>
      </c>
      <c r="K337" s="149">
        <f>C337</f>
        <v>39471282</v>
      </c>
      <c r="L337" s="147">
        <f t="shared" si="40"/>
        <v>39471282</v>
      </c>
      <c r="M337" s="147">
        <f t="shared" si="41"/>
        <v>0</v>
      </c>
      <c r="N337" s="145">
        <v>4000110740</v>
      </c>
    </row>
    <row r="338" spans="1:30" ht="25.15" customHeight="1" x14ac:dyDescent="0.2">
      <c r="A338" s="10" t="s">
        <v>131</v>
      </c>
      <c r="B338" s="11">
        <v>1</v>
      </c>
      <c r="C338" s="150">
        <v>8684725</v>
      </c>
      <c r="D338" s="150">
        <v>8684725</v>
      </c>
      <c r="E338" s="5">
        <f t="shared" si="38"/>
        <v>0</v>
      </c>
      <c r="F338" s="141">
        <f t="shared" si="39"/>
        <v>0</v>
      </c>
      <c r="G338" s="142"/>
      <c r="H338" s="3"/>
      <c r="I338" s="3" t="s">
        <v>458</v>
      </c>
      <c r="J338" s="56">
        <v>212020100400</v>
      </c>
      <c r="K338" s="149">
        <f t="shared" si="42"/>
        <v>8684725</v>
      </c>
      <c r="L338" s="147">
        <f t="shared" si="40"/>
        <v>8684725</v>
      </c>
      <c r="M338" s="147">
        <f t="shared" si="41"/>
        <v>0</v>
      </c>
      <c r="N338" s="145">
        <v>4000110740</v>
      </c>
    </row>
    <row r="339" spans="1:30" x14ac:dyDescent="0.2">
      <c r="A339" s="185" t="s">
        <v>132</v>
      </c>
      <c r="B339" s="186"/>
      <c r="C339" s="186"/>
      <c r="D339" s="186"/>
      <c r="E339" s="186"/>
      <c r="F339" s="186"/>
      <c r="G339" s="186"/>
      <c r="H339" s="186"/>
      <c r="I339" s="186"/>
      <c r="J339" s="186"/>
      <c r="K339" s="186"/>
      <c r="L339" s="186"/>
      <c r="M339" s="186"/>
      <c r="N339" s="187"/>
    </row>
    <row r="340" spans="1:30" ht="31.15" customHeight="1" x14ac:dyDescent="0.2">
      <c r="A340" s="86" t="s">
        <v>273</v>
      </c>
      <c r="B340" s="11">
        <v>1</v>
      </c>
      <c r="C340" s="12">
        <v>0</v>
      </c>
      <c r="D340" s="4">
        <v>0</v>
      </c>
      <c r="E340" s="5">
        <f t="shared" ref="E340:E348" si="43">C340-D340</f>
        <v>0</v>
      </c>
      <c r="F340" s="44">
        <f t="shared" ref="F340:F348" si="44">IFERROR(E340/C340,0)</f>
        <v>0</v>
      </c>
      <c r="G340" s="98"/>
      <c r="H340" s="3"/>
      <c r="I340" s="91" t="s">
        <v>418</v>
      </c>
      <c r="J340" s="53">
        <v>212020100400</v>
      </c>
      <c r="K340" s="57">
        <f t="shared" ref="K340:K352" si="45">C340</f>
        <v>0</v>
      </c>
      <c r="L340" s="50">
        <f>+D340</f>
        <v>0</v>
      </c>
      <c r="M340" s="50">
        <f t="shared" ref="M340:M392" si="46">E340</f>
        <v>0</v>
      </c>
      <c r="N340" s="54"/>
    </row>
    <row r="341" spans="1:30" ht="31.15" customHeight="1" x14ac:dyDescent="0.2">
      <c r="A341" s="86" t="s">
        <v>274</v>
      </c>
      <c r="B341" s="11">
        <v>4</v>
      </c>
      <c r="C341" s="12">
        <v>0</v>
      </c>
      <c r="D341" s="4">
        <v>0</v>
      </c>
      <c r="E341" s="5">
        <f t="shared" si="43"/>
        <v>0</v>
      </c>
      <c r="F341" s="44">
        <f t="shared" si="44"/>
        <v>0</v>
      </c>
      <c r="G341" s="98"/>
      <c r="H341" s="3"/>
      <c r="I341" s="91" t="s">
        <v>418</v>
      </c>
      <c r="J341" s="53">
        <v>212020100400</v>
      </c>
      <c r="K341" s="57">
        <f t="shared" si="45"/>
        <v>0</v>
      </c>
      <c r="L341" s="50">
        <f>+D341</f>
        <v>0</v>
      </c>
      <c r="M341" s="50">
        <f t="shared" si="46"/>
        <v>0</v>
      </c>
      <c r="N341" s="54"/>
    </row>
    <row r="342" spans="1:30" ht="64.900000000000006" customHeight="1" x14ac:dyDescent="0.2">
      <c r="A342" s="10" t="s">
        <v>275</v>
      </c>
      <c r="B342" s="3">
        <v>1</v>
      </c>
      <c r="C342" s="150">
        <v>4879000</v>
      </c>
      <c r="D342" s="150">
        <v>4879000</v>
      </c>
      <c r="E342" s="5">
        <f t="shared" si="43"/>
        <v>0</v>
      </c>
      <c r="F342" s="141">
        <f t="shared" si="44"/>
        <v>0</v>
      </c>
      <c r="G342" s="142"/>
      <c r="H342" s="3"/>
      <c r="I342" s="3" t="s">
        <v>458</v>
      </c>
      <c r="J342" s="56">
        <v>212020100400</v>
      </c>
      <c r="K342" s="149">
        <f t="shared" si="45"/>
        <v>4879000</v>
      </c>
      <c r="L342" s="147">
        <f t="shared" ref="L342:L346" si="47">+D342</f>
        <v>4879000</v>
      </c>
      <c r="M342" s="147">
        <f t="shared" si="46"/>
        <v>0</v>
      </c>
      <c r="N342" s="145">
        <v>4000110740</v>
      </c>
    </row>
    <row r="343" spans="1:30" ht="22.5" x14ac:dyDescent="0.2">
      <c r="A343" s="10" t="s">
        <v>276</v>
      </c>
      <c r="B343" s="3">
        <v>1</v>
      </c>
      <c r="C343" s="150">
        <v>2380000</v>
      </c>
      <c r="D343" s="150">
        <v>2380000</v>
      </c>
      <c r="E343" s="5">
        <f t="shared" si="43"/>
        <v>0</v>
      </c>
      <c r="F343" s="141">
        <f t="shared" si="44"/>
        <v>0</v>
      </c>
      <c r="G343" s="142"/>
      <c r="H343" s="3"/>
      <c r="I343" s="3" t="s">
        <v>458</v>
      </c>
      <c r="J343" s="56">
        <v>212020100400</v>
      </c>
      <c r="K343" s="149">
        <f t="shared" si="45"/>
        <v>2380000</v>
      </c>
      <c r="L343" s="147">
        <f t="shared" si="47"/>
        <v>2380000</v>
      </c>
      <c r="M343" s="147">
        <f t="shared" si="46"/>
        <v>0</v>
      </c>
      <c r="N343" s="145">
        <v>4000110740</v>
      </c>
    </row>
    <row r="344" spans="1:30" ht="37.15" customHeight="1" x14ac:dyDescent="0.2">
      <c r="A344" s="10" t="s">
        <v>277</v>
      </c>
      <c r="B344" s="3"/>
      <c r="C344" s="150">
        <v>8100000</v>
      </c>
      <c r="D344" s="150">
        <v>8100000</v>
      </c>
      <c r="E344" s="5">
        <f t="shared" si="43"/>
        <v>0</v>
      </c>
      <c r="F344" s="141">
        <f t="shared" si="44"/>
        <v>0</v>
      </c>
      <c r="G344" s="142"/>
      <c r="H344" s="3"/>
      <c r="I344" s="3" t="s">
        <v>458</v>
      </c>
      <c r="J344" s="56">
        <v>212020100400</v>
      </c>
      <c r="K344" s="149">
        <f t="shared" si="45"/>
        <v>8100000</v>
      </c>
      <c r="L344" s="147">
        <f t="shared" si="47"/>
        <v>8100000</v>
      </c>
      <c r="M344" s="147">
        <f t="shared" si="46"/>
        <v>0</v>
      </c>
      <c r="N344" s="145">
        <v>4000110740</v>
      </c>
    </row>
    <row r="345" spans="1:30" ht="48.6" customHeight="1" x14ac:dyDescent="0.2">
      <c r="A345" s="10" t="s">
        <v>278</v>
      </c>
      <c r="B345" s="3">
        <v>1</v>
      </c>
      <c r="C345" s="150">
        <v>8330000</v>
      </c>
      <c r="D345" s="150">
        <v>8330000</v>
      </c>
      <c r="E345" s="5">
        <f t="shared" si="43"/>
        <v>0</v>
      </c>
      <c r="F345" s="141">
        <f t="shared" si="44"/>
        <v>0</v>
      </c>
      <c r="G345" s="142"/>
      <c r="H345" s="3"/>
      <c r="I345" s="3" t="s">
        <v>458</v>
      </c>
      <c r="J345" s="56">
        <v>212020100400</v>
      </c>
      <c r="K345" s="149">
        <f t="shared" si="45"/>
        <v>8330000</v>
      </c>
      <c r="L345" s="147">
        <f t="shared" si="47"/>
        <v>8330000</v>
      </c>
      <c r="M345" s="147">
        <f t="shared" si="46"/>
        <v>0</v>
      </c>
      <c r="N345" s="145">
        <v>4000110740</v>
      </c>
    </row>
    <row r="346" spans="1:30" ht="56.25" x14ac:dyDescent="0.2">
      <c r="A346" s="10" t="s">
        <v>443</v>
      </c>
      <c r="B346" s="3">
        <v>1</v>
      </c>
      <c r="C346" s="150">
        <v>5363737</v>
      </c>
      <c r="D346" s="150">
        <v>5363737</v>
      </c>
      <c r="E346" s="5">
        <f t="shared" si="43"/>
        <v>0</v>
      </c>
      <c r="F346" s="141">
        <f t="shared" si="44"/>
        <v>0</v>
      </c>
      <c r="G346" s="142"/>
      <c r="H346" s="3"/>
      <c r="I346" s="3" t="s">
        <v>458</v>
      </c>
      <c r="J346" s="56">
        <v>212020100400</v>
      </c>
      <c r="K346" s="149">
        <f t="shared" si="45"/>
        <v>5363737</v>
      </c>
      <c r="L346" s="147">
        <f t="shared" si="47"/>
        <v>5363737</v>
      </c>
      <c r="M346" s="147">
        <f t="shared" si="46"/>
        <v>0</v>
      </c>
      <c r="N346" s="145">
        <v>4000110740</v>
      </c>
    </row>
    <row r="347" spans="1:30" ht="49.15" customHeight="1" x14ac:dyDescent="0.2">
      <c r="A347" s="86" t="s">
        <v>279</v>
      </c>
      <c r="B347" s="11">
        <v>1</v>
      </c>
      <c r="C347" s="12">
        <v>0</v>
      </c>
      <c r="D347" s="4">
        <v>0</v>
      </c>
      <c r="E347" s="5">
        <f t="shared" si="43"/>
        <v>0</v>
      </c>
      <c r="F347" s="44">
        <f t="shared" si="44"/>
        <v>0</v>
      </c>
      <c r="G347" s="98"/>
      <c r="H347" s="3"/>
      <c r="I347" s="91" t="s">
        <v>418</v>
      </c>
      <c r="J347" s="53">
        <v>212020100400</v>
      </c>
      <c r="K347" s="57">
        <f t="shared" si="45"/>
        <v>0</v>
      </c>
      <c r="L347" s="50">
        <f t="shared" ref="L347:L406" si="48">+D347</f>
        <v>0</v>
      </c>
      <c r="M347" s="50">
        <f t="shared" si="46"/>
        <v>0</v>
      </c>
      <c r="N347" s="54"/>
    </row>
    <row r="348" spans="1:30" s="13" customFormat="1" ht="61.9" customHeight="1" x14ac:dyDescent="0.2">
      <c r="A348" s="86" t="s">
        <v>362</v>
      </c>
      <c r="B348" s="11">
        <v>450</v>
      </c>
      <c r="C348" s="4">
        <v>294043095</v>
      </c>
      <c r="D348" s="4">
        <v>294043095</v>
      </c>
      <c r="E348" s="5">
        <f t="shared" si="43"/>
        <v>0</v>
      </c>
      <c r="F348" s="44">
        <f t="shared" si="44"/>
        <v>0</v>
      </c>
      <c r="G348" s="98"/>
      <c r="H348" s="3"/>
      <c r="I348" s="3" t="s">
        <v>363</v>
      </c>
      <c r="J348" s="58">
        <v>212020100400</v>
      </c>
      <c r="K348" s="57">
        <f t="shared" si="45"/>
        <v>294043095</v>
      </c>
      <c r="L348" s="50">
        <f t="shared" si="48"/>
        <v>294043095</v>
      </c>
      <c r="M348" s="50">
        <f t="shared" si="46"/>
        <v>0</v>
      </c>
      <c r="N348" s="54">
        <v>4000109161</v>
      </c>
    </row>
    <row r="349" spans="1:30" s="13" customFormat="1" x14ac:dyDescent="0.2">
      <c r="A349" s="188" t="s">
        <v>319</v>
      </c>
      <c r="B349" s="189"/>
      <c r="C349" s="189"/>
      <c r="D349" s="189"/>
      <c r="E349" s="189"/>
      <c r="F349" s="189"/>
      <c r="G349" s="189"/>
      <c r="H349" s="189"/>
      <c r="I349" s="189"/>
      <c r="J349" s="189"/>
      <c r="K349" s="189"/>
      <c r="L349" s="189"/>
      <c r="M349" s="189"/>
      <c r="N349" s="190"/>
      <c r="O349" s="20"/>
      <c r="P349" s="20"/>
      <c r="Q349" s="20"/>
      <c r="R349" s="20"/>
      <c r="S349" s="20"/>
      <c r="T349" s="20"/>
      <c r="U349" s="20"/>
      <c r="V349" s="20"/>
      <c r="W349" s="20"/>
      <c r="X349" s="20"/>
      <c r="Y349" s="20"/>
      <c r="Z349" s="20"/>
      <c r="AA349" s="20"/>
      <c r="AB349" s="20"/>
      <c r="AC349" s="20"/>
      <c r="AD349" s="20"/>
    </row>
    <row r="350" spans="1:30" s="13" customFormat="1" ht="21" customHeight="1" x14ac:dyDescent="0.2">
      <c r="A350" s="92" t="s">
        <v>318</v>
      </c>
      <c r="B350" s="3">
        <v>6</v>
      </c>
      <c r="C350" s="14">
        <v>15370992</v>
      </c>
      <c r="D350" s="4">
        <v>15370992</v>
      </c>
      <c r="E350" s="5">
        <f>C350-D350</f>
        <v>0</v>
      </c>
      <c r="F350" s="44">
        <f>IFERROR(E350/C350,0)</f>
        <v>0</v>
      </c>
      <c r="G350" s="98" t="s">
        <v>334</v>
      </c>
      <c r="H350" s="3"/>
      <c r="I350" s="3"/>
      <c r="J350" s="58">
        <v>212020100400</v>
      </c>
      <c r="K350" s="57">
        <f t="shared" si="45"/>
        <v>15370992</v>
      </c>
      <c r="L350" s="50">
        <f t="shared" si="48"/>
        <v>15370992</v>
      </c>
      <c r="M350" s="50">
        <f t="shared" si="46"/>
        <v>0</v>
      </c>
      <c r="N350" s="54">
        <v>4000109091</v>
      </c>
      <c r="O350" s="21"/>
      <c r="P350" s="21"/>
      <c r="Q350" s="21"/>
      <c r="R350" s="21"/>
      <c r="S350" s="21"/>
      <c r="T350" s="21"/>
      <c r="U350" s="21"/>
      <c r="V350" s="21"/>
      <c r="W350" s="21"/>
      <c r="X350" s="21"/>
      <c r="Y350" s="21"/>
      <c r="Z350" s="21"/>
      <c r="AA350" s="21"/>
      <c r="AB350" s="21"/>
      <c r="AC350" s="21"/>
      <c r="AD350" s="21"/>
    </row>
    <row r="351" spans="1:30" ht="37.15" customHeight="1" x14ac:dyDescent="0.2">
      <c r="A351" s="92" t="s">
        <v>365</v>
      </c>
      <c r="B351" s="11">
        <v>15</v>
      </c>
      <c r="C351" s="150">
        <v>139953345</v>
      </c>
      <c r="D351" s="150">
        <v>139953345</v>
      </c>
      <c r="E351" s="5">
        <f t="shared" ref="E351" si="49">C351-D351</f>
        <v>0</v>
      </c>
      <c r="F351" s="141">
        <f t="shared" ref="F351" si="50">IFERROR(E351/C351,0)</f>
        <v>0</v>
      </c>
      <c r="G351" s="142"/>
      <c r="H351" s="3"/>
      <c r="I351" s="3" t="s">
        <v>364</v>
      </c>
      <c r="J351" s="151">
        <v>212020100400</v>
      </c>
      <c r="K351" s="149">
        <f t="shared" si="45"/>
        <v>139953345</v>
      </c>
      <c r="L351" s="147">
        <f t="shared" si="48"/>
        <v>139953345</v>
      </c>
      <c r="M351" s="147">
        <f t="shared" si="46"/>
        <v>0</v>
      </c>
      <c r="N351" s="145">
        <v>4000110740</v>
      </c>
    </row>
    <row r="352" spans="1:30" ht="190.15" customHeight="1" x14ac:dyDescent="0.2">
      <c r="A352" s="86" t="s">
        <v>280</v>
      </c>
      <c r="B352" s="11"/>
      <c r="C352" s="12">
        <v>0</v>
      </c>
      <c r="D352" s="4">
        <v>0</v>
      </c>
      <c r="E352" s="5">
        <f>C352-D352</f>
        <v>0</v>
      </c>
      <c r="F352" s="44">
        <f>IFERROR(E352/C352,0)</f>
        <v>0</v>
      </c>
      <c r="G352" s="98"/>
      <c r="H352" s="3"/>
      <c r="I352" s="3" t="s">
        <v>366</v>
      </c>
      <c r="J352" s="58">
        <v>212020100400</v>
      </c>
      <c r="K352" s="57">
        <f t="shared" si="45"/>
        <v>0</v>
      </c>
      <c r="L352" s="50">
        <f t="shared" si="48"/>
        <v>0</v>
      </c>
      <c r="M352" s="50">
        <f t="shared" si="46"/>
        <v>0</v>
      </c>
      <c r="N352" s="54"/>
    </row>
    <row r="353" spans="1:30" s="13" customFormat="1" x14ac:dyDescent="0.2">
      <c r="A353" s="188" t="s">
        <v>134</v>
      </c>
      <c r="B353" s="189"/>
      <c r="C353" s="189"/>
      <c r="D353" s="189"/>
      <c r="E353" s="189"/>
      <c r="F353" s="189"/>
      <c r="G353" s="189"/>
      <c r="H353" s="189"/>
      <c r="I353" s="189"/>
      <c r="J353" s="189"/>
      <c r="K353" s="189"/>
      <c r="L353" s="189"/>
      <c r="M353" s="189"/>
      <c r="N353" s="190"/>
      <c r="O353" s="20"/>
      <c r="P353" s="20"/>
      <c r="Q353" s="20"/>
      <c r="R353" s="20"/>
      <c r="S353" s="20"/>
      <c r="T353" s="20"/>
      <c r="U353" s="20"/>
      <c r="V353" s="20"/>
      <c r="W353" s="20"/>
      <c r="X353" s="20"/>
      <c r="Y353" s="20"/>
      <c r="Z353" s="20"/>
      <c r="AA353" s="20"/>
      <c r="AB353" s="20"/>
      <c r="AC353" s="20"/>
      <c r="AD353" s="20"/>
    </row>
    <row r="354" spans="1:30" ht="28.15" customHeight="1" x14ac:dyDescent="0.2">
      <c r="A354" s="92" t="s">
        <v>281</v>
      </c>
      <c r="B354" s="3">
        <v>12</v>
      </c>
      <c r="C354" s="97">
        <v>10236336</v>
      </c>
      <c r="D354" s="97">
        <v>10236336</v>
      </c>
      <c r="E354" s="5">
        <f t="shared" ref="E354:E355" si="51">C354-D354</f>
        <v>0</v>
      </c>
      <c r="F354" s="141">
        <f t="shared" ref="F354" si="52">E354/C354</f>
        <v>0</v>
      </c>
      <c r="G354" s="142"/>
      <c r="H354" s="3"/>
      <c r="I354" s="3" t="s">
        <v>360</v>
      </c>
      <c r="J354" s="56">
        <v>212020200800</v>
      </c>
      <c r="K354" s="149">
        <f t="shared" ref="K354:K355" si="53">C354</f>
        <v>10236336</v>
      </c>
      <c r="L354" s="147">
        <f t="shared" ref="L354:L355" si="54">+D354</f>
        <v>10236336</v>
      </c>
      <c r="M354" s="147">
        <f t="shared" ref="M354:M355" si="55">E354</f>
        <v>0</v>
      </c>
      <c r="N354" s="145">
        <v>4000109429</v>
      </c>
    </row>
    <row r="355" spans="1:30" ht="53.25" customHeight="1" x14ac:dyDescent="0.2">
      <c r="A355" s="15" t="s">
        <v>282</v>
      </c>
      <c r="B355" s="152">
        <v>1</v>
      </c>
      <c r="C355" s="153">
        <v>0</v>
      </c>
      <c r="D355" s="154">
        <v>0</v>
      </c>
      <c r="E355" s="155">
        <f t="shared" si="51"/>
        <v>0</v>
      </c>
      <c r="F355" s="141">
        <f>IFERROR(E355/C355,0)</f>
        <v>0</v>
      </c>
      <c r="G355" s="142"/>
      <c r="H355" s="3"/>
      <c r="I355" s="3" t="s">
        <v>461</v>
      </c>
      <c r="J355" s="56">
        <v>212020200800</v>
      </c>
      <c r="K355" s="149">
        <f t="shared" si="53"/>
        <v>0</v>
      </c>
      <c r="L355" s="147">
        <f t="shared" si="54"/>
        <v>0</v>
      </c>
      <c r="M355" s="147">
        <f t="shared" si="55"/>
        <v>0</v>
      </c>
      <c r="N355" s="145">
        <v>4000109429</v>
      </c>
    </row>
    <row r="356" spans="1:30" ht="40.15" customHeight="1" x14ac:dyDescent="0.2">
      <c r="A356" s="92" t="s">
        <v>283</v>
      </c>
      <c r="B356" s="3">
        <v>700000</v>
      </c>
      <c r="C356" s="97">
        <f>250850000+50000000</f>
        <v>300850000</v>
      </c>
      <c r="D356" s="4">
        <f>250850000+(50000000)</f>
        <v>300850000</v>
      </c>
      <c r="E356" s="5">
        <f>C356-D356</f>
        <v>0</v>
      </c>
      <c r="F356" s="44">
        <f>E356/C356</f>
        <v>0</v>
      </c>
      <c r="G356" s="98" t="s">
        <v>325</v>
      </c>
      <c r="H356" s="3"/>
      <c r="I356" s="3" t="s">
        <v>399</v>
      </c>
      <c r="J356" s="56">
        <v>212020200800</v>
      </c>
      <c r="K356" s="57">
        <f>C356</f>
        <v>300850000</v>
      </c>
      <c r="L356" s="50">
        <f t="shared" si="48"/>
        <v>300850000</v>
      </c>
      <c r="M356" s="50">
        <f t="shared" si="46"/>
        <v>0</v>
      </c>
      <c r="N356" s="54">
        <v>4000108244</v>
      </c>
    </row>
    <row r="357" spans="1:30" ht="14.45" customHeight="1" x14ac:dyDescent="0.2">
      <c r="A357" s="28" t="s">
        <v>68</v>
      </c>
      <c r="B357" s="184" t="s">
        <v>69</v>
      </c>
      <c r="C357" s="184"/>
      <c r="D357" s="184"/>
      <c r="E357" s="184"/>
      <c r="F357" s="184"/>
      <c r="G357" s="184"/>
      <c r="H357" s="184"/>
      <c r="I357" s="184"/>
      <c r="J357" s="181" t="s">
        <v>313</v>
      </c>
      <c r="K357" s="182" t="s">
        <v>12</v>
      </c>
      <c r="L357" s="182" t="s">
        <v>13</v>
      </c>
      <c r="M357" s="182" t="s">
        <v>14</v>
      </c>
      <c r="N357" s="183" t="s">
        <v>322</v>
      </c>
    </row>
    <row r="358" spans="1:30" x14ac:dyDescent="0.2">
      <c r="A358" s="28" t="s">
        <v>3</v>
      </c>
      <c r="B358" s="165" t="s">
        <v>123</v>
      </c>
      <c r="C358" s="165"/>
      <c r="D358" s="165"/>
      <c r="E358" s="165"/>
      <c r="F358" s="165"/>
      <c r="G358" s="165"/>
      <c r="H358" s="165"/>
      <c r="I358" s="165"/>
      <c r="J358" s="181"/>
      <c r="K358" s="182"/>
      <c r="L358" s="182"/>
      <c r="M358" s="182"/>
      <c r="N358" s="183"/>
    </row>
    <row r="359" spans="1:30" x14ac:dyDescent="0.2">
      <c r="A359" s="28" t="s">
        <v>5</v>
      </c>
      <c r="B359" s="170" t="s">
        <v>135</v>
      </c>
      <c r="C359" s="170"/>
      <c r="D359" s="170"/>
      <c r="E359" s="170"/>
      <c r="F359" s="170"/>
      <c r="G359" s="170"/>
      <c r="H359" s="170"/>
      <c r="I359" s="170"/>
      <c r="J359" s="181"/>
      <c r="K359" s="182"/>
      <c r="L359" s="182"/>
      <c r="M359" s="182"/>
      <c r="N359" s="183"/>
    </row>
    <row r="360" spans="1:30" x14ac:dyDescent="0.2">
      <c r="A360" s="28" t="s">
        <v>7</v>
      </c>
      <c r="B360" s="170" t="s">
        <v>125</v>
      </c>
      <c r="C360" s="170"/>
      <c r="D360" s="170"/>
      <c r="E360" s="170"/>
      <c r="F360" s="170"/>
      <c r="G360" s="170"/>
      <c r="H360" s="170"/>
      <c r="I360" s="170"/>
      <c r="J360" s="181"/>
      <c r="K360" s="182"/>
      <c r="L360" s="182"/>
      <c r="M360" s="182"/>
      <c r="N360" s="183"/>
    </row>
    <row r="361" spans="1:30" x14ac:dyDescent="0.2">
      <c r="A361" s="28" t="s">
        <v>9</v>
      </c>
      <c r="B361" s="170" t="s">
        <v>126</v>
      </c>
      <c r="C361" s="170"/>
      <c r="D361" s="170"/>
      <c r="E361" s="170"/>
      <c r="F361" s="170"/>
      <c r="G361" s="170"/>
      <c r="H361" s="170"/>
      <c r="I361" s="170"/>
      <c r="J361" s="181"/>
      <c r="K361" s="182"/>
      <c r="L361" s="182"/>
      <c r="M361" s="182"/>
      <c r="N361" s="183"/>
    </row>
    <row r="362" spans="1:30" ht="33.75" x14ac:dyDescent="0.2">
      <c r="A362" s="29" t="s">
        <v>10</v>
      </c>
      <c r="B362" s="27" t="s">
        <v>11</v>
      </c>
      <c r="C362" s="82" t="s">
        <v>12</v>
      </c>
      <c r="D362" s="83" t="s">
        <v>13</v>
      </c>
      <c r="E362" s="84" t="s">
        <v>14</v>
      </c>
      <c r="F362" s="27" t="s">
        <v>15</v>
      </c>
      <c r="G362" s="26" t="s">
        <v>16</v>
      </c>
      <c r="H362" s="27" t="s">
        <v>17</v>
      </c>
      <c r="I362" s="27" t="s">
        <v>18</v>
      </c>
      <c r="J362" s="181"/>
      <c r="K362" s="182"/>
      <c r="L362" s="182"/>
      <c r="M362" s="182"/>
      <c r="N362" s="183"/>
    </row>
    <row r="363" spans="1:30" ht="51" customHeight="1" x14ac:dyDescent="0.2">
      <c r="A363" s="41" t="s">
        <v>200</v>
      </c>
      <c r="B363" s="3">
        <f>6+1+3</f>
        <v>10</v>
      </c>
      <c r="C363" s="4">
        <f>24941664+30761984+16111536+18239088+22957668+26916736+(23534477)</f>
        <v>163463153</v>
      </c>
      <c r="D363" s="4">
        <f>23949666+29713280+16111536+18239088+22957668+(18352215+12754260+12754260+8631180)</f>
        <v>163463153</v>
      </c>
      <c r="E363" s="5">
        <f>C363-D363</f>
        <v>0</v>
      </c>
      <c r="F363" s="44">
        <f>IFERROR(E363/C363,0)</f>
        <v>0</v>
      </c>
      <c r="G363" s="98" t="s">
        <v>424</v>
      </c>
      <c r="H363" s="3"/>
      <c r="I363" s="3"/>
      <c r="J363" s="53">
        <v>212020200800</v>
      </c>
      <c r="K363" s="57">
        <f>C363</f>
        <v>163463153</v>
      </c>
      <c r="L363" s="50">
        <f t="shared" si="48"/>
        <v>163463153</v>
      </c>
      <c r="M363" s="50">
        <f t="shared" si="46"/>
        <v>0</v>
      </c>
      <c r="N363" s="54"/>
    </row>
    <row r="364" spans="1:30" ht="27" customHeight="1" x14ac:dyDescent="0.2">
      <c r="A364" s="163" t="s">
        <v>136</v>
      </c>
      <c r="B364" s="163"/>
      <c r="C364" s="70">
        <f>SUM(C334:C363)</f>
        <v>1048171719</v>
      </c>
      <c r="D364" s="70">
        <f>SUM(D334:D363)</f>
        <v>1048171719</v>
      </c>
      <c r="E364" s="70">
        <f>SUM(E334:E363)</f>
        <v>0</v>
      </c>
      <c r="F364" s="71">
        <f>E364/C364</f>
        <v>0</v>
      </c>
      <c r="G364" s="78"/>
      <c r="H364" s="72"/>
      <c r="I364" s="72"/>
      <c r="J364" s="66"/>
      <c r="K364" s="67"/>
      <c r="L364" s="68">
        <f t="shared" si="48"/>
        <v>1048171719</v>
      </c>
      <c r="M364" s="68">
        <f t="shared" si="46"/>
        <v>0</v>
      </c>
      <c r="N364" s="69"/>
    </row>
    <row r="365" spans="1:30" ht="31.5" customHeight="1" x14ac:dyDescent="0.2">
      <c r="A365" s="161" t="s">
        <v>137</v>
      </c>
      <c r="B365" s="162"/>
      <c r="C365" s="162"/>
      <c r="D365" s="162"/>
      <c r="E365" s="162"/>
      <c r="F365" s="162"/>
      <c r="G365" s="162"/>
      <c r="H365" s="162"/>
      <c r="I365" s="162"/>
      <c r="J365" s="162"/>
      <c r="K365" s="162"/>
      <c r="L365" s="162"/>
      <c r="M365" s="162"/>
      <c r="N365" s="180"/>
    </row>
    <row r="366" spans="1:30" ht="14.45" customHeight="1" x14ac:dyDescent="0.2">
      <c r="A366" s="28" t="s">
        <v>1</v>
      </c>
      <c r="B366" s="170" t="s">
        <v>2</v>
      </c>
      <c r="C366" s="170"/>
      <c r="D366" s="170"/>
      <c r="E366" s="170"/>
      <c r="F366" s="170"/>
      <c r="G366" s="170"/>
      <c r="H366" s="170"/>
      <c r="I366" s="170"/>
      <c r="J366" s="181" t="s">
        <v>313</v>
      </c>
      <c r="K366" s="182" t="s">
        <v>12</v>
      </c>
      <c r="L366" s="182" t="s">
        <v>13</v>
      </c>
      <c r="M366" s="182" t="s">
        <v>14</v>
      </c>
      <c r="N366" s="183" t="s">
        <v>322</v>
      </c>
    </row>
    <row r="367" spans="1:30" x14ac:dyDescent="0.2">
      <c r="A367" s="28" t="s">
        <v>3</v>
      </c>
      <c r="B367" s="165" t="s">
        <v>138</v>
      </c>
      <c r="C367" s="165"/>
      <c r="D367" s="165"/>
      <c r="E367" s="165"/>
      <c r="F367" s="165"/>
      <c r="G367" s="165"/>
      <c r="H367" s="165"/>
      <c r="I367" s="165"/>
      <c r="J367" s="181"/>
      <c r="K367" s="182"/>
      <c r="L367" s="182"/>
      <c r="M367" s="182"/>
      <c r="N367" s="183"/>
    </row>
    <row r="368" spans="1:30" x14ac:dyDescent="0.2">
      <c r="A368" s="28" t="s">
        <v>5</v>
      </c>
      <c r="B368" s="170" t="s">
        <v>141</v>
      </c>
      <c r="C368" s="170"/>
      <c r="D368" s="170"/>
      <c r="E368" s="170"/>
      <c r="F368" s="170"/>
      <c r="G368" s="170"/>
      <c r="H368" s="170"/>
      <c r="I368" s="170"/>
      <c r="J368" s="181"/>
      <c r="K368" s="182"/>
      <c r="L368" s="182"/>
      <c r="M368" s="182"/>
      <c r="N368" s="183"/>
    </row>
    <row r="369" spans="1:14" x14ac:dyDescent="0.2">
      <c r="A369" s="28" t="s">
        <v>7</v>
      </c>
      <c r="B369" s="170" t="s">
        <v>139</v>
      </c>
      <c r="C369" s="170"/>
      <c r="D369" s="170"/>
      <c r="E369" s="170"/>
      <c r="F369" s="170"/>
      <c r="G369" s="170"/>
      <c r="H369" s="170"/>
      <c r="I369" s="170"/>
      <c r="J369" s="181"/>
      <c r="K369" s="182"/>
      <c r="L369" s="182"/>
      <c r="M369" s="182"/>
      <c r="N369" s="183"/>
    </row>
    <row r="370" spans="1:14" x14ac:dyDescent="0.2">
      <c r="A370" s="28" t="s">
        <v>9</v>
      </c>
      <c r="B370" s="170" t="s">
        <v>140</v>
      </c>
      <c r="C370" s="170"/>
      <c r="D370" s="170"/>
      <c r="E370" s="170"/>
      <c r="F370" s="170"/>
      <c r="G370" s="170"/>
      <c r="H370" s="170"/>
      <c r="I370" s="170"/>
      <c r="J370" s="181"/>
      <c r="K370" s="182"/>
      <c r="L370" s="182"/>
      <c r="M370" s="182"/>
      <c r="N370" s="183"/>
    </row>
    <row r="371" spans="1:14" ht="33.75" x14ac:dyDescent="0.2">
      <c r="A371" s="29" t="s">
        <v>10</v>
      </c>
      <c r="B371" s="29" t="s">
        <v>11</v>
      </c>
      <c r="C371" s="30" t="s">
        <v>12</v>
      </c>
      <c r="D371" s="31" t="s">
        <v>13</v>
      </c>
      <c r="E371" s="32" t="s">
        <v>14</v>
      </c>
      <c r="F371" s="29" t="s">
        <v>15</v>
      </c>
      <c r="G371" s="33" t="s">
        <v>16</v>
      </c>
      <c r="H371" s="29" t="s">
        <v>17</v>
      </c>
      <c r="I371" s="29" t="s">
        <v>18</v>
      </c>
      <c r="J371" s="181"/>
      <c r="K371" s="182"/>
      <c r="L371" s="182"/>
      <c r="M371" s="182"/>
      <c r="N371" s="183"/>
    </row>
    <row r="372" spans="1:14" x14ac:dyDescent="0.2">
      <c r="A372" s="41" t="s">
        <v>200</v>
      </c>
      <c r="B372" s="3"/>
      <c r="C372" s="4">
        <v>0</v>
      </c>
      <c r="D372" s="4">
        <v>0</v>
      </c>
      <c r="E372" s="5">
        <f>C372-D372</f>
        <v>0</v>
      </c>
      <c r="F372" s="44">
        <f>IFERROR(E372/C372,0)</f>
        <v>0</v>
      </c>
      <c r="G372" s="98"/>
      <c r="H372" s="3"/>
      <c r="I372" s="3"/>
      <c r="J372" s="53">
        <v>212020200800</v>
      </c>
      <c r="K372" s="57">
        <f>C372</f>
        <v>0</v>
      </c>
      <c r="L372" s="50">
        <f t="shared" si="48"/>
        <v>0</v>
      </c>
      <c r="M372" s="50">
        <f t="shared" si="46"/>
        <v>0</v>
      </c>
      <c r="N372" s="54"/>
    </row>
    <row r="373" spans="1:14" ht="27" customHeight="1" x14ac:dyDescent="0.2">
      <c r="A373" s="163" t="s">
        <v>142</v>
      </c>
      <c r="B373" s="163"/>
      <c r="C373" s="70">
        <f>SUM(C366:C372)</f>
        <v>0</v>
      </c>
      <c r="D373" s="70">
        <f>SUM(D366:D372)</f>
        <v>0</v>
      </c>
      <c r="E373" s="70">
        <f>SUM(E366:E372)</f>
        <v>0</v>
      </c>
      <c r="F373" s="71">
        <f>IFERROR(E373/C373,0)</f>
        <v>0</v>
      </c>
      <c r="G373" s="78"/>
      <c r="H373" s="72"/>
      <c r="I373" s="72"/>
      <c r="J373" s="66"/>
      <c r="K373" s="67"/>
      <c r="L373" s="68">
        <f t="shared" si="48"/>
        <v>0</v>
      </c>
      <c r="M373" s="68">
        <f t="shared" si="46"/>
        <v>0</v>
      </c>
      <c r="N373" s="69"/>
    </row>
    <row r="374" spans="1:14" ht="32.25" customHeight="1" x14ac:dyDescent="0.2">
      <c r="A374" s="161" t="s">
        <v>143</v>
      </c>
      <c r="B374" s="162"/>
      <c r="C374" s="162"/>
      <c r="D374" s="162"/>
      <c r="E374" s="162"/>
      <c r="F374" s="162"/>
      <c r="G374" s="162"/>
      <c r="H374" s="162"/>
      <c r="I374" s="162"/>
      <c r="J374" s="162"/>
      <c r="K374" s="162"/>
      <c r="L374" s="162"/>
      <c r="M374" s="162"/>
      <c r="N374" s="180"/>
    </row>
    <row r="375" spans="1:14" ht="14.45" customHeight="1" x14ac:dyDescent="0.2">
      <c r="A375" s="28" t="s">
        <v>1</v>
      </c>
      <c r="B375" s="170" t="s">
        <v>2</v>
      </c>
      <c r="C375" s="170"/>
      <c r="D375" s="170"/>
      <c r="E375" s="170"/>
      <c r="F375" s="170"/>
      <c r="G375" s="170"/>
      <c r="H375" s="170"/>
      <c r="I375" s="170"/>
      <c r="J375" s="181" t="s">
        <v>313</v>
      </c>
      <c r="K375" s="182" t="s">
        <v>12</v>
      </c>
      <c r="L375" s="182" t="s">
        <v>13</v>
      </c>
      <c r="M375" s="182" t="s">
        <v>14</v>
      </c>
      <c r="N375" s="183" t="s">
        <v>322</v>
      </c>
    </row>
    <row r="376" spans="1:14" x14ac:dyDescent="0.2">
      <c r="A376" s="28" t="s">
        <v>3</v>
      </c>
      <c r="B376" s="165" t="s">
        <v>144</v>
      </c>
      <c r="C376" s="165"/>
      <c r="D376" s="165"/>
      <c r="E376" s="165"/>
      <c r="F376" s="165"/>
      <c r="G376" s="165"/>
      <c r="H376" s="165"/>
      <c r="I376" s="165"/>
      <c r="J376" s="181"/>
      <c r="K376" s="182"/>
      <c r="L376" s="182"/>
      <c r="M376" s="182"/>
      <c r="N376" s="183"/>
    </row>
    <row r="377" spans="1:14" x14ac:dyDescent="0.2">
      <c r="A377" s="28" t="s">
        <v>5</v>
      </c>
      <c r="B377" s="170" t="s">
        <v>145</v>
      </c>
      <c r="C377" s="170"/>
      <c r="D377" s="170"/>
      <c r="E377" s="170"/>
      <c r="F377" s="170"/>
      <c r="G377" s="170"/>
      <c r="H377" s="170"/>
      <c r="I377" s="170"/>
      <c r="J377" s="181"/>
      <c r="K377" s="182"/>
      <c r="L377" s="182"/>
      <c r="M377" s="182"/>
      <c r="N377" s="183"/>
    </row>
    <row r="378" spans="1:14" x14ac:dyDescent="0.2">
      <c r="A378" s="28" t="s">
        <v>7</v>
      </c>
      <c r="B378" s="170" t="s">
        <v>139</v>
      </c>
      <c r="C378" s="170"/>
      <c r="D378" s="170"/>
      <c r="E378" s="170"/>
      <c r="F378" s="170"/>
      <c r="G378" s="170"/>
      <c r="H378" s="170"/>
      <c r="I378" s="170"/>
      <c r="J378" s="181"/>
      <c r="K378" s="182"/>
      <c r="L378" s="182"/>
      <c r="M378" s="182"/>
      <c r="N378" s="183"/>
    </row>
    <row r="379" spans="1:14" x14ac:dyDescent="0.2">
      <c r="A379" s="28" t="s">
        <v>9</v>
      </c>
      <c r="B379" s="170" t="s">
        <v>146</v>
      </c>
      <c r="C379" s="170"/>
      <c r="D379" s="170"/>
      <c r="E379" s="170"/>
      <c r="F379" s="170"/>
      <c r="G379" s="170"/>
      <c r="H379" s="170"/>
      <c r="I379" s="170"/>
      <c r="J379" s="181"/>
      <c r="K379" s="182"/>
      <c r="L379" s="182"/>
      <c r="M379" s="182"/>
      <c r="N379" s="183"/>
    </row>
    <row r="380" spans="1:14" ht="33.75" x14ac:dyDescent="0.2">
      <c r="A380" s="29" t="s">
        <v>10</v>
      </c>
      <c r="B380" s="29" t="s">
        <v>11</v>
      </c>
      <c r="C380" s="30" t="s">
        <v>12</v>
      </c>
      <c r="D380" s="31" t="s">
        <v>13</v>
      </c>
      <c r="E380" s="32" t="s">
        <v>14</v>
      </c>
      <c r="F380" s="29" t="s">
        <v>15</v>
      </c>
      <c r="G380" s="33" t="s">
        <v>16</v>
      </c>
      <c r="H380" s="29" t="s">
        <v>17</v>
      </c>
      <c r="I380" s="29" t="s">
        <v>18</v>
      </c>
      <c r="J380" s="181"/>
      <c r="K380" s="182"/>
      <c r="L380" s="182"/>
      <c r="M380" s="182"/>
      <c r="N380" s="183"/>
    </row>
    <row r="381" spans="1:14" ht="39" customHeight="1" x14ac:dyDescent="0.2">
      <c r="A381" s="41" t="s">
        <v>200</v>
      </c>
      <c r="B381" s="3">
        <f>1+1</f>
        <v>2</v>
      </c>
      <c r="C381" s="4">
        <f>12618298+(7374330)</f>
        <v>19992628</v>
      </c>
      <c r="D381" s="4">
        <f>12618298+(7374330)</f>
        <v>19992628</v>
      </c>
      <c r="E381" s="5">
        <f>C381-D381</f>
        <v>0</v>
      </c>
      <c r="F381" s="44">
        <f>E381/C381</f>
        <v>0</v>
      </c>
      <c r="G381" s="98" t="s">
        <v>386</v>
      </c>
      <c r="H381" s="3"/>
      <c r="I381" s="93" t="s">
        <v>403</v>
      </c>
      <c r="J381" s="53">
        <v>212020200800</v>
      </c>
      <c r="K381" s="57">
        <f>C381</f>
        <v>19992628</v>
      </c>
      <c r="L381" s="50">
        <f t="shared" si="48"/>
        <v>19992628</v>
      </c>
      <c r="M381" s="50">
        <f t="shared" si="46"/>
        <v>0</v>
      </c>
      <c r="N381" s="54"/>
    </row>
    <row r="382" spans="1:14" ht="27" customHeight="1" x14ac:dyDescent="0.2">
      <c r="A382" s="163" t="s">
        <v>147</v>
      </c>
      <c r="B382" s="163"/>
      <c r="C382" s="70">
        <f>SUM(C381:C381)</f>
        <v>19992628</v>
      </c>
      <c r="D382" s="70">
        <f>SUM(D381:D381)</f>
        <v>19992628</v>
      </c>
      <c r="E382" s="70">
        <f>SUM(E381:E381)</f>
        <v>0</v>
      </c>
      <c r="F382" s="71">
        <f>E382/C382</f>
        <v>0</v>
      </c>
      <c r="G382" s="78"/>
      <c r="H382" s="72"/>
      <c r="I382" s="72"/>
      <c r="J382" s="66"/>
      <c r="K382" s="67"/>
      <c r="L382" s="68">
        <f t="shared" si="48"/>
        <v>19992628</v>
      </c>
      <c r="M382" s="68">
        <f t="shared" si="46"/>
        <v>0</v>
      </c>
      <c r="N382" s="69"/>
    </row>
    <row r="383" spans="1:14" ht="35.25" customHeight="1" x14ac:dyDescent="0.2">
      <c r="A383" s="161" t="s">
        <v>148</v>
      </c>
      <c r="B383" s="162"/>
      <c r="C383" s="162"/>
      <c r="D383" s="162"/>
      <c r="E383" s="162"/>
      <c r="F383" s="162"/>
      <c r="G383" s="162"/>
      <c r="H383" s="162"/>
      <c r="I383" s="162"/>
      <c r="J383" s="162"/>
      <c r="K383" s="162"/>
      <c r="L383" s="162"/>
      <c r="M383" s="162"/>
      <c r="N383" s="180"/>
    </row>
    <row r="384" spans="1:14" ht="14.45" customHeight="1" x14ac:dyDescent="0.2">
      <c r="A384" s="28" t="s">
        <v>68</v>
      </c>
      <c r="B384" s="165" t="s">
        <v>69</v>
      </c>
      <c r="C384" s="165"/>
      <c r="D384" s="165"/>
      <c r="E384" s="165"/>
      <c r="F384" s="165"/>
      <c r="G384" s="165"/>
      <c r="H384" s="165"/>
      <c r="I384" s="165"/>
      <c r="J384" s="181" t="s">
        <v>313</v>
      </c>
      <c r="K384" s="182" t="s">
        <v>12</v>
      </c>
      <c r="L384" s="182" t="s">
        <v>13</v>
      </c>
      <c r="M384" s="182" t="s">
        <v>14</v>
      </c>
      <c r="N384" s="183" t="s">
        <v>322</v>
      </c>
    </row>
    <row r="385" spans="1:14" x14ac:dyDescent="0.2">
      <c r="A385" s="28" t="s">
        <v>3</v>
      </c>
      <c r="B385" s="165" t="s">
        <v>149</v>
      </c>
      <c r="C385" s="165"/>
      <c r="D385" s="165"/>
      <c r="E385" s="165"/>
      <c r="F385" s="165"/>
      <c r="G385" s="165"/>
      <c r="H385" s="165"/>
      <c r="I385" s="165"/>
      <c r="J385" s="181"/>
      <c r="K385" s="182"/>
      <c r="L385" s="182"/>
      <c r="M385" s="182"/>
      <c r="N385" s="183"/>
    </row>
    <row r="386" spans="1:14" x14ac:dyDescent="0.2">
      <c r="A386" s="28" t="s">
        <v>5</v>
      </c>
      <c r="B386" s="170" t="s">
        <v>150</v>
      </c>
      <c r="C386" s="170"/>
      <c r="D386" s="170"/>
      <c r="E386" s="170"/>
      <c r="F386" s="170"/>
      <c r="G386" s="170"/>
      <c r="H386" s="170"/>
      <c r="I386" s="170"/>
      <c r="J386" s="181"/>
      <c r="K386" s="182"/>
      <c r="L386" s="182"/>
      <c r="M386" s="182"/>
      <c r="N386" s="183"/>
    </row>
    <row r="387" spans="1:14" x14ac:dyDescent="0.2">
      <c r="A387" s="28" t="s">
        <v>7</v>
      </c>
      <c r="B387" s="170" t="s">
        <v>151</v>
      </c>
      <c r="C387" s="170"/>
      <c r="D387" s="170"/>
      <c r="E387" s="170"/>
      <c r="F387" s="170"/>
      <c r="G387" s="170"/>
      <c r="H387" s="170"/>
      <c r="I387" s="170"/>
      <c r="J387" s="181"/>
      <c r="K387" s="182"/>
      <c r="L387" s="182"/>
      <c r="M387" s="182"/>
      <c r="N387" s="183"/>
    </row>
    <row r="388" spans="1:14" x14ac:dyDescent="0.2">
      <c r="A388" s="28" t="s">
        <v>9</v>
      </c>
      <c r="B388" s="170" t="s">
        <v>379</v>
      </c>
      <c r="C388" s="170"/>
      <c r="D388" s="170"/>
      <c r="E388" s="170"/>
      <c r="F388" s="170"/>
      <c r="G388" s="170"/>
      <c r="H388" s="170"/>
      <c r="I388" s="170"/>
      <c r="J388" s="181"/>
      <c r="K388" s="182"/>
      <c r="L388" s="182"/>
      <c r="M388" s="182"/>
      <c r="N388" s="183"/>
    </row>
    <row r="389" spans="1:14" ht="33.75" x14ac:dyDescent="0.2">
      <c r="A389" s="29" t="s">
        <v>10</v>
      </c>
      <c r="B389" s="27" t="s">
        <v>11</v>
      </c>
      <c r="C389" s="82" t="s">
        <v>12</v>
      </c>
      <c r="D389" s="83" t="s">
        <v>13</v>
      </c>
      <c r="E389" s="84" t="s">
        <v>14</v>
      </c>
      <c r="F389" s="27" t="s">
        <v>15</v>
      </c>
      <c r="G389" s="26" t="s">
        <v>16</v>
      </c>
      <c r="H389" s="27" t="s">
        <v>17</v>
      </c>
      <c r="I389" s="27" t="s">
        <v>18</v>
      </c>
      <c r="J389" s="181"/>
      <c r="K389" s="182"/>
      <c r="L389" s="182"/>
      <c r="M389" s="182"/>
      <c r="N389" s="183"/>
    </row>
    <row r="390" spans="1:14" ht="21.75" customHeight="1" x14ac:dyDescent="0.2">
      <c r="A390" s="177" t="s">
        <v>152</v>
      </c>
      <c r="B390" s="177"/>
      <c r="C390" s="177"/>
      <c r="D390" s="177"/>
      <c r="E390" s="177"/>
      <c r="F390" s="177"/>
      <c r="G390" s="177"/>
      <c r="H390" s="177"/>
      <c r="I390" s="177"/>
      <c r="J390" s="51"/>
      <c r="K390" s="52"/>
      <c r="L390" s="50">
        <f t="shared" si="48"/>
        <v>0</v>
      </c>
      <c r="M390" s="50">
        <f t="shared" si="46"/>
        <v>0</v>
      </c>
      <c r="N390" s="54"/>
    </row>
    <row r="391" spans="1:14" x14ac:dyDescent="0.2">
      <c r="A391" s="41" t="s">
        <v>153</v>
      </c>
      <c r="B391" s="3">
        <v>1</v>
      </c>
      <c r="C391" s="4">
        <v>15000000</v>
      </c>
      <c r="D391" s="4">
        <f>C391</f>
        <v>15000000</v>
      </c>
      <c r="E391" s="5">
        <f t="shared" ref="E391:E396" si="56">C391-D391</f>
        <v>0</v>
      </c>
      <c r="F391" s="44">
        <f t="shared" ref="F391:F396" si="57">IFERROR(E391/C391,0)</f>
        <v>0</v>
      </c>
      <c r="G391" s="98" t="s">
        <v>316</v>
      </c>
      <c r="H391" s="3"/>
      <c r="I391" s="3"/>
      <c r="J391" s="53">
        <v>212020200900</v>
      </c>
      <c r="K391" s="50">
        <f>C391</f>
        <v>15000000</v>
      </c>
      <c r="L391" s="50">
        <f t="shared" si="48"/>
        <v>15000000</v>
      </c>
      <c r="M391" s="50">
        <f t="shared" si="46"/>
        <v>0</v>
      </c>
      <c r="N391" s="54">
        <v>4000108655</v>
      </c>
    </row>
    <row r="392" spans="1:14" ht="63.75" customHeight="1" x14ac:dyDescent="0.2">
      <c r="A392" s="41" t="s">
        <v>154</v>
      </c>
      <c r="B392" s="3" t="s">
        <v>206</v>
      </c>
      <c r="C392" s="97">
        <v>35000000</v>
      </c>
      <c r="D392" s="97">
        <v>9297350</v>
      </c>
      <c r="E392" s="5">
        <f t="shared" si="56"/>
        <v>25702650</v>
      </c>
      <c r="F392" s="141">
        <f t="shared" si="57"/>
        <v>0.73436142857142861</v>
      </c>
      <c r="G392" s="142"/>
      <c r="H392" s="3"/>
      <c r="I392" s="3" t="s">
        <v>462</v>
      </c>
      <c r="J392" s="56">
        <v>212020200902</v>
      </c>
      <c r="K392" s="50">
        <f>C392</f>
        <v>35000000</v>
      </c>
      <c r="L392" s="50">
        <f t="shared" si="48"/>
        <v>9297350</v>
      </c>
      <c r="M392" s="50">
        <f t="shared" si="46"/>
        <v>25702650</v>
      </c>
      <c r="N392" s="54"/>
    </row>
    <row r="393" spans="1:14" ht="15.75" customHeight="1" x14ac:dyDescent="0.2">
      <c r="A393" s="41" t="s">
        <v>155</v>
      </c>
      <c r="B393" s="3">
        <v>1</v>
      </c>
      <c r="C393" s="97">
        <v>40000000</v>
      </c>
      <c r="D393" s="97">
        <v>40000000</v>
      </c>
      <c r="E393" s="5">
        <f t="shared" si="56"/>
        <v>0</v>
      </c>
      <c r="F393" s="141">
        <f t="shared" si="57"/>
        <v>0</v>
      </c>
      <c r="G393" s="142" t="s">
        <v>324</v>
      </c>
      <c r="H393" s="3"/>
      <c r="I393" s="3"/>
      <c r="J393" s="56">
        <v>212020200902</v>
      </c>
      <c r="K393" s="50">
        <f>C393</f>
        <v>40000000</v>
      </c>
      <c r="L393" s="50">
        <f t="shared" si="48"/>
        <v>40000000</v>
      </c>
      <c r="M393" s="50">
        <f t="shared" ref="M393:M455" si="58">E393</f>
        <v>0</v>
      </c>
      <c r="N393" s="54">
        <v>4000108849</v>
      </c>
    </row>
    <row r="394" spans="1:14" ht="36.6" customHeight="1" x14ac:dyDescent="0.2">
      <c r="A394" s="41" t="s">
        <v>156</v>
      </c>
      <c r="B394" s="3">
        <v>1</v>
      </c>
      <c r="C394" s="97">
        <v>10000000</v>
      </c>
      <c r="D394" s="97">
        <v>10000000</v>
      </c>
      <c r="E394" s="5">
        <f t="shared" si="56"/>
        <v>0</v>
      </c>
      <c r="F394" s="141">
        <f t="shared" si="57"/>
        <v>0</v>
      </c>
      <c r="G394" s="142" t="s">
        <v>324</v>
      </c>
      <c r="H394" s="3">
        <v>2570400</v>
      </c>
      <c r="I394" s="3"/>
      <c r="J394" s="56">
        <v>212020200902</v>
      </c>
      <c r="K394" s="50">
        <f>C394</f>
        <v>10000000</v>
      </c>
      <c r="L394" s="50">
        <f t="shared" si="48"/>
        <v>10000000</v>
      </c>
      <c r="M394" s="50">
        <f t="shared" si="58"/>
        <v>0</v>
      </c>
      <c r="N394" s="54">
        <v>4000108849</v>
      </c>
    </row>
    <row r="395" spans="1:14" ht="45" x14ac:dyDescent="0.2">
      <c r="A395" s="41" t="s">
        <v>157</v>
      </c>
      <c r="B395" s="3">
        <v>1</v>
      </c>
      <c r="C395" s="97">
        <v>7000000</v>
      </c>
      <c r="D395" s="97">
        <v>0</v>
      </c>
      <c r="E395" s="5">
        <f t="shared" si="56"/>
        <v>7000000</v>
      </c>
      <c r="F395" s="141">
        <f t="shared" si="57"/>
        <v>1</v>
      </c>
      <c r="G395" s="156"/>
      <c r="H395" s="22"/>
      <c r="I395" s="3"/>
      <c r="J395" s="56">
        <v>212020200900</v>
      </c>
      <c r="K395" s="50">
        <f>C395</f>
        <v>7000000</v>
      </c>
      <c r="L395" s="50">
        <f t="shared" si="48"/>
        <v>0</v>
      </c>
      <c r="M395" s="50">
        <f t="shared" si="58"/>
        <v>7000000</v>
      </c>
      <c r="N395" s="54"/>
    </row>
    <row r="396" spans="1:14" ht="27" customHeight="1" x14ac:dyDescent="0.2">
      <c r="A396" s="163" t="s">
        <v>158</v>
      </c>
      <c r="B396" s="163"/>
      <c r="C396" s="76">
        <f>SUM(C391:C395)</f>
        <v>107000000</v>
      </c>
      <c r="D396" s="76">
        <f>SUM(D391:D395)</f>
        <v>74297350</v>
      </c>
      <c r="E396" s="77">
        <f t="shared" si="56"/>
        <v>32702650</v>
      </c>
      <c r="F396" s="74">
        <f t="shared" si="57"/>
        <v>0.30563224299065422</v>
      </c>
      <c r="G396" s="78"/>
      <c r="H396" s="79"/>
      <c r="I396" s="79"/>
      <c r="J396" s="66"/>
      <c r="K396" s="67"/>
      <c r="L396" s="68">
        <f t="shared" si="48"/>
        <v>74297350</v>
      </c>
      <c r="M396" s="68">
        <f t="shared" si="58"/>
        <v>32702650</v>
      </c>
      <c r="N396" s="69"/>
    </row>
    <row r="397" spans="1:14" ht="28.5" customHeight="1" x14ac:dyDescent="0.2">
      <c r="A397" s="177" t="s">
        <v>159</v>
      </c>
      <c r="B397" s="177"/>
      <c r="C397" s="177"/>
      <c r="D397" s="177"/>
      <c r="E397" s="177"/>
      <c r="F397" s="177"/>
      <c r="G397" s="177"/>
      <c r="H397" s="177"/>
      <c r="I397" s="177"/>
      <c r="J397" s="48"/>
      <c r="K397" s="40"/>
      <c r="L397" s="62">
        <f t="shared" si="48"/>
        <v>0</v>
      </c>
      <c r="M397" s="62">
        <f t="shared" si="58"/>
        <v>0</v>
      </c>
      <c r="N397" s="61"/>
    </row>
    <row r="398" spans="1:14" ht="24.75" customHeight="1" x14ac:dyDescent="0.2">
      <c r="A398" s="41" t="s">
        <v>160</v>
      </c>
      <c r="B398" s="3" t="s">
        <v>206</v>
      </c>
      <c r="C398" s="97">
        <v>10000000</v>
      </c>
      <c r="D398" s="97">
        <v>6000000</v>
      </c>
      <c r="E398" s="5">
        <f t="shared" ref="E398:E420" si="59">C398-D398</f>
        <v>4000000</v>
      </c>
      <c r="F398" s="141">
        <f t="shared" ref="F398:F420" si="60">IFERROR(E398/C398,0)</f>
        <v>0.4</v>
      </c>
      <c r="G398" s="142"/>
      <c r="H398" s="3"/>
      <c r="I398" s="3"/>
      <c r="J398" s="56">
        <v>216010400401</v>
      </c>
      <c r="K398" s="147">
        <f t="shared" ref="K398:L420" si="61">C398</f>
        <v>10000000</v>
      </c>
      <c r="L398" s="147">
        <f t="shared" si="48"/>
        <v>6000000</v>
      </c>
      <c r="M398" s="147">
        <f t="shared" si="58"/>
        <v>4000000</v>
      </c>
      <c r="N398" s="159">
        <v>2200059119</v>
      </c>
    </row>
    <row r="399" spans="1:14" ht="32.25" customHeight="1" x14ac:dyDescent="0.2">
      <c r="A399" s="41" t="s">
        <v>284</v>
      </c>
      <c r="B399" s="3">
        <v>100</v>
      </c>
      <c r="C399" s="97">
        <v>83000000</v>
      </c>
      <c r="D399" s="97">
        <v>54917094</v>
      </c>
      <c r="E399" s="5">
        <f t="shared" si="59"/>
        <v>28082906</v>
      </c>
      <c r="F399" s="141">
        <f t="shared" si="60"/>
        <v>0.33834826506024096</v>
      </c>
      <c r="G399" s="142"/>
      <c r="H399" s="3"/>
      <c r="I399" s="3" t="s">
        <v>463</v>
      </c>
      <c r="J399" s="56">
        <v>2110103020</v>
      </c>
      <c r="K399" s="147">
        <f t="shared" si="61"/>
        <v>83000000</v>
      </c>
      <c r="L399" s="147">
        <f t="shared" si="48"/>
        <v>54917094</v>
      </c>
      <c r="M399" s="147">
        <f t="shared" si="58"/>
        <v>28082906</v>
      </c>
      <c r="N399" s="159"/>
    </row>
    <row r="400" spans="1:14" ht="45" x14ac:dyDescent="0.2">
      <c r="A400" s="41" t="s">
        <v>161</v>
      </c>
      <c r="B400" s="3" t="s">
        <v>206</v>
      </c>
      <c r="C400" s="97">
        <v>730235000</v>
      </c>
      <c r="D400" s="97">
        <v>730235000</v>
      </c>
      <c r="E400" s="5">
        <f t="shared" si="59"/>
        <v>0</v>
      </c>
      <c r="F400" s="141">
        <f t="shared" si="60"/>
        <v>0</v>
      </c>
      <c r="G400" s="142"/>
      <c r="H400" s="22"/>
      <c r="I400" s="3"/>
      <c r="J400" s="56">
        <v>2160104002</v>
      </c>
      <c r="K400" s="147">
        <f t="shared" si="61"/>
        <v>730235000</v>
      </c>
      <c r="L400" s="147">
        <f t="shared" si="48"/>
        <v>730235000</v>
      </c>
      <c r="M400" s="147">
        <f t="shared" si="58"/>
        <v>0</v>
      </c>
      <c r="N400" s="159" t="s">
        <v>468</v>
      </c>
    </row>
    <row r="401" spans="1:14" ht="48" customHeight="1" x14ac:dyDescent="0.2">
      <c r="A401" s="41" t="s">
        <v>285</v>
      </c>
      <c r="B401" s="3">
        <v>1</v>
      </c>
      <c r="C401" s="97">
        <f>5000000+4000000</f>
        <v>9000000</v>
      </c>
      <c r="D401" s="97">
        <v>5000000</v>
      </c>
      <c r="E401" s="5">
        <f t="shared" si="59"/>
        <v>4000000</v>
      </c>
      <c r="F401" s="141">
        <f t="shared" si="60"/>
        <v>0.44444444444444442</v>
      </c>
      <c r="G401" s="142" t="s">
        <v>316</v>
      </c>
      <c r="H401" s="22"/>
      <c r="I401" s="3" t="s">
        <v>464</v>
      </c>
      <c r="J401" s="56">
        <v>212020200600</v>
      </c>
      <c r="K401" s="147">
        <f t="shared" si="61"/>
        <v>9000000</v>
      </c>
      <c r="L401" s="147">
        <f t="shared" si="48"/>
        <v>5000000</v>
      </c>
      <c r="M401" s="147">
        <f t="shared" si="58"/>
        <v>4000000</v>
      </c>
      <c r="N401" s="159">
        <v>4000108655</v>
      </c>
    </row>
    <row r="402" spans="1:14" ht="34.5" customHeight="1" x14ac:dyDescent="0.2">
      <c r="A402" s="41" t="s">
        <v>162</v>
      </c>
      <c r="B402" s="3">
        <v>1</v>
      </c>
      <c r="C402" s="97">
        <v>5000000</v>
      </c>
      <c r="D402" s="97">
        <v>5000000</v>
      </c>
      <c r="E402" s="5">
        <f t="shared" si="59"/>
        <v>0</v>
      </c>
      <c r="F402" s="141">
        <f t="shared" si="60"/>
        <v>0</v>
      </c>
      <c r="G402" s="142" t="s">
        <v>455</v>
      </c>
      <c r="H402" s="3"/>
      <c r="I402" s="3" t="s">
        <v>367</v>
      </c>
      <c r="J402" s="56">
        <v>212020200900</v>
      </c>
      <c r="K402" s="147">
        <f t="shared" si="61"/>
        <v>5000000</v>
      </c>
      <c r="L402" s="147">
        <f t="shared" si="48"/>
        <v>5000000</v>
      </c>
      <c r="M402" s="147">
        <f t="shared" si="58"/>
        <v>0</v>
      </c>
      <c r="N402" s="159">
        <v>4000110744</v>
      </c>
    </row>
    <row r="403" spans="1:14" ht="24.6" customHeight="1" x14ac:dyDescent="0.2">
      <c r="A403" s="41" t="s">
        <v>163</v>
      </c>
      <c r="B403" s="3">
        <v>2</v>
      </c>
      <c r="C403" s="97">
        <v>9537222</v>
      </c>
      <c r="D403" s="97">
        <v>9537222</v>
      </c>
      <c r="E403" s="5">
        <f t="shared" si="59"/>
        <v>0</v>
      </c>
      <c r="F403" s="141">
        <f t="shared" si="60"/>
        <v>0</v>
      </c>
      <c r="G403" s="142"/>
      <c r="H403" s="3"/>
      <c r="I403" s="3" t="s">
        <v>370</v>
      </c>
      <c r="J403" s="56">
        <v>2110103020</v>
      </c>
      <c r="K403" s="147">
        <f t="shared" si="61"/>
        <v>9537222</v>
      </c>
      <c r="L403" s="147">
        <f t="shared" si="48"/>
        <v>9537222</v>
      </c>
      <c r="M403" s="147">
        <f t="shared" si="58"/>
        <v>0</v>
      </c>
      <c r="N403" s="159">
        <v>4000109346</v>
      </c>
    </row>
    <row r="404" spans="1:14" x14ac:dyDescent="0.2">
      <c r="A404" s="41" t="s">
        <v>286</v>
      </c>
      <c r="B404" s="3">
        <v>1</v>
      </c>
      <c r="C404" s="97">
        <v>110000000</v>
      </c>
      <c r="D404" s="97">
        <f>C404</f>
        <v>110000000</v>
      </c>
      <c r="E404" s="5">
        <f t="shared" si="59"/>
        <v>0</v>
      </c>
      <c r="F404" s="141">
        <f t="shared" si="60"/>
        <v>0</v>
      </c>
      <c r="G404" s="142" t="s">
        <v>316</v>
      </c>
      <c r="H404" s="3"/>
      <c r="I404" s="3"/>
      <c r="J404" s="56">
        <v>2110103020</v>
      </c>
      <c r="K404" s="147">
        <f t="shared" si="61"/>
        <v>110000000</v>
      </c>
      <c r="L404" s="147">
        <f t="shared" si="48"/>
        <v>110000000</v>
      </c>
      <c r="M404" s="147">
        <f t="shared" si="58"/>
        <v>0</v>
      </c>
      <c r="N404" s="159">
        <v>4000108655</v>
      </c>
    </row>
    <row r="405" spans="1:14" x14ac:dyDescent="0.2">
      <c r="A405" s="41" t="s">
        <v>164</v>
      </c>
      <c r="B405" s="3">
        <v>1</v>
      </c>
      <c r="C405" s="97">
        <v>25000000</v>
      </c>
      <c r="D405" s="97">
        <v>25000000</v>
      </c>
      <c r="E405" s="5">
        <f t="shared" si="59"/>
        <v>0</v>
      </c>
      <c r="F405" s="141">
        <f t="shared" si="60"/>
        <v>0</v>
      </c>
      <c r="G405" s="142" t="s">
        <v>465</v>
      </c>
      <c r="H405" s="3"/>
      <c r="I405" s="3"/>
      <c r="J405" s="56">
        <v>2110103020</v>
      </c>
      <c r="K405" s="147">
        <f t="shared" si="61"/>
        <v>25000000</v>
      </c>
      <c r="L405" s="147">
        <f t="shared" si="48"/>
        <v>25000000</v>
      </c>
      <c r="M405" s="147">
        <f t="shared" si="58"/>
        <v>0</v>
      </c>
      <c r="N405" s="159">
        <v>4000110373</v>
      </c>
    </row>
    <row r="406" spans="1:14" ht="32.25" customHeight="1" x14ac:dyDescent="0.2">
      <c r="A406" s="41" t="s">
        <v>165</v>
      </c>
      <c r="B406" s="3">
        <v>1</v>
      </c>
      <c r="C406" s="97">
        <v>27776484</v>
      </c>
      <c r="D406" s="97">
        <v>27776484</v>
      </c>
      <c r="E406" s="5">
        <f t="shared" si="59"/>
        <v>0</v>
      </c>
      <c r="F406" s="141">
        <f t="shared" si="60"/>
        <v>0</v>
      </c>
      <c r="G406" s="142"/>
      <c r="H406" s="3"/>
      <c r="I406" s="3" t="s">
        <v>371</v>
      </c>
      <c r="J406" s="56">
        <v>2110103020</v>
      </c>
      <c r="K406" s="147">
        <f t="shared" si="61"/>
        <v>27776484</v>
      </c>
      <c r="L406" s="147">
        <f t="shared" si="48"/>
        <v>27776484</v>
      </c>
      <c r="M406" s="147">
        <f t="shared" si="58"/>
        <v>0</v>
      </c>
      <c r="N406" s="159">
        <v>4000109346</v>
      </c>
    </row>
    <row r="407" spans="1:14" x14ac:dyDescent="0.2">
      <c r="A407" s="41" t="s">
        <v>166</v>
      </c>
      <c r="B407" s="3">
        <v>1</v>
      </c>
      <c r="C407" s="97">
        <v>45000000</v>
      </c>
      <c r="D407" s="97">
        <f>C407</f>
        <v>45000000</v>
      </c>
      <c r="E407" s="5">
        <f t="shared" si="59"/>
        <v>0</v>
      </c>
      <c r="F407" s="141">
        <f t="shared" si="60"/>
        <v>0</v>
      </c>
      <c r="G407" s="142" t="s">
        <v>316</v>
      </c>
      <c r="H407" s="3"/>
      <c r="I407" s="3"/>
      <c r="J407" s="59">
        <v>2110103020</v>
      </c>
      <c r="K407" s="147">
        <f t="shared" si="61"/>
        <v>45000000</v>
      </c>
      <c r="L407" s="147">
        <f t="shared" ref="L407:L419" si="62">+D407</f>
        <v>45000000</v>
      </c>
      <c r="M407" s="147">
        <f t="shared" si="58"/>
        <v>0</v>
      </c>
      <c r="N407" s="159">
        <v>4000108655</v>
      </c>
    </row>
    <row r="408" spans="1:14" ht="48" customHeight="1" x14ac:dyDescent="0.2">
      <c r="A408" s="41" t="s">
        <v>167</v>
      </c>
      <c r="B408" s="3">
        <v>1</v>
      </c>
      <c r="C408" s="97">
        <v>30502305</v>
      </c>
      <c r="D408" s="97">
        <v>30502305</v>
      </c>
      <c r="E408" s="5">
        <f t="shared" si="59"/>
        <v>0</v>
      </c>
      <c r="F408" s="141">
        <f t="shared" si="60"/>
        <v>0</v>
      </c>
      <c r="G408" s="142" t="s">
        <v>466</v>
      </c>
      <c r="H408" s="3"/>
      <c r="I408" s="3" t="s">
        <v>373</v>
      </c>
      <c r="J408" s="56">
        <v>2110103020</v>
      </c>
      <c r="K408" s="147">
        <f t="shared" si="61"/>
        <v>30502305</v>
      </c>
      <c r="L408" s="147">
        <f t="shared" si="62"/>
        <v>30502305</v>
      </c>
      <c r="M408" s="147">
        <f t="shared" si="58"/>
        <v>0</v>
      </c>
      <c r="N408" s="159" t="s">
        <v>469</v>
      </c>
    </row>
    <row r="409" spans="1:14" ht="33.6" customHeight="1" x14ac:dyDescent="0.2">
      <c r="A409" s="41" t="s">
        <v>168</v>
      </c>
      <c r="B409" s="3">
        <v>1</v>
      </c>
      <c r="C409" s="97">
        <v>0</v>
      </c>
      <c r="D409" s="97">
        <v>0</v>
      </c>
      <c r="E409" s="5">
        <f t="shared" si="59"/>
        <v>0</v>
      </c>
      <c r="F409" s="141">
        <f t="shared" si="60"/>
        <v>0</v>
      </c>
      <c r="G409" s="142"/>
      <c r="H409" s="3"/>
      <c r="I409" s="3"/>
      <c r="J409" s="56">
        <v>212020100400</v>
      </c>
      <c r="K409" s="147">
        <f t="shared" si="61"/>
        <v>0</v>
      </c>
      <c r="L409" s="147">
        <f t="shared" si="62"/>
        <v>0</v>
      </c>
      <c r="M409" s="147">
        <f t="shared" si="58"/>
        <v>0</v>
      </c>
      <c r="N409" s="159"/>
    </row>
    <row r="410" spans="1:14" ht="72" customHeight="1" x14ac:dyDescent="0.2">
      <c r="A410" s="41" t="s">
        <v>169</v>
      </c>
      <c r="B410" s="3">
        <v>1</v>
      </c>
      <c r="C410" s="97">
        <v>53769437</v>
      </c>
      <c r="D410" s="97">
        <v>53769437</v>
      </c>
      <c r="E410" s="5">
        <f t="shared" si="59"/>
        <v>0</v>
      </c>
      <c r="F410" s="141">
        <f t="shared" si="60"/>
        <v>0</v>
      </c>
      <c r="G410" s="142"/>
      <c r="H410" s="3"/>
      <c r="I410" s="3" t="s">
        <v>372</v>
      </c>
      <c r="J410" s="56">
        <v>2110103020</v>
      </c>
      <c r="K410" s="147">
        <f t="shared" si="61"/>
        <v>53769437</v>
      </c>
      <c r="L410" s="147">
        <f t="shared" si="62"/>
        <v>53769437</v>
      </c>
      <c r="M410" s="147">
        <f t="shared" si="58"/>
        <v>0</v>
      </c>
      <c r="N410" s="159">
        <v>4000109346</v>
      </c>
    </row>
    <row r="411" spans="1:14" ht="29.25" customHeight="1" x14ac:dyDescent="0.2">
      <c r="A411" s="41" t="s">
        <v>170</v>
      </c>
      <c r="B411" s="3" t="s">
        <v>206</v>
      </c>
      <c r="C411" s="97">
        <v>50000000</v>
      </c>
      <c r="D411" s="97">
        <v>42219266</v>
      </c>
      <c r="E411" s="5">
        <f t="shared" si="59"/>
        <v>7780734</v>
      </c>
      <c r="F411" s="141">
        <f t="shared" si="60"/>
        <v>0.15561468000000001</v>
      </c>
      <c r="G411" s="142"/>
      <c r="H411" s="3"/>
      <c r="I411" s="3" t="s">
        <v>463</v>
      </c>
      <c r="J411" s="56">
        <v>2110103020</v>
      </c>
      <c r="K411" s="147">
        <f t="shared" si="61"/>
        <v>50000000</v>
      </c>
      <c r="L411" s="147">
        <f t="shared" si="62"/>
        <v>42219266</v>
      </c>
      <c r="M411" s="147">
        <f t="shared" si="58"/>
        <v>7780734</v>
      </c>
      <c r="N411" s="159"/>
    </row>
    <row r="412" spans="1:14" ht="22.5" x14ac:dyDescent="0.2">
      <c r="A412" s="41" t="s">
        <v>171</v>
      </c>
      <c r="B412" s="3">
        <v>4</v>
      </c>
      <c r="C412" s="97">
        <v>24000000</v>
      </c>
      <c r="D412" s="97">
        <v>24000000</v>
      </c>
      <c r="E412" s="5">
        <f t="shared" si="59"/>
        <v>0</v>
      </c>
      <c r="F412" s="141">
        <f t="shared" si="60"/>
        <v>0</v>
      </c>
      <c r="G412" s="142"/>
      <c r="H412" s="3"/>
      <c r="I412" s="3"/>
      <c r="J412" s="56">
        <v>2110103020</v>
      </c>
      <c r="K412" s="147">
        <f t="shared" si="61"/>
        <v>24000000</v>
      </c>
      <c r="L412" s="147">
        <f t="shared" si="62"/>
        <v>24000000</v>
      </c>
      <c r="M412" s="147">
        <f t="shared" si="58"/>
        <v>0</v>
      </c>
      <c r="N412" s="159" t="s">
        <v>470</v>
      </c>
    </row>
    <row r="413" spans="1:14" ht="25.9" customHeight="1" x14ac:dyDescent="0.25">
      <c r="A413" s="41" t="s">
        <v>172</v>
      </c>
      <c r="B413" s="3">
        <v>1</v>
      </c>
      <c r="C413" s="97">
        <v>75000000</v>
      </c>
      <c r="D413" s="97">
        <v>75000000</v>
      </c>
      <c r="E413" s="5">
        <f t="shared" si="59"/>
        <v>0</v>
      </c>
      <c r="F413" s="141">
        <f t="shared" si="60"/>
        <v>0</v>
      </c>
      <c r="G413" s="142" t="s">
        <v>467</v>
      </c>
      <c r="H413" s="157"/>
      <c r="I413" s="3"/>
      <c r="J413" s="56">
        <v>2110103020</v>
      </c>
      <c r="K413" s="147">
        <f t="shared" si="61"/>
        <v>75000000</v>
      </c>
      <c r="L413" s="147">
        <f t="shared" si="62"/>
        <v>75000000</v>
      </c>
      <c r="M413" s="147">
        <f t="shared" si="58"/>
        <v>0</v>
      </c>
      <c r="N413" s="159">
        <v>4000109364</v>
      </c>
    </row>
    <row r="414" spans="1:14" ht="36" customHeight="1" x14ac:dyDescent="0.2">
      <c r="A414" s="41" t="s">
        <v>173</v>
      </c>
      <c r="B414" s="3">
        <v>1</v>
      </c>
      <c r="C414" s="97">
        <v>4000000</v>
      </c>
      <c r="D414" s="97">
        <v>4000000</v>
      </c>
      <c r="E414" s="5">
        <f t="shared" si="59"/>
        <v>0</v>
      </c>
      <c r="F414" s="141">
        <f t="shared" si="60"/>
        <v>0</v>
      </c>
      <c r="G414" s="142" t="s">
        <v>455</v>
      </c>
      <c r="H414" s="3"/>
      <c r="I414" s="3" t="s">
        <v>367</v>
      </c>
      <c r="J414" s="56">
        <v>212020200900</v>
      </c>
      <c r="K414" s="147">
        <f t="shared" si="61"/>
        <v>4000000</v>
      </c>
      <c r="L414" s="147">
        <f t="shared" si="62"/>
        <v>4000000</v>
      </c>
      <c r="M414" s="147">
        <f t="shared" si="58"/>
        <v>0</v>
      </c>
      <c r="N414" s="159">
        <v>4000110744</v>
      </c>
    </row>
    <row r="415" spans="1:14" ht="65.45" customHeight="1" x14ac:dyDescent="0.2">
      <c r="A415" s="41" t="s">
        <v>287</v>
      </c>
      <c r="B415" s="3">
        <v>1</v>
      </c>
      <c r="C415" s="97">
        <v>0</v>
      </c>
      <c r="D415" s="97">
        <v>0</v>
      </c>
      <c r="E415" s="5">
        <f t="shared" si="59"/>
        <v>0</v>
      </c>
      <c r="F415" s="141">
        <f t="shared" si="60"/>
        <v>0</v>
      </c>
      <c r="G415" s="142"/>
      <c r="H415" s="3"/>
      <c r="I415" s="3" t="s">
        <v>337</v>
      </c>
      <c r="J415" s="151">
        <v>2110103020</v>
      </c>
      <c r="K415" s="147">
        <f t="shared" si="61"/>
        <v>0</v>
      </c>
      <c r="L415" s="147">
        <f t="shared" si="62"/>
        <v>0</v>
      </c>
      <c r="M415" s="147">
        <f t="shared" si="58"/>
        <v>0</v>
      </c>
      <c r="N415" s="159"/>
    </row>
    <row r="416" spans="1:14" ht="36" customHeight="1" x14ac:dyDescent="0.2">
      <c r="A416" s="41" t="s">
        <v>174</v>
      </c>
      <c r="B416" s="3">
        <v>1</v>
      </c>
      <c r="C416" s="97">
        <v>5000000</v>
      </c>
      <c r="D416" s="97">
        <v>5000000</v>
      </c>
      <c r="E416" s="5">
        <f t="shared" si="59"/>
        <v>0</v>
      </c>
      <c r="F416" s="141">
        <f t="shared" si="60"/>
        <v>0</v>
      </c>
      <c r="G416" s="142" t="s">
        <v>455</v>
      </c>
      <c r="H416" s="3"/>
      <c r="I416" s="3" t="s">
        <v>367</v>
      </c>
      <c r="J416" s="56">
        <v>212020200900</v>
      </c>
      <c r="K416" s="147">
        <f t="shared" si="61"/>
        <v>5000000</v>
      </c>
      <c r="L416" s="147">
        <f t="shared" si="62"/>
        <v>5000000</v>
      </c>
      <c r="M416" s="147">
        <f t="shared" si="58"/>
        <v>0</v>
      </c>
      <c r="N416" s="159">
        <v>4000110744</v>
      </c>
    </row>
    <row r="417" spans="1:14" ht="22.5" x14ac:dyDescent="0.2">
      <c r="A417" s="41" t="s">
        <v>175</v>
      </c>
      <c r="B417" s="3" t="s">
        <v>206</v>
      </c>
      <c r="C417" s="97">
        <v>0</v>
      </c>
      <c r="D417" s="97">
        <v>0</v>
      </c>
      <c r="E417" s="5">
        <f t="shared" si="59"/>
        <v>0</v>
      </c>
      <c r="F417" s="141">
        <f t="shared" si="60"/>
        <v>0</v>
      </c>
      <c r="G417" s="142"/>
      <c r="H417" s="3"/>
      <c r="I417" s="3" t="s">
        <v>398</v>
      </c>
      <c r="J417" s="56">
        <v>2110103020</v>
      </c>
      <c r="K417" s="147">
        <f t="shared" si="61"/>
        <v>0</v>
      </c>
      <c r="L417" s="147">
        <f t="shared" si="62"/>
        <v>0</v>
      </c>
      <c r="M417" s="147">
        <f t="shared" si="58"/>
        <v>0</v>
      </c>
      <c r="N417" s="159"/>
    </row>
    <row r="418" spans="1:14" ht="30.75" customHeight="1" x14ac:dyDescent="0.2">
      <c r="A418" s="41" t="s">
        <v>305</v>
      </c>
      <c r="B418" s="3" t="s">
        <v>206</v>
      </c>
      <c r="C418" s="97">
        <v>6548753</v>
      </c>
      <c r="D418" s="97">
        <v>6548753</v>
      </c>
      <c r="E418" s="5">
        <f t="shared" si="59"/>
        <v>0</v>
      </c>
      <c r="F418" s="141">
        <f t="shared" si="60"/>
        <v>0</v>
      </c>
      <c r="G418" s="142"/>
      <c r="H418" s="3"/>
      <c r="I418" s="3"/>
      <c r="J418" s="56">
        <v>212020200800</v>
      </c>
      <c r="K418" s="147">
        <f t="shared" si="61"/>
        <v>6548753</v>
      </c>
      <c r="L418" s="147">
        <f t="shared" si="62"/>
        <v>6548753</v>
      </c>
      <c r="M418" s="147">
        <f t="shared" si="58"/>
        <v>0</v>
      </c>
      <c r="N418" s="159"/>
    </row>
    <row r="419" spans="1:14" ht="38.25" customHeight="1" x14ac:dyDescent="0.2">
      <c r="A419" s="41" t="s">
        <v>200</v>
      </c>
      <c r="B419" s="3">
        <f>4+1+1+1</f>
        <v>7</v>
      </c>
      <c r="C419" s="97">
        <f>22957668+12618298+21823856+26916736</f>
        <v>84316558</v>
      </c>
      <c r="D419" s="97">
        <f>22957668+(12754260+12754260+7374330)</f>
        <v>55840518</v>
      </c>
      <c r="E419" s="5">
        <f t="shared" si="59"/>
        <v>28476040</v>
      </c>
      <c r="F419" s="141">
        <f t="shared" si="60"/>
        <v>0.33772773314584309</v>
      </c>
      <c r="G419" s="142" t="s">
        <v>425</v>
      </c>
      <c r="H419" s="3"/>
      <c r="I419" s="3"/>
      <c r="J419" s="56">
        <v>212020200800</v>
      </c>
      <c r="K419" s="147">
        <f t="shared" si="61"/>
        <v>84316558</v>
      </c>
      <c r="L419" s="147">
        <f t="shared" si="62"/>
        <v>55840518</v>
      </c>
      <c r="M419" s="147">
        <f t="shared" si="58"/>
        <v>28476040</v>
      </c>
      <c r="N419" s="159"/>
    </row>
    <row r="420" spans="1:14" ht="33" customHeight="1" x14ac:dyDescent="0.2">
      <c r="A420" s="41" t="s">
        <v>320</v>
      </c>
      <c r="B420" s="3">
        <v>1</v>
      </c>
      <c r="C420" s="97">
        <v>5000000</v>
      </c>
      <c r="D420" s="97">
        <v>0</v>
      </c>
      <c r="E420" s="5">
        <f t="shared" si="59"/>
        <v>5000000</v>
      </c>
      <c r="F420" s="141">
        <f t="shared" si="60"/>
        <v>1</v>
      </c>
      <c r="G420" s="142"/>
      <c r="H420" s="3"/>
      <c r="I420" s="3"/>
      <c r="J420" s="158">
        <v>2110103020</v>
      </c>
      <c r="K420" s="147">
        <f t="shared" si="61"/>
        <v>5000000</v>
      </c>
      <c r="L420" s="147">
        <f t="shared" si="61"/>
        <v>0</v>
      </c>
      <c r="M420" s="147">
        <f t="shared" si="58"/>
        <v>5000000</v>
      </c>
      <c r="N420" s="159"/>
    </row>
    <row r="421" spans="1:14" ht="27" customHeight="1" x14ac:dyDescent="0.2">
      <c r="A421" s="178" t="s">
        <v>176</v>
      </c>
      <c r="B421" s="179"/>
      <c r="C421" s="70">
        <f>SUM(C398:C420)</f>
        <v>1392685759</v>
      </c>
      <c r="D421" s="70">
        <f>SUM(D398:D420)</f>
        <v>1315346079</v>
      </c>
      <c r="E421" s="70">
        <f>+C421-D421</f>
        <v>77339680</v>
      </c>
      <c r="F421" s="71">
        <f>E421/C421</f>
        <v>5.5532757120696601E-2</v>
      </c>
      <c r="G421" s="78"/>
      <c r="H421" s="79"/>
      <c r="I421" s="79"/>
      <c r="J421" s="66"/>
      <c r="K421" s="67"/>
      <c r="L421" s="68">
        <f t="shared" ref="L421:L471" si="63">+D421</f>
        <v>1315346079</v>
      </c>
      <c r="M421" s="68">
        <f t="shared" si="58"/>
        <v>77339680</v>
      </c>
      <c r="N421" s="69"/>
    </row>
    <row r="422" spans="1:14" ht="14.45" customHeight="1" x14ac:dyDescent="0.2">
      <c r="A422" s="28" t="s">
        <v>68</v>
      </c>
      <c r="B422" s="171" t="s">
        <v>69</v>
      </c>
      <c r="C422" s="172"/>
      <c r="D422" s="172"/>
      <c r="E422" s="172"/>
      <c r="F422" s="172"/>
      <c r="G422" s="172"/>
      <c r="H422" s="172"/>
      <c r="I422" s="173"/>
      <c r="J422" s="181" t="s">
        <v>313</v>
      </c>
      <c r="K422" s="182" t="s">
        <v>12</v>
      </c>
      <c r="L422" s="182" t="s">
        <v>13</v>
      </c>
      <c r="M422" s="182" t="s">
        <v>14</v>
      </c>
      <c r="N422" s="183" t="s">
        <v>322</v>
      </c>
    </row>
    <row r="423" spans="1:14" ht="12" customHeight="1" x14ac:dyDescent="0.2">
      <c r="A423" s="28" t="s">
        <v>3</v>
      </c>
      <c r="B423" s="171" t="s">
        <v>149</v>
      </c>
      <c r="C423" s="172"/>
      <c r="D423" s="172"/>
      <c r="E423" s="172"/>
      <c r="F423" s="172"/>
      <c r="G423" s="172"/>
      <c r="H423" s="172"/>
      <c r="I423" s="173"/>
      <c r="J423" s="181"/>
      <c r="K423" s="182"/>
      <c r="L423" s="182"/>
      <c r="M423" s="182"/>
      <c r="N423" s="183"/>
    </row>
    <row r="424" spans="1:14" ht="10.15" customHeight="1" x14ac:dyDescent="0.2">
      <c r="A424" s="28" t="s">
        <v>5</v>
      </c>
      <c r="B424" s="171" t="s">
        <v>177</v>
      </c>
      <c r="C424" s="172"/>
      <c r="D424" s="172"/>
      <c r="E424" s="172"/>
      <c r="F424" s="172"/>
      <c r="G424" s="172"/>
      <c r="H424" s="172"/>
      <c r="I424" s="173"/>
      <c r="J424" s="181"/>
      <c r="K424" s="182"/>
      <c r="L424" s="182"/>
      <c r="M424" s="182"/>
      <c r="N424" s="183"/>
    </row>
    <row r="425" spans="1:14" x14ac:dyDescent="0.2">
      <c r="A425" s="28" t="s">
        <v>7</v>
      </c>
      <c r="B425" s="174" t="s">
        <v>151</v>
      </c>
      <c r="C425" s="175"/>
      <c r="D425" s="175"/>
      <c r="E425" s="175"/>
      <c r="F425" s="175"/>
      <c r="G425" s="175"/>
      <c r="H425" s="175"/>
      <c r="I425" s="176"/>
      <c r="J425" s="181"/>
      <c r="K425" s="182"/>
      <c r="L425" s="182"/>
      <c r="M425" s="182"/>
      <c r="N425" s="183"/>
    </row>
    <row r="426" spans="1:14" x14ac:dyDescent="0.2">
      <c r="A426" s="28" t="s">
        <v>9</v>
      </c>
      <c r="B426" s="174" t="s">
        <v>380</v>
      </c>
      <c r="C426" s="175"/>
      <c r="D426" s="175"/>
      <c r="E426" s="175"/>
      <c r="F426" s="175"/>
      <c r="G426" s="175"/>
      <c r="H426" s="175"/>
      <c r="I426" s="176"/>
      <c r="J426" s="181"/>
      <c r="K426" s="182"/>
      <c r="L426" s="182"/>
      <c r="M426" s="182"/>
      <c r="N426" s="183"/>
    </row>
    <row r="427" spans="1:14" ht="33.75" x14ac:dyDescent="0.2">
      <c r="A427" s="29" t="s">
        <v>10</v>
      </c>
      <c r="B427" s="29" t="s">
        <v>11</v>
      </c>
      <c r="C427" s="30" t="s">
        <v>12</v>
      </c>
      <c r="D427" s="31" t="s">
        <v>13</v>
      </c>
      <c r="E427" s="32" t="s">
        <v>14</v>
      </c>
      <c r="F427" s="29" t="s">
        <v>15</v>
      </c>
      <c r="G427" s="33" t="s">
        <v>16</v>
      </c>
      <c r="H427" s="29" t="s">
        <v>17</v>
      </c>
      <c r="I427" s="29" t="s">
        <v>18</v>
      </c>
      <c r="J427" s="181"/>
      <c r="K427" s="182"/>
      <c r="L427" s="182"/>
      <c r="M427" s="182"/>
      <c r="N427" s="183"/>
    </row>
    <row r="428" spans="1:14" ht="78.75" customHeight="1" x14ac:dyDescent="0.2">
      <c r="A428" s="41" t="s">
        <v>441</v>
      </c>
      <c r="B428" s="3">
        <v>4</v>
      </c>
      <c r="C428" s="4">
        <v>5000000</v>
      </c>
      <c r="D428" s="4">
        <v>5000000</v>
      </c>
      <c r="E428" s="5">
        <f t="shared" ref="E428:E435" si="64">C428-D428</f>
        <v>0</v>
      </c>
      <c r="F428" s="85">
        <f t="shared" ref="F428:F435" si="65">IFERROR(E428/C428,0)</f>
        <v>0</v>
      </c>
      <c r="G428" s="98"/>
      <c r="H428" s="3"/>
      <c r="I428" s="93" t="s">
        <v>473</v>
      </c>
      <c r="J428" s="53">
        <v>212020200900</v>
      </c>
      <c r="K428" s="50">
        <f t="shared" ref="K428:K435" si="66">C428</f>
        <v>5000000</v>
      </c>
      <c r="L428" s="50">
        <f t="shared" si="63"/>
        <v>5000000</v>
      </c>
      <c r="M428" s="50">
        <f t="shared" si="58"/>
        <v>0</v>
      </c>
      <c r="N428" s="54">
        <v>4000110744</v>
      </c>
    </row>
    <row r="429" spans="1:14" ht="134.25" customHeight="1" x14ac:dyDescent="0.2">
      <c r="A429" s="86" t="s">
        <v>442</v>
      </c>
      <c r="B429" s="11">
        <v>3</v>
      </c>
      <c r="C429" s="4">
        <v>2500000</v>
      </c>
      <c r="D429" s="4">
        <v>2500000</v>
      </c>
      <c r="E429" s="87">
        <f>C429-D429</f>
        <v>0</v>
      </c>
      <c r="F429" s="88">
        <f t="shared" si="65"/>
        <v>0</v>
      </c>
      <c r="G429" s="89"/>
      <c r="H429" s="11"/>
      <c r="I429" s="91" t="s">
        <v>474</v>
      </c>
      <c r="J429" s="53">
        <v>212020200900</v>
      </c>
      <c r="K429" s="50">
        <f t="shared" si="66"/>
        <v>2500000</v>
      </c>
      <c r="L429" s="50">
        <f t="shared" si="63"/>
        <v>2500000</v>
      </c>
      <c r="M429" s="50">
        <f t="shared" si="58"/>
        <v>0</v>
      </c>
      <c r="N429" s="54">
        <v>4000110744</v>
      </c>
    </row>
    <row r="430" spans="1:14" ht="60.75" customHeight="1" x14ac:dyDescent="0.2">
      <c r="A430" s="86" t="s">
        <v>290</v>
      </c>
      <c r="B430" s="11">
        <v>0</v>
      </c>
      <c r="C430" s="4">
        <v>0</v>
      </c>
      <c r="D430" s="4">
        <v>0</v>
      </c>
      <c r="E430" s="87">
        <f>C430-D430</f>
        <v>0</v>
      </c>
      <c r="F430" s="88">
        <f t="shared" si="65"/>
        <v>0</v>
      </c>
      <c r="G430" s="89"/>
      <c r="H430" s="11"/>
      <c r="I430" s="91" t="s">
        <v>475</v>
      </c>
      <c r="J430" s="53">
        <v>212020200800</v>
      </c>
      <c r="K430" s="50">
        <f t="shared" si="66"/>
        <v>0</v>
      </c>
      <c r="L430" s="50">
        <f t="shared" si="63"/>
        <v>0</v>
      </c>
      <c r="M430" s="50">
        <f t="shared" si="58"/>
        <v>0</v>
      </c>
      <c r="N430" s="54"/>
    </row>
    <row r="431" spans="1:14" ht="13.9" customHeight="1" x14ac:dyDescent="0.2">
      <c r="A431" s="41" t="s">
        <v>291</v>
      </c>
      <c r="B431" s="3">
        <v>1</v>
      </c>
      <c r="C431" s="4">
        <v>5000000</v>
      </c>
      <c r="D431" s="4">
        <f>C431</f>
        <v>5000000</v>
      </c>
      <c r="E431" s="5">
        <f>C431-D431</f>
        <v>0</v>
      </c>
      <c r="F431" s="44">
        <f t="shared" si="65"/>
        <v>0</v>
      </c>
      <c r="G431" s="98" t="s">
        <v>316</v>
      </c>
      <c r="H431" s="3"/>
      <c r="I431" s="3"/>
      <c r="J431" s="53">
        <v>212020200900</v>
      </c>
      <c r="K431" s="50">
        <f t="shared" si="66"/>
        <v>5000000</v>
      </c>
      <c r="L431" s="50">
        <f t="shared" si="63"/>
        <v>5000000</v>
      </c>
      <c r="M431" s="50">
        <f t="shared" si="58"/>
        <v>0</v>
      </c>
      <c r="N431" s="54">
        <v>4000108655</v>
      </c>
    </row>
    <row r="432" spans="1:14" ht="72.599999999999994" customHeight="1" x14ac:dyDescent="0.2">
      <c r="A432" s="41" t="s">
        <v>292</v>
      </c>
      <c r="B432" s="3">
        <v>1</v>
      </c>
      <c r="C432" s="4">
        <f>20000000+10000000</f>
        <v>30000000</v>
      </c>
      <c r="D432" s="4">
        <v>0</v>
      </c>
      <c r="E432" s="5">
        <f t="shared" si="64"/>
        <v>30000000</v>
      </c>
      <c r="F432" s="44">
        <f t="shared" si="65"/>
        <v>1</v>
      </c>
      <c r="G432" s="98"/>
      <c r="H432" s="3"/>
      <c r="I432" s="140" t="s">
        <v>476</v>
      </c>
      <c r="J432" s="53">
        <v>212020100300</v>
      </c>
      <c r="K432" s="50">
        <f t="shared" si="66"/>
        <v>30000000</v>
      </c>
      <c r="L432" s="50">
        <f t="shared" si="63"/>
        <v>0</v>
      </c>
      <c r="M432" s="50">
        <f t="shared" si="58"/>
        <v>30000000</v>
      </c>
      <c r="N432" s="54"/>
    </row>
    <row r="433" spans="1:14" ht="108" customHeight="1" x14ac:dyDescent="0.2">
      <c r="A433" s="86" t="s">
        <v>293</v>
      </c>
      <c r="B433" s="11">
        <v>0</v>
      </c>
      <c r="C433" s="4">
        <v>0</v>
      </c>
      <c r="D433" s="4">
        <v>0</v>
      </c>
      <c r="E433" s="87">
        <f t="shared" si="64"/>
        <v>0</v>
      </c>
      <c r="F433" s="88">
        <f t="shared" si="65"/>
        <v>0</v>
      </c>
      <c r="G433" s="89"/>
      <c r="H433" s="11"/>
      <c r="I433" s="93" t="s">
        <v>477</v>
      </c>
      <c r="J433" s="53">
        <v>212020200800</v>
      </c>
      <c r="K433" s="50">
        <f t="shared" si="66"/>
        <v>0</v>
      </c>
      <c r="L433" s="50">
        <f t="shared" si="63"/>
        <v>0</v>
      </c>
      <c r="M433" s="50">
        <f t="shared" si="58"/>
        <v>0</v>
      </c>
      <c r="N433" s="54"/>
    </row>
    <row r="434" spans="1:14" ht="28.15" customHeight="1" x14ac:dyDescent="0.2">
      <c r="A434" s="41" t="s">
        <v>200</v>
      </c>
      <c r="B434" s="3">
        <v>2</v>
      </c>
      <c r="C434" s="4">
        <f>49599900+12618298</f>
        <v>62218198</v>
      </c>
      <c r="D434" s="4">
        <f>49458186+12618298</f>
        <v>62076484</v>
      </c>
      <c r="E434" s="5">
        <f t="shared" si="64"/>
        <v>141714</v>
      </c>
      <c r="F434" s="44">
        <f t="shared" si="65"/>
        <v>2.2776937384139605E-3</v>
      </c>
      <c r="G434" s="98" t="s">
        <v>426</v>
      </c>
      <c r="H434" s="3"/>
      <c r="I434" s="3"/>
      <c r="J434" s="53">
        <v>212020200800</v>
      </c>
      <c r="K434" s="50">
        <f t="shared" si="66"/>
        <v>62218198</v>
      </c>
      <c r="L434" s="50">
        <f t="shared" si="63"/>
        <v>62076484</v>
      </c>
      <c r="M434" s="50">
        <f t="shared" si="58"/>
        <v>141714</v>
      </c>
      <c r="N434" s="54"/>
    </row>
    <row r="435" spans="1:14" ht="25.15" customHeight="1" x14ac:dyDescent="0.2">
      <c r="A435" s="41" t="s">
        <v>306</v>
      </c>
      <c r="B435" s="3">
        <v>1</v>
      </c>
      <c r="C435" s="4">
        <v>3449000</v>
      </c>
      <c r="D435" s="4">
        <v>3449000</v>
      </c>
      <c r="E435" s="5">
        <f t="shared" si="64"/>
        <v>0</v>
      </c>
      <c r="F435" s="44">
        <f t="shared" si="65"/>
        <v>0</v>
      </c>
      <c r="G435" s="98" t="s">
        <v>333</v>
      </c>
      <c r="H435" s="3"/>
      <c r="I435" s="3" t="s">
        <v>368</v>
      </c>
      <c r="J435" s="53">
        <v>212020200800</v>
      </c>
      <c r="K435" s="50">
        <f t="shared" si="66"/>
        <v>3449000</v>
      </c>
      <c r="L435" s="50">
        <f t="shared" si="63"/>
        <v>3449000</v>
      </c>
      <c r="M435" s="50">
        <f t="shared" si="58"/>
        <v>0</v>
      </c>
      <c r="N435" s="54">
        <v>4000108984</v>
      </c>
    </row>
    <row r="436" spans="1:14" ht="27" customHeight="1" x14ac:dyDescent="0.2">
      <c r="A436" s="163" t="s">
        <v>321</v>
      </c>
      <c r="B436" s="163"/>
      <c r="C436" s="70">
        <f>SUM(C428:C435)</f>
        <v>108167198</v>
      </c>
      <c r="D436" s="70">
        <f>SUM(D428:D435)</f>
        <v>78025484</v>
      </c>
      <c r="E436" s="70">
        <f>SUM(E428:E435)</f>
        <v>30141714</v>
      </c>
      <c r="F436" s="71">
        <f>E436/C436</f>
        <v>0.27865854489454372</v>
      </c>
      <c r="G436" s="78"/>
      <c r="H436" s="72"/>
      <c r="I436" s="72"/>
      <c r="J436" s="66"/>
      <c r="K436" s="67"/>
      <c r="L436" s="68">
        <f t="shared" si="63"/>
        <v>78025484</v>
      </c>
      <c r="M436" s="68">
        <f t="shared" si="58"/>
        <v>30141714</v>
      </c>
      <c r="N436" s="69"/>
    </row>
    <row r="437" spans="1:14" ht="14.45" customHeight="1" x14ac:dyDescent="0.2">
      <c r="A437" s="28" t="s">
        <v>68</v>
      </c>
      <c r="B437" s="165" t="s">
        <v>69</v>
      </c>
      <c r="C437" s="165"/>
      <c r="D437" s="165"/>
      <c r="E437" s="165"/>
      <c r="F437" s="165"/>
      <c r="G437" s="165"/>
      <c r="H437" s="165"/>
      <c r="I437" s="165"/>
      <c r="J437" s="181" t="s">
        <v>313</v>
      </c>
      <c r="K437" s="182" t="s">
        <v>12</v>
      </c>
      <c r="L437" s="182" t="s">
        <v>13</v>
      </c>
      <c r="M437" s="182" t="s">
        <v>14</v>
      </c>
      <c r="N437" s="183" t="s">
        <v>322</v>
      </c>
    </row>
    <row r="438" spans="1:14" x14ac:dyDescent="0.2">
      <c r="A438" s="28" t="s">
        <v>3</v>
      </c>
      <c r="B438" s="165" t="s">
        <v>178</v>
      </c>
      <c r="C438" s="165"/>
      <c r="D438" s="165"/>
      <c r="E438" s="165"/>
      <c r="F438" s="165"/>
      <c r="G438" s="165"/>
      <c r="H438" s="165"/>
      <c r="I438" s="165"/>
      <c r="J438" s="181"/>
      <c r="K438" s="182"/>
      <c r="L438" s="182"/>
      <c r="M438" s="182"/>
      <c r="N438" s="183"/>
    </row>
    <row r="439" spans="1:14" x14ac:dyDescent="0.2">
      <c r="A439" s="28" t="s">
        <v>5</v>
      </c>
      <c r="B439" s="165" t="s">
        <v>179</v>
      </c>
      <c r="C439" s="165"/>
      <c r="D439" s="170"/>
      <c r="E439" s="170"/>
      <c r="F439" s="170"/>
      <c r="G439" s="170"/>
      <c r="H439" s="170"/>
      <c r="I439" s="170"/>
      <c r="J439" s="181"/>
      <c r="K439" s="182"/>
      <c r="L439" s="182"/>
      <c r="M439" s="182"/>
      <c r="N439" s="183"/>
    </row>
    <row r="440" spans="1:14" x14ac:dyDescent="0.2">
      <c r="A440" s="28" t="s">
        <v>7</v>
      </c>
      <c r="B440" s="170" t="s">
        <v>151</v>
      </c>
      <c r="C440" s="170"/>
      <c r="D440" s="170"/>
      <c r="E440" s="170"/>
      <c r="F440" s="170"/>
      <c r="G440" s="170"/>
      <c r="H440" s="170"/>
      <c r="I440" s="170"/>
      <c r="J440" s="181"/>
      <c r="K440" s="182"/>
      <c r="L440" s="182"/>
      <c r="M440" s="182"/>
      <c r="N440" s="183"/>
    </row>
    <row r="441" spans="1:14" x14ac:dyDescent="0.2">
      <c r="A441" s="28" t="s">
        <v>9</v>
      </c>
      <c r="B441" s="170" t="s">
        <v>180</v>
      </c>
      <c r="C441" s="170"/>
      <c r="D441" s="170"/>
      <c r="E441" s="170"/>
      <c r="F441" s="170"/>
      <c r="G441" s="170"/>
      <c r="H441" s="170"/>
      <c r="I441" s="170"/>
      <c r="J441" s="181"/>
      <c r="K441" s="182"/>
      <c r="L441" s="182"/>
      <c r="M441" s="182"/>
      <c r="N441" s="183"/>
    </row>
    <row r="442" spans="1:14" ht="33.75" x14ac:dyDescent="0.2">
      <c r="A442" s="29" t="s">
        <v>10</v>
      </c>
      <c r="B442" s="29" t="s">
        <v>11</v>
      </c>
      <c r="C442" s="30" t="s">
        <v>12</v>
      </c>
      <c r="D442" s="31" t="s">
        <v>13</v>
      </c>
      <c r="E442" s="32" t="s">
        <v>14</v>
      </c>
      <c r="F442" s="29" t="s">
        <v>15</v>
      </c>
      <c r="G442" s="33" t="s">
        <v>16</v>
      </c>
      <c r="H442" s="29" t="s">
        <v>17</v>
      </c>
      <c r="I442" s="29" t="s">
        <v>18</v>
      </c>
      <c r="J442" s="181"/>
      <c r="K442" s="182"/>
      <c r="L442" s="182"/>
      <c r="M442" s="182"/>
      <c r="N442" s="183"/>
    </row>
    <row r="443" spans="1:14" ht="55.5" customHeight="1" x14ac:dyDescent="0.2">
      <c r="A443" s="41" t="s">
        <v>200</v>
      </c>
      <c r="B443" s="3">
        <f>5+1+1</f>
        <v>7</v>
      </c>
      <c r="C443" s="4">
        <f>50450184+50450184+16878752+62223104+(7024123)</f>
        <v>187026347</v>
      </c>
      <c r="D443" s="4">
        <f>50308470+50308470+961000+13808064+14768908+48240255+(8631180)</f>
        <v>187026347</v>
      </c>
      <c r="E443" s="5">
        <f>C443-D443</f>
        <v>0</v>
      </c>
      <c r="F443" s="44">
        <f>IFERROR(E443/C443,0)</f>
        <v>0</v>
      </c>
      <c r="G443" s="98" t="s">
        <v>427</v>
      </c>
      <c r="H443" s="3"/>
      <c r="I443" s="91" t="s">
        <v>419</v>
      </c>
      <c r="J443" s="53">
        <v>212020200800</v>
      </c>
      <c r="K443" s="50">
        <f>C443</f>
        <v>187026347</v>
      </c>
      <c r="L443" s="50">
        <f t="shared" si="63"/>
        <v>187026347</v>
      </c>
      <c r="M443" s="50">
        <f t="shared" si="58"/>
        <v>0</v>
      </c>
      <c r="N443" s="54"/>
    </row>
    <row r="444" spans="1:14" ht="27" customHeight="1" x14ac:dyDescent="0.2">
      <c r="A444" s="163" t="s">
        <v>181</v>
      </c>
      <c r="B444" s="163"/>
      <c r="C444" s="70">
        <f>SUM(C443:C443)</f>
        <v>187026347</v>
      </c>
      <c r="D444" s="70">
        <f>SUM(D443:D443)</f>
        <v>187026347</v>
      </c>
      <c r="E444" s="70">
        <f>SUM(E443:E443)</f>
        <v>0</v>
      </c>
      <c r="F444" s="71">
        <f>E444/C444</f>
        <v>0</v>
      </c>
      <c r="G444" s="78"/>
      <c r="H444" s="72"/>
      <c r="I444" s="72"/>
      <c r="J444" s="66"/>
      <c r="K444" s="67"/>
      <c r="L444" s="68">
        <f t="shared" si="63"/>
        <v>187026347</v>
      </c>
      <c r="M444" s="68">
        <f t="shared" si="58"/>
        <v>0</v>
      </c>
      <c r="N444" s="69"/>
    </row>
    <row r="445" spans="1:14" ht="14.45" customHeight="1" x14ac:dyDescent="0.2">
      <c r="A445" s="28" t="s">
        <v>68</v>
      </c>
      <c r="B445" s="165" t="s">
        <v>69</v>
      </c>
      <c r="C445" s="165"/>
      <c r="D445" s="165"/>
      <c r="E445" s="165"/>
      <c r="F445" s="165"/>
      <c r="G445" s="165"/>
      <c r="H445" s="165"/>
      <c r="I445" s="165"/>
      <c r="J445" s="181" t="s">
        <v>313</v>
      </c>
      <c r="K445" s="182" t="s">
        <v>12</v>
      </c>
      <c r="L445" s="182" t="s">
        <v>13</v>
      </c>
      <c r="M445" s="182" t="s">
        <v>14</v>
      </c>
      <c r="N445" s="183" t="s">
        <v>322</v>
      </c>
    </row>
    <row r="446" spans="1:14" x14ac:dyDescent="0.2">
      <c r="A446" s="28" t="s">
        <v>3</v>
      </c>
      <c r="B446" s="165" t="s">
        <v>182</v>
      </c>
      <c r="C446" s="165"/>
      <c r="D446" s="165"/>
      <c r="E446" s="165"/>
      <c r="F446" s="165"/>
      <c r="G446" s="165"/>
      <c r="H446" s="165"/>
      <c r="I446" s="165"/>
      <c r="J446" s="181"/>
      <c r="K446" s="182"/>
      <c r="L446" s="182"/>
      <c r="M446" s="182"/>
      <c r="N446" s="183"/>
    </row>
    <row r="447" spans="1:14" x14ac:dyDescent="0.2">
      <c r="A447" s="28" t="s">
        <v>5</v>
      </c>
      <c r="B447" s="165" t="s">
        <v>183</v>
      </c>
      <c r="C447" s="165"/>
      <c r="D447" s="170"/>
      <c r="E447" s="170"/>
      <c r="F447" s="170"/>
      <c r="G447" s="170"/>
      <c r="H447" s="170"/>
      <c r="I447" s="170"/>
      <c r="J447" s="181"/>
      <c r="K447" s="182"/>
      <c r="L447" s="182"/>
      <c r="M447" s="182"/>
      <c r="N447" s="183"/>
    </row>
    <row r="448" spans="1:14" x14ac:dyDescent="0.2">
      <c r="A448" s="28" t="s">
        <v>7</v>
      </c>
      <c r="B448" s="170" t="s">
        <v>151</v>
      </c>
      <c r="C448" s="170"/>
      <c r="D448" s="170"/>
      <c r="E448" s="170"/>
      <c r="F448" s="170"/>
      <c r="G448" s="170"/>
      <c r="H448" s="170"/>
      <c r="I448" s="170"/>
      <c r="J448" s="181"/>
      <c r="K448" s="182"/>
      <c r="L448" s="182"/>
      <c r="M448" s="182"/>
      <c r="N448" s="183"/>
    </row>
    <row r="449" spans="1:14" x14ac:dyDescent="0.2">
      <c r="A449" s="28" t="s">
        <v>9</v>
      </c>
      <c r="B449" s="170" t="s">
        <v>184</v>
      </c>
      <c r="C449" s="170"/>
      <c r="D449" s="170"/>
      <c r="E449" s="170"/>
      <c r="F449" s="170"/>
      <c r="G449" s="170"/>
      <c r="H449" s="170"/>
      <c r="I449" s="170"/>
      <c r="J449" s="181"/>
      <c r="K449" s="182"/>
      <c r="L449" s="182"/>
      <c r="M449" s="182"/>
      <c r="N449" s="183"/>
    </row>
    <row r="450" spans="1:14" ht="33.75" x14ac:dyDescent="0.2">
      <c r="A450" s="29" t="s">
        <v>10</v>
      </c>
      <c r="B450" s="29" t="s">
        <v>11</v>
      </c>
      <c r="C450" s="30" t="s">
        <v>12</v>
      </c>
      <c r="D450" s="31" t="s">
        <v>13</v>
      </c>
      <c r="E450" s="32" t="s">
        <v>14</v>
      </c>
      <c r="F450" s="29" t="s">
        <v>15</v>
      </c>
      <c r="G450" s="33" t="s">
        <v>16</v>
      </c>
      <c r="H450" s="29" t="s">
        <v>17</v>
      </c>
      <c r="I450" s="29" t="s">
        <v>18</v>
      </c>
      <c r="J450" s="181"/>
      <c r="K450" s="182"/>
      <c r="L450" s="182"/>
      <c r="M450" s="182"/>
      <c r="N450" s="183"/>
    </row>
    <row r="451" spans="1:14" ht="64.900000000000006" customHeight="1" x14ac:dyDescent="0.2">
      <c r="A451" s="41" t="s">
        <v>185</v>
      </c>
      <c r="B451" s="3">
        <v>1</v>
      </c>
      <c r="C451" s="16">
        <f>36425900+465000</f>
        <v>36890900</v>
      </c>
      <c r="D451" s="16">
        <f>36425900+465000</f>
        <v>36890900</v>
      </c>
      <c r="E451" s="5">
        <f>C451-D451</f>
        <v>0</v>
      </c>
      <c r="F451" s="44">
        <f>E451/C451</f>
        <v>0</v>
      </c>
      <c r="G451" s="98" t="s">
        <v>323</v>
      </c>
      <c r="H451" s="3"/>
      <c r="I451" s="3"/>
      <c r="J451" s="53">
        <v>212020200600</v>
      </c>
      <c r="K451" s="50">
        <f>C451</f>
        <v>36890900</v>
      </c>
      <c r="L451" s="50">
        <f t="shared" si="63"/>
        <v>36890900</v>
      </c>
      <c r="M451" s="50">
        <f t="shared" si="58"/>
        <v>0</v>
      </c>
      <c r="N451" s="60" t="s">
        <v>330</v>
      </c>
    </row>
    <row r="452" spans="1:14" ht="22.5" x14ac:dyDescent="0.2">
      <c r="A452" s="41" t="s">
        <v>303</v>
      </c>
      <c r="B452" s="3">
        <v>1</v>
      </c>
      <c r="C452" s="4">
        <f>18000000+756459</f>
        <v>18756459</v>
      </c>
      <c r="D452" s="4">
        <f>17565542+1190917</f>
        <v>18756459</v>
      </c>
      <c r="E452" s="5">
        <f>C452-D452</f>
        <v>0</v>
      </c>
      <c r="F452" s="44">
        <f>E452/C452</f>
        <v>0</v>
      </c>
      <c r="G452" s="98" t="s">
        <v>329</v>
      </c>
      <c r="H452" s="3"/>
      <c r="I452" s="3"/>
      <c r="J452" s="53">
        <v>212020200800</v>
      </c>
      <c r="K452" s="50">
        <f>C452</f>
        <v>18756459</v>
      </c>
      <c r="L452" s="50">
        <f t="shared" si="63"/>
        <v>18756459</v>
      </c>
      <c r="M452" s="50">
        <f t="shared" si="58"/>
        <v>0</v>
      </c>
      <c r="N452" s="60" t="s">
        <v>328</v>
      </c>
    </row>
    <row r="453" spans="1:14" ht="48.75" customHeight="1" x14ac:dyDescent="0.2">
      <c r="A453" s="41" t="s">
        <v>392</v>
      </c>
      <c r="B453" s="3">
        <v>1</v>
      </c>
      <c r="C453" s="4">
        <v>11683369</v>
      </c>
      <c r="D453" s="4">
        <v>11683369</v>
      </c>
      <c r="E453" s="5">
        <f>C453-D453</f>
        <v>0</v>
      </c>
      <c r="F453" s="96">
        <f>E453/C453</f>
        <v>0</v>
      </c>
      <c r="G453" s="98" t="s">
        <v>329</v>
      </c>
      <c r="H453" s="3"/>
      <c r="I453" s="93" t="s">
        <v>393</v>
      </c>
      <c r="J453" s="95"/>
      <c r="K453" s="50"/>
      <c r="L453" s="50"/>
      <c r="M453" s="50"/>
      <c r="N453" s="60"/>
    </row>
    <row r="454" spans="1:14" ht="35.25" customHeight="1" x14ac:dyDescent="0.2">
      <c r="A454" s="41" t="s">
        <v>200</v>
      </c>
      <c r="B454" s="3">
        <f>6+2+1</f>
        <v>9</v>
      </c>
      <c r="C454" s="4">
        <f>15536124+17587692+12618298+16719164+16719164</f>
        <v>79180442</v>
      </c>
      <c r="D454" s="4">
        <f>15536124+17587692+(7347330+8603385+16719164+7374330)</f>
        <v>73168025</v>
      </c>
      <c r="E454" s="5">
        <f>C454-D454</f>
        <v>6012417</v>
      </c>
      <c r="F454" s="44">
        <f>IFERROR(E454/C454,0)</f>
        <v>7.5933107319608048E-2</v>
      </c>
      <c r="G454" s="98" t="s">
        <v>432</v>
      </c>
      <c r="H454" s="3"/>
      <c r="I454" s="3"/>
      <c r="J454" s="53">
        <v>212020200800</v>
      </c>
      <c r="K454" s="50">
        <f>C454</f>
        <v>79180442</v>
      </c>
      <c r="L454" s="50">
        <f t="shared" si="63"/>
        <v>73168025</v>
      </c>
      <c r="M454" s="50">
        <f t="shared" si="58"/>
        <v>6012417</v>
      </c>
      <c r="N454" s="54"/>
    </row>
    <row r="455" spans="1:14" ht="25.9" customHeight="1" x14ac:dyDescent="0.2">
      <c r="A455" s="163" t="s">
        <v>186</v>
      </c>
      <c r="B455" s="163"/>
      <c r="C455" s="70">
        <f>SUM(C451:C454)</f>
        <v>146511170</v>
      </c>
      <c r="D455" s="70">
        <f>SUM(D451:D454)</f>
        <v>140498753</v>
      </c>
      <c r="E455" s="70">
        <f>SUM(E451:E454)</f>
        <v>6012417</v>
      </c>
      <c r="F455" s="71">
        <f>E455/C455</f>
        <v>4.1037260162484539E-2</v>
      </c>
      <c r="G455" s="78"/>
      <c r="H455" s="72"/>
      <c r="I455" s="72"/>
      <c r="J455" s="66"/>
      <c r="K455" s="67"/>
      <c r="L455" s="68">
        <f t="shared" si="63"/>
        <v>140498753</v>
      </c>
      <c r="M455" s="68">
        <f t="shared" si="58"/>
        <v>6012417</v>
      </c>
      <c r="N455" s="69"/>
    </row>
    <row r="456" spans="1:14" ht="14.45" customHeight="1" x14ac:dyDescent="0.2">
      <c r="A456" s="28" t="s">
        <v>68</v>
      </c>
      <c r="B456" s="165" t="s">
        <v>69</v>
      </c>
      <c r="C456" s="165"/>
      <c r="D456" s="165"/>
      <c r="E456" s="165"/>
      <c r="F456" s="165"/>
      <c r="G456" s="165"/>
      <c r="H456" s="165"/>
      <c r="I456" s="165"/>
      <c r="J456" s="181" t="s">
        <v>313</v>
      </c>
      <c r="K456" s="182" t="s">
        <v>12</v>
      </c>
      <c r="L456" s="182" t="s">
        <v>13</v>
      </c>
      <c r="M456" s="182" t="s">
        <v>14</v>
      </c>
      <c r="N456" s="183" t="s">
        <v>322</v>
      </c>
    </row>
    <row r="457" spans="1:14" x14ac:dyDescent="0.2">
      <c r="A457" s="28" t="s">
        <v>3</v>
      </c>
      <c r="B457" s="165" t="s">
        <v>187</v>
      </c>
      <c r="C457" s="165"/>
      <c r="D457" s="165"/>
      <c r="E457" s="165"/>
      <c r="F457" s="165"/>
      <c r="G457" s="165"/>
      <c r="H457" s="165"/>
      <c r="I457" s="165"/>
      <c r="J457" s="181"/>
      <c r="K457" s="182"/>
      <c r="L457" s="182"/>
      <c r="M457" s="182"/>
      <c r="N457" s="183"/>
    </row>
    <row r="458" spans="1:14" x14ac:dyDescent="0.2">
      <c r="A458" s="28" t="s">
        <v>5</v>
      </c>
      <c r="B458" s="165" t="s">
        <v>188</v>
      </c>
      <c r="C458" s="165"/>
      <c r="D458" s="170"/>
      <c r="E458" s="170"/>
      <c r="F458" s="170"/>
      <c r="G458" s="170"/>
      <c r="H458" s="170"/>
      <c r="I458" s="170"/>
      <c r="J458" s="181"/>
      <c r="K458" s="182"/>
      <c r="L458" s="182"/>
      <c r="M458" s="182"/>
      <c r="N458" s="183"/>
    </row>
    <row r="459" spans="1:14" x14ac:dyDescent="0.2">
      <c r="A459" s="28" t="s">
        <v>7</v>
      </c>
      <c r="B459" s="170" t="s">
        <v>151</v>
      </c>
      <c r="C459" s="170"/>
      <c r="D459" s="170"/>
      <c r="E459" s="170"/>
      <c r="F459" s="170"/>
      <c r="G459" s="170"/>
      <c r="H459" s="170"/>
      <c r="I459" s="170"/>
      <c r="J459" s="181"/>
      <c r="K459" s="182"/>
      <c r="L459" s="182"/>
      <c r="M459" s="182"/>
      <c r="N459" s="183"/>
    </row>
    <row r="460" spans="1:14" x14ac:dyDescent="0.2">
      <c r="A460" s="28" t="s">
        <v>9</v>
      </c>
      <c r="B460" s="170" t="s">
        <v>355</v>
      </c>
      <c r="C460" s="170"/>
      <c r="D460" s="170"/>
      <c r="E460" s="170"/>
      <c r="F460" s="170"/>
      <c r="G460" s="170"/>
      <c r="H460" s="170"/>
      <c r="I460" s="170"/>
      <c r="J460" s="181"/>
      <c r="K460" s="182"/>
      <c r="L460" s="182"/>
      <c r="M460" s="182"/>
      <c r="N460" s="183"/>
    </row>
    <row r="461" spans="1:14" ht="33.75" x14ac:dyDescent="0.2">
      <c r="A461" s="29" t="s">
        <v>10</v>
      </c>
      <c r="B461" s="27" t="s">
        <v>11</v>
      </c>
      <c r="C461" s="82" t="s">
        <v>12</v>
      </c>
      <c r="D461" s="83" t="s">
        <v>13</v>
      </c>
      <c r="E461" s="84" t="s">
        <v>14</v>
      </c>
      <c r="F461" s="27" t="s">
        <v>15</v>
      </c>
      <c r="G461" s="26" t="s">
        <v>16</v>
      </c>
      <c r="H461" s="27" t="s">
        <v>17</v>
      </c>
      <c r="I461" s="27" t="s">
        <v>18</v>
      </c>
      <c r="J461" s="181"/>
      <c r="K461" s="182"/>
      <c r="L461" s="182"/>
      <c r="M461" s="182"/>
      <c r="N461" s="183"/>
    </row>
    <row r="462" spans="1:14" ht="24" x14ac:dyDescent="0.2">
      <c r="A462" s="41" t="s">
        <v>294</v>
      </c>
      <c r="B462" s="3">
        <v>1</v>
      </c>
      <c r="C462" s="43">
        <v>200000000</v>
      </c>
      <c r="D462" s="4">
        <v>139999998</v>
      </c>
      <c r="E462" s="5">
        <f t="shared" ref="E462:E471" si="67">C462-D462</f>
        <v>60000002</v>
      </c>
      <c r="F462" s="44">
        <f t="shared" ref="F462:F470" si="68">IFERROR(E462/C462,0)</f>
        <v>0.30000000999999998</v>
      </c>
      <c r="G462" s="98"/>
      <c r="H462" s="3"/>
      <c r="I462" s="160" t="s">
        <v>471</v>
      </c>
      <c r="J462" s="55" t="s">
        <v>377</v>
      </c>
      <c r="K462" s="50">
        <f>C462</f>
        <v>200000000</v>
      </c>
      <c r="L462" s="50">
        <f t="shared" si="63"/>
        <v>139999998</v>
      </c>
      <c r="M462" s="50">
        <f t="shared" ref="M462:M501" si="69">E462</f>
        <v>60000002</v>
      </c>
      <c r="N462" s="54">
        <v>4000109078</v>
      </c>
    </row>
    <row r="463" spans="1:14" ht="31.5" customHeight="1" x14ac:dyDescent="0.2">
      <c r="A463" s="41" t="s">
        <v>295</v>
      </c>
      <c r="B463" s="3">
        <v>1</v>
      </c>
      <c r="C463" s="4">
        <v>2999500</v>
      </c>
      <c r="D463" s="4">
        <v>2999500</v>
      </c>
      <c r="E463" s="5">
        <f t="shared" si="67"/>
        <v>0</v>
      </c>
      <c r="F463" s="44">
        <f t="shared" si="68"/>
        <v>0</v>
      </c>
      <c r="G463" s="98" t="s">
        <v>397</v>
      </c>
      <c r="H463" s="3"/>
      <c r="I463" s="3" t="s">
        <v>360</v>
      </c>
      <c r="J463" s="53">
        <v>212020100300</v>
      </c>
      <c r="K463" s="50">
        <f t="shared" ref="K463:K471" si="70">C463</f>
        <v>2999500</v>
      </c>
      <c r="L463" s="50">
        <f t="shared" si="63"/>
        <v>2999500</v>
      </c>
      <c r="M463" s="50">
        <f t="shared" si="69"/>
        <v>0</v>
      </c>
      <c r="N463" s="54">
        <v>4000109126</v>
      </c>
    </row>
    <row r="464" spans="1:14" ht="25.9" customHeight="1" x14ac:dyDescent="0.2">
      <c r="A464" s="41" t="s">
        <v>302</v>
      </c>
      <c r="B464" s="3">
        <v>1</v>
      </c>
      <c r="C464" s="4">
        <f>60000000+4388868</f>
        <v>64388868</v>
      </c>
      <c r="D464" s="4">
        <f>60000000+4388868</f>
        <v>64388868</v>
      </c>
      <c r="E464" s="5">
        <f t="shared" si="67"/>
        <v>0</v>
      </c>
      <c r="F464" s="44">
        <f t="shared" si="68"/>
        <v>0</v>
      </c>
      <c r="G464" s="98" t="s">
        <v>332</v>
      </c>
      <c r="H464" s="3"/>
      <c r="I464" s="3"/>
      <c r="J464" s="53">
        <v>212020100303</v>
      </c>
      <c r="K464" s="50">
        <f t="shared" si="70"/>
        <v>64388868</v>
      </c>
      <c r="L464" s="50">
        <f t="shared" si="63"/>
        <v>64388868</v>
      </c>
      <c r="M464" s="50">
        <f t="shared" si="69"/>
        <v>0</v>
      </c>
      <c r="N464" s="60" t="s">
        <v>331</v>
      </c>
    </row>
    <row r="465" spans="1:14" x14ac:dyDescent="0.2">
      <c r="A465" s="41" t="s">
        <v>296</v>
      </c>
      <c r="B465" s="3">
        <v>1</v>
      </c>
      <c r="C465" s="4">
        <v>25000000</v>
      </c>
      <c r="D465" s="4">
        <v>15599252</v>
      </c>
      <c r="E465" s="5">
        <f t="shared" si="67"/>
        <v>9400748</v>
      </c>
      <c r="F465" s="44">
        <f t="shared" si="68"/>
        <v>0.37602992000000002</v>
      </c>
      <c r="G465" s="98"/>
      <c r="H465" s="3"/>
      <c r="I465" s="3" t="s">
        <v>359</v>
      </c>
      <c r="J465" s="53">
        <v>212020100300</v>
      </c>
      <c r="K465" s="50">
        <f t="shared" si="70"/>
        <v>25000000</v>
      </c>
      <c r="L465" s="50">
        <f t="shared" si="63"/>
        <v>15599252</v>
      </c>
      <c r="M465" s="50">
        <f t="shared" si="69"/>
        <v>9400748</v>
      </c>
      <c r="N465" s="54">
        <v>4000109371</v>
      </c>
    </row>
    <row r="466" spans="1:14" ht="21.75" customHeight="1" x14ac:dyDescent="0.2">
      <c r="A466" s="41" t="s">
        <v>297</v>
      </c>
      <c r="B466" s="3">
        <v>1</v>
      </c>
      <c r="C466" s="4">
        <v>155000000</v>
      </c>
      <c r="D466" s="4">
        <v>136140075</v>
      </c>
      <c r="E466" s="5">
        <f t="shared" si="67"/>
        <v>18859925</v>
      </c>
      <c r="F466" s="44">
        <f t="shared" si="68"/>
        <v>0.12167693548387097</v>
      </c>
      <c r="G466" s="98" t="s">
        <v>335</v>
      </c>
      <c r="H466" s="3"/>
      <c r="I466" s="3" t="s">
        <v>369</v>
      </c>
      <c r="J466" s="55">
        <v>212020200800</v>
      </c>
      <c r="K466" s="50">
        <f t="shared" si="70"/>
        <v>155000000</v>
      </c>
      <c r="L466" s="50">
        <f t="shared" si="63"/>
        <v>136140075</v>
      </c>
      <c r="M466" s="50">
        <f t="shared" si="69"/>
        <v>18859925</v>
      </c>
      <c r="N466" s="54">
        <v>4000108246</v>
      </c>
    </row>
    <row r="467" spans="1:14" ht="26.45" customHeight="1" x14ac:dyDescent="0.2">
      <c r="A467" s="17" t="s">
        <v>307</v>
      </c>
      <c r="B467" s="3">
        <v>1</v>
      </c>
      <c r="C467" s="4">
        <v>80000000</v>
      </c>
      <c r="D467" s="4">
        <f>C467</f>
        <v>80000000</v>
      </c>
      <c r="E467" s="5">
        <f t="shared" si="67"/>
        <v>0</v>
      </c>
      <c r="F467" s="44">
        <f t="shared" si="68"/>
        <v>0</v>
      </c>
      <c r="G467" s="98" t="s">
        <v>316</v>
      </c>
      <c r="H467" s="3"/>
      <c r="I467" s="3"/>
      <c r="J467" s="53">
        <v>212020200600</v>
      </c>
      <c r="K467" s="50">
        <f t="shared" si="70"/>
        <v>80000000</v>
      </c>
      <c r="L467" s="50">
        <f t="shared" si="63"/>
        <v>80000000</v>
      </c>
      <c r="M467" s="50">
        <f t="shared" si="69"/>
        <v>0</v>
      </c>
      <c r="N467" s="54">
        <v>4000108655</v>
      </c>
    </row>
    <row r="468" spans="1:14" ht="97.5" customHeight="1" x14ac:dyDescent="0.2">
      <c r="A468" s="17" t="s">
        <v>308</v>
      </c>
      <c r="B468" s="3">
        <v>1</v>
      </c>
      <c r="C468" s="97">
        <v>116847022</v>
      </c>
      <c r="D468" s="97">
        <f>99525102+1011012+942613+3152578+1396266+345837+3902851+3902854+2667909</f>
        <v>116847022</v>
      </c>
      <c r="E468" s="5">
        <f t="shared" si="67"/>
        <v>0</v>
      </c>
      <c r="F468" s="143">
        <f t="shared" si="68"/>
        <v>0</v>
      </c>
      <c r="G468" s="156"/>
      <c r="H468" s="3"/>
      <c r="I468" s="3" t="s">
        <v>396</v>
      </c>
      <c r="J468" s="56">
        <v>212020200600</v>
      </c>
      <c r="K468" s="147">
        <f t="shared" si="70"/>
        <v>116847022</v>
      </c>
      <c r="L468" s="147">
        <f t="shared" si="63"/>
        <v>116847022</v>
      </c>
      <c r="M468" s="50">
        <f t="shared" si="69"/>
        <v>0</v>
      </c>
      <c r="N468" s="54"/>
    </row>
    <row r="469" spans="1:14" ht="33.6" customHeight="1" x14ac:dyDescent="0.2">
      <c r="A469" s="41" t="s">
        <v>200</v>
      </c>
      <c r="B469" s="3">
        <f>9+1</f>
        <v>10</v>
      </c>
      <c r="C469" s="4">
        <f>69420000+62223104+106800000+23807952+29363712+12618298+12618298+21823956+26916736</f>
        <v>365592056</v>
      </c>
      <c r="D469" s="4">
        <f>68055000+62048320+105000000+23807952+29363712+14768908+(12754260+12754260)</f>
        <v>328552412</v>
      </c>
      <c r="E469" s="5">
        <f t="shared" si="67"/>
        <v>37039644</v>
      </c>
      <c r="F469" s="44">
        <f t="shared" si="68"/>
        <v>0.10131413796365422</v>
      </c>
      <c r="G469" s="98" t="s">
        <v>388</v>
      </c>
      <c r="H469" s="3"/>
      <c r="I469" s="3"/>
      <c r="J469" s="53">
        <v>212020200800</v>
      </c>
      <c r="K469" s="50">
        <f t="shared" si="70"/>
        <v>365592056</v>
      </c>
      <c r="L469" s="50">
        <f t="shared" si="63"/>
        <v>328552412</v>
      </c>
      <c r="M469" s="50">
        <f t="shared" si="69"/>
        <v>37039644</v>
      </c>
      <c r="N469" s="54"/>
    </row>
    <row r="470" spans="1:14" ht="46.9" customHeight="1" x14ac:dyDescent="0.2">
      <c r="A470" s="41" t="s">
        <v>301</v>
      </c>
      <c r="B470" s="3">
        <f>16+1</f>
        <v>17</v>
      </c>
      <c r="C470" s="4">
        <f>16690256+35956000+15362622+15362622+15362622+15362622+14768908+14768908+14768908+14768908+14768908+1800358+(9957211+8534700)</f>
        <v>208233553</v>
      </c>
      <c r="D470" s="4">
        <f>16595465+35148000+15362622+15362622+15362622+15362622+14768908+(17660524+17660524+9957211+16500522+9957211+8534700)</f>
        <v>208233553</v>
      </c>
      <c r="E470" s="5">
        <f>C470-D470</f>
        <v>0</v>
      </c>
      <c r="F470" s="44">
        <f t="shared" si="68"/>
        <v>0</v>
      </c>
      <c r="G470" s="98" t="s">
        <v>382</v>
      </c>
      <c r="H470" s="3"/>
      <c r="I470" s="91" t="s">
        <v>420</v>
      </c>
      <c r="J470" s="53">
        <v>212020200800</v>
      </c>
      <c r="K470" s="50">
        <f t="shared" si="70"/>
        <v>208233553</v>
      </c>
      <c r="L470" s="50">
        <f t="shared" si="63"/>
        <v>208233553</v>
      </c>
      <c r="M470" s="50">
        <f t="shared" si="69"/>
        <v>0</v>
      </c>
      <c r="N470" s="54"/>
    </row>
    <row r="471" spans="1:14" x14ac:dyDescent="0.2">
      <c r="A471" s="41" t="s">
        <v>309</v>
      </c>
      <c r="B471" s="3">
        <v>2</v>
      </c>
      <c r="C471" s="4">
        <v>5804440</v>
      </c>
      <c r="D471" s="4">
        <v>5804440</v>
      </c>
      <c r="E471" s="5">
        <f t="shared" si="67"/>
        <v>0</v>
      </c>
      <c r="F471" s="44">
        <f>E471/C471</f>
        <v>0</v>
      </c>
      <c r="G471" s="98"/>
      <c r="H471" s="3"/>
      <c r="I471" s="3"/>
      <c r="J471" s="53">
        <v>212020200900</v>
      </c>
      <c r="K471" s="50">
        <f t="shared" si="70"/>
        <v>5804440</v>
      </c>
      <c r="L471" s="50">
        <f t="shared" si="63"/>
        <v>5804440</v>
      </c>
      <c r="M471" s="50">
        <f t="shared" si="69"/>
        <v>0</v>
      </c>
      <c r="N471" s="54"/>
    </row>
    <row r="472" spans="1:14" ht="14.45" customHeight="1" x14ac:dyDescent="0.2">
      <c r="A472" s="28" t="s">
        <v>68</v>
      </c>
      <c r="B472" s="165" t="s">
        <v>69</v>
      </c>
      <c r="C472" s="165"/>
      <c r="D472" s="165"/>
      <c r="E472" s="165"/>
      <c r="F472" s="165"/>
      <c r="G472" s="165"/>
      <c r="H472" s="165"/>
      <c r="I472" s="165"/>
      <c r="J472" s="181" t="s">
        <v>313</v>
      </c>
      <c r="K472" s="182" t="s">
        <v>12</v>
      </c>
      <c r="L472" s="182" t="s">
        <v>13</v>
      </c>
      <c r="M472" s="182" t="s">
        <v>14</v>
      </c>
      <c r="N472" s="183" t="s">
        <v>322</v>
      </c>
    </row>
    <row r="473" spans="1:14" x14ac:dyDescent="0.2">
      <c r="A473" s="28" t="s">
        <v>3</v>
      </c>
      <c r="B473" s="165" t="s">
        <v>187</v>
      </c>
      <c r="C473" s="165"/>
      <c r="D473" s="165"/>
      <c r="E473" s="165"/>
      <c r="F473" s="165"/>
      <c r="G473" s="165"/>
      <c r="H473" s="165"/>
      <c r="I473" s="165"/>
      <c r="J473" s="181"/>
      <c r="K473" s="182"/>
      <c r="L473" s="182"/>
      <c r="M473" s="182"/>
      <c r="N473" s="183"/>
    </row>
    <row r="474" spans="1:14" x14ac:dyDescent="0.2">
      <c r="A474" s="28" t="s">
        <v>5</v>
      </c>
      <c r="B474" s="165" t="s">
        <v>189</v>
      </c>
      <c r="C474" s="165"/>
      <c r="D474" s="170"/>
      <c r="E474" s="170"/>
      <c r="F474" s="170"/>
      <c r="G474" s="170"/>
      <c r="H474" s="170"/>
      <c r="I474" s="170"/>
      <c r="J474" s="181"/>
      <c r="K474" s="182"/>
      <c r="L474" s="182"/>
      <c r="M474" s="182"/>
      <c r="N474" s="183"/>
    </row>
    <row r="475" spans="1:14" x14ac:dyDescent="0.2">
      <c r="A475" s="28" t="s">
        <v>7</v>
      </c>
      <c r="B475" s="170" t="s">
        <v>151</v>
      </c>
      <c r="C475" s="170"/>
      <c r="D475" s="170"/>
      <c r="E475" s="170"/>
      <c r="F475" s="170"/>
      <c r="G475" s="170"/>
      <c r="H475" s="170"/>
      <c r="I475" s="170"/>
      <c r="J475" s="181"/>
      <c r="K475" s="182"/>
      <c r="L475" s="182"/>
      <c r="M475" s="182"/>
      <c r="N475" s="183"/>
    </row>
    <row r="476" spans="1:14" x14ac:dyDescent="0.2">
      <c r="A476" s="28" t="s">
        <v>9</v>
      </c>
      <c r="B476" s="170" t="s">
        <v>355</v>
      </c>
      <c r="C476" s="170"/>
      <c r="D476" s="170"/>
      <c r="E476" s="170"/>
      <c r="F476" s="170"/>
      <c r="G476" s="170"/>
      <c r="H476" s="170"/>
      <c r="I476" s="170"/>
      <c r="J476" s="181"/>
      <c r="K476" s="182"/>
      <c r="L476" s="182"/>
      <c r="M476" s="182"/>
      <c r="N476" s="183"/>
    </row>
    <row r="477" spans="1:14" ht="33.75" x14ac:dyDescent="0.2">
      <c r="A477" s="29" t="s">
        <v>10</v>
      </c>
      <c r="B477" s="27" t="s">
        <v>11</v>
      </c>
      <c r="C477" s="82" t="s">
        <v>12</v>
      </c>
      <c r="D477" s="83" t="s">
        <v>13</v>
      </c>
      <c r="E477" s="84" t="s">
        <v>14</v>
      </c>
      <c r="F477" s="27" t="s">
        <v>15</v>
      </c>
      <c r="G477" s="26" t="s">
        <v>16</v>
      </c>
      <c r="H477" s="27" t="s">
        <v>17</v>
      </c>
      <c r="I477" s="27" t="s">
        <v>18</v>
      </c>
      <c r="J477" s="181"/>
      <c r="K477" s="182"/>
      <c r="L477" s="182"/>
      <c r="M477" s="182"/>
      <c r="N477" s="183"/>
    </row>
    <row r="478" spans="1:14" x14ac:dyDescent="0.2">
      <c r="A478" s="41" t="s">
        <v>298</v>
      </c>
      <c r="B478" s="3">
        <v>1</v>
      </c>
      <c r="C478" s="4">
        <v>5000000</v>
      </c>
      <c r="D478" s="4">
        <f>C478</f>
        <v>5000000</v>
      </c>
      <c r="E478" s="5">
        <f>C478-D478</f>
        <v>0</v>
      </c>
      <c r="F478" s="44">
        <f>E478/C478</f>
        <v>0</v>
      </c>
      <c r="G478" s="98" t="s">
        <v>316</v>
      </c>
      <c r="H478" s="3"/>
      <c r="I478" s="3"/>
      <c r="J478" s="53">
        <v>212020200600</v>
      </c>
      <c r="K478" s="50">
        <f>C478</f>
        <v>5000000</v>
      </c>
      <c r="L478" s="50">
        <f>+D478</f>
        <v>5000000</v>
      </c>
      <c r="M478" s="50">
        <f t="shared" si="69"/>
        <v>0</v>
      </c>
      <c r="N478" s="54">
        <v>4000108655</v>
      </c>
    </row>
    <row r="479" spans="1:14" ht="27" customHeight="1" x14ac:dyDescent="0.2">
      <c r="A479" s="163" t="s">
        <v>378</v>
      </c>
      <c r="B479" s="163"/>
      <c r="C479" s="70">
        <f>SUM(C462:C478)</f>
        <v>1228865439</v>
      </c>
      <c r="D479" s="70">
        <f>SUM(D462:D478)</f>
        <v>1103565120</v>
      </c>
      <c r="E479" s="70">
        <f>SUM(E462:E478)</f>
        <v>125300319</v>
      </c>
      <c r="F479" s="71">
        <f>E479/C479</f>
        <v>0.10196423060116674</v>
      </c>
      <c r="G479" s="78"/>
      <c r="H479" s="72"/>
      <c r="I479" s="72"/>
      <c r="J479" s="66"/>
      <c r="K479" s="67"/>
      <c r="L479" s="68">
        <f>+D479</f>
        <v>1103565120</v>
      </c>
      <c r="M479" s="68">
        <f t="shared" si="69"/>
        <v>125300319</v>
      </c>
      <c r="N479" s="69"/>
    </row>
    <row r="480" spans="1:14" ht="14.45" customHeight="1" x14ac:dyDescent="0.2">
      <c r="A480" s="28" t="s">
        <v>68</v>
      </c>
      <c r="B480" s="165" t="s">
        <v>69</v>
      </c>
      <c r="C480" s="165"/>
      <c r="D480" s="165"/>
      <c r="E480" s="165"/>
      <c r="F480" s="165"/>
      <c r="G480" s="165"/>
      <c r="H480" s="165"/>
      <c r="I480" s="165"/>
      <c r="J480" s="181" t="s">
        <v>313</v>
      </c>
      <c r="K480" s="182" t="s">
        <v>12</v>
      </c>
      <c r="L480" s="182" t="s">
        <v>13</v>
      </c>
      <c r="M480" s="182" t="s">
        <v>14</v>
      </c>
      <c r="N480" s="183" t="s">
        <v>322</v>
      </c>
    </row>
    <row r="481" spans="1:14" x14ac:dyDescent="0.2">
      <c r="A481" s="28" t="s">
        <v>3</v>
      </c>
      <c r="B481" s="165" t="s">
        <v>190</v>
      </c>
      <c r="C481" s="165"/>
      <c r="D481" s="165"/>
      <c r="E481" s="165"/>
      <c r="F481" s="165"/>
      <c r="G481" s="165"/>
      <c r="H481" s="165"/>
      <c r="I481" s="165"/>
      <c r="J481" s="181"/>
      <c r="K481" s="182"/>
      <c r="L481" s="182"/>
      <c r="M481" s="182"/>
      <c r="N481" s="183"/>
    </row>
    <row r="482" spans="1:14" x14ac:dyDescent="0.2">
      <c r="A482" s="28" t="s">
        <v>5</v>
      </c>
      <c r="B482" s="165" t="s">
        <v>191</v>
      </c>
      <c r="C482" s="165"/>
      <c r="D482" s="170"/>
      <c r="E482" s="170"/>
      <c r="F482" s="170"/>
      <c r="G482" s="170"/>
      <c r="H482" s="170"/>
      <c r="I482" s="170"/>
      <c r="J482" s="181"/>
      <c r="K482" s="182"/>
      <c r="L482" s="182"/>
      <c r="M482" s="182"/>
      <c r="N482" s="183"/>
    </row>
    <row r="483" spans="1:14" x14ac:dyDescent="0.2">
      <c r="A483" s="28" t="s">
        <v>7</v>
      </c>
      <c r="B483" s="170" t="s">
        <v>151</v>
      </c>
      <c r="C483" s="170"/>
      <c r="D483" s="170"/>
      <c r="E483" s="170"/>
      <c r="F483" s="170"/>
      <c r="G483" s="170"/>
      <c r="H483" s="170"/>
      <c r="I483" s="170"/>
      <c r="J483" s="181"/>
      <c r="K483" s="182"/>
      <c r="L483" s="182"/>
      <c r="M483" s="182"/>
      <c r="N483" s="183"/>
    </row>
    <row r="484" spans="1:14" x14ac:dyDescent="0.2">
      <c r="A484" s="28" t="s">
        <v>9</v>
      </c>
      <c r="B484" s="170" t="s">
        <v>192</v>
      </c>
      <c r="C484" s="170"/>
      <c r="D484" s="170"/>
      <c r="E484" s="170"/>
      <c r="F484" s="170"/>
      <c r="G484" s="170"/>
      <c r="H484" s="170"/>
      <c r="I484" s="170"/>
      <c r="J484" s="181"/>
      <c r="K484" s="182"/>
      <c r="L484" s="182"/>
      <c r="M484" s="182"/>
      <c r="N484" s="183"/>
    </row>
    <row r="485" spans="1:14" ht="33.75" x14ac:dyDescent="0.2">
      <c r="A485" s="29" t="s">
        <v>10</v>
      </c>
      <c r="B485" s="27" t="s">
        <v>11</v>
      </c>
      <c r="C485" s="82" t="s">
        <v>12</v>
      </c>
      <c r="D485" s="83" t="s">
        <v>13</v>
      </c>
      <c r="E485" s="84" t="s">
        <v>14</v>
      </c>
      <c r="F485" s="27" t="s">
        <v>15</v>
      </c>
      <c r="G485" s="26" t="s">
        <v>16</v>
      </c>
      <c r="H485" s="27" t="s">
        <v>17</v>
      </c>
      <c r="I485" s="27" t="s">
        <v>18</v>
      </c>
      <c r="J485" s="181"/>
      <c r="K485" s="182"/>
      <c r="L485" s="182"/>
      <c r="M485" s="182"/>
      <c r="N485" s="183"/>
    </row>
    <row r="486" spans="1:14" ht="25.15" customHeight="1" x14ac:dyDescent="0.2">
      <c r="A486" s="41" t="s">
        <v>310</v>
      </c>
      <c r="B486" s="3">
        <v>1</v>
      </c>
      <c r="C486" s="4">
        <v>1500000</v>
      </c>
      <c r="D486" s="4">
        <v>1500000</v>
      </c>
      <c r="E486" s="5">
        <f>C486-D486</f>
        <v>0</v>
      </c>
      <c r="F486" s="44">
        <f>IFERROR(E486/C486,0)</f>
        <v>0</v>
      </c>
      <c r="G486" s="98"/>
      <c r="H486" s="3"/>
      <c r="I486" s="3"/>
      <c r="J486" s="53">
        <v>212020100300</v>
      </c>
      <c r="K486" s="50">
        <f>C486</f>
        <v>1500000</v>
      </c>
      <c r="L486" s="50">
        <f t="shared" ref="L486:L491" si="71">+D486</f>
        <v>1500000</v>
      </c>
      <c r="M486" s="50">
        <f t="shared" si="69"/>
        <v>0</v>
      </c>
      <c r="N486" s="54"/>
    </row>
    <row r="487" spans="1:14" ht="24.75" customHeight="1" x14ac:dyDescent="0.2">
      <c r="A487" s="41" t="s">
        <v>311</v>
      </c>
      <c r="B487" s="3">
        <v>1</v>
      </c>
      <c r="C487" s="97">
        <v>2000000</v>
      </c>
      <c r="D487" s="97">
        <v>2000000</v>
      </c>
      <c r="E487" s="5">
        <f t="shared" ref="E487" si="72">C487-D487</f>
        <v>0</v>
      </c>
      <c r="F487" s="143">
        <f t="shared" ref="F487" si="73">IFERROR(E487/C487,0)</f>
        <v>0</v>
      </c>
      <c r="G487" s="144"/>
      <c r="H487" s="3"/>
      <c r="I487" s="3"/>
      <c r="J487" s="56">
        <v>212020200600</v>
      </c>
      <c r="K487" s="147">
        <f t="shared" ref="K487" si="74">C487</f>
        <v>2000000</v>
      </c>
      <c r="L487" s="147">
        <f t="shared" si="71"/>
        <v>2000000</v>
      </c>
      <c r="M487" s="147">
        <f t="shared" si="69"/>
        <v>0</v>
      </c>
      <c r="N487" s="145">
        <v>5000256451</v>
      </c>
    </row>
    <row r="488" spans="1:14" ht="25.9" customHeight="1" x14ac:dyDescent="0.2">
      <c r="A488" s="41" t="s">
        <v>312</v>
      </c>
      <c r="B488" s="3">
        <v>1</v>
      </c>
      <c r="C488" s="4">
        <v>1000000</v>
      </c>
      <c r="D488" s="4">
        <v>1000000</v>
      </c>
      <c r="E488" s="5">
        <f>C488-D488</f>
        <v>0</v>
      </c>
      <c r="F488" s="44">
        <f>IFERROR(E488/C488,0)</f>
        <v>0</v>
      </c>
      <c r="G488" s="98"/>
      <c r="H488" s="3"/>
      <c r="I488" s="3"/>
      <c r="J488" s="53">
        <v>212020200800</v>
      </c>
      <c r="K488" s="50">
        <f>C488</f>
        <v>1000000</v>
      </c>
      <c r="L488" s="50">
        <f t="shared" si="71"/>
        <v>1000000</v>
      </c>
      <c r="M488" s="50">
        <f t="shared" si="69"/>
        <v>0</v>
      </c>
      <c r="N488" s="54"/>
    </row>
    <row r="489" spans="1:14" ht="58.15" customHeight="1" x14ac:dyDescent="0.2">
      <c r="A489" s="41" t="s">
        <v>200</v>
      </c>
      <c r="B489" s="3">
        <f>4+1+1</f>
        <v>6</v>
      </c>
      <c r="C489" s="4">
        <f>50450184+62223104+28315008+5243497+(15730470+12754260)</f>
        <v>174716523</v>
      </c>
      <c r="D489" s="4">
        <f>62223104+50450184+28315008+5243497+(15730470+12754260)</f>
        <v>174716523</v>
      </c>
      <c r="E489" s="5">
        <f>C489-D489</f>
        <v>0</v>
      </c>
      <c r="F489" s="44">
        <f>IFERROR(E489/C489,0)</f>
        <v>0</v>
      </c>
      <c r="G489" s="98" t="s">
        <v>394</v>
      </c>
      <c r="H489" s="3"/>
      <c r="I489" s="93" t="s">
        <v>404</v>
      </c>
      <c r="J489" s="53">
        <v>212020200800</v>
      </c>
      <c r="K489" s="50">
        <f>C489</f>
        <v>174716523</v>
      </c>
      <c r="L489" s="50">
        <f t="shared" si="71"/>
        <v>174716523</v>
      </c>
      <c r="M489" s="50">
        <f t="shared" si="69"/>
        <v>0</v>
      </c>
      <c r="N489" s="54"/>
    </row>
    <row r="490" spans="1:14" ht="27" customHeight="1" x14ac:dyDescent="0.2">
      <c r="A490" s="163" t="s">
        <v>193</v>
      </c>
      <c r="B490" s="163"/>
      <c r="C490" s="70">
        <f>SUM(C486:C489)</f>
        <v>179216523</v>
      </c>
      <c r="D490" s="70">
        <f>SUM(D486:D489)</f>
        <v>179216523</v>
      </c>
      <c r="E490" s="70">
        <f>SUM(E486:E489)</f>
        <v>0</v>
      </c>
      <c r="F490" s="71">
        <f>E490/C490</f>
        <v>0</v>
      </c>
      <c r="G490" s="78"/>
      <c r="H490" s="72"/>
      <c r="I490" s="72"/>
      <c r="J490" s="66"/>
      <c r="K490" s="67"/>
      <c r="L490" s="68">
        <f t="shared" si="71"/>
        <v>179216523</v>
      </c>
      <c r="M490" s="68">
        <f t="shared" si="69"/>
        <v>0</v>
      </c>
      <c r="N490" s="69"/>
    </row>
    <row r="491" spans="1:14" ht="27" customHeight="1" x14ac:dyDescent="0.2">
      <c r="A491" s="163" t="s">
        <v>194</v>
      </c>
      <c r="B491" s="163"/>
      <c r="C491" s="70">
        <f>+C396+C421+C436+C444+C455+C479+C490</f>
        <v>3349472436</v>
      </c>
      <c r="D491" s="70">
        <f>+D396+D421+D436+D444+D455+D479+D490</f>
        <v>3077975656</v>
      </c>
      <c r="E491" s="77">
        <f>+C491-D491</f>
        <v>271496780</v>
      </c>
      <c r="F491" s="71">
        <f>E491/C491</f>
        <v>8.1056579860745562E-2</v>
      </c>
      <c r="G491" s="78"/>
      <c r="H491" s="72"/>
      <c r="I491" s="72"/>
      <c r="J491" s="66"/>
      <c r="K491" s="67"/>
      <c r="L491" s="68">
        <f t="shared" si="71"/>
        <v>3077975656</v>
      </c>
      <c r="M491" s="68">
        <f t="shared" si="69"/>
        <v>271496780</v>
      </c>
      <c r="N491" s="69"/>
    </row>
    <row r="492" spans="1:14" ht="33" customHeight="1" x14ac:dyDescent="0.2">
      <c r="A492" s="161" t="s">
        <v>195</v>
      </c>
      <c r="B492" s="162"/>
      <c r="C492" s="162"/>
      <c r="D492" s="162"/>
      <c r="E492" s="162"/>
      <c r="F492" s="162"/>
      <c r="G492" s="162"/>
      <c r="H492" s="162"/>
      <c r="I492" s="162"/>
      <c r="J492" s="162"/>
      <c r="K492" s="162"/>
      <c r="L492" s="162"/>
      <c r="M492" s="162"/>
      <c r="N492" s="180"/>
    </row>
    <row r="493" spans="1:14" ht="14.45" customHeight="1" x14ac:dyDescent="0.2">
      <c r="A493" s="28" t="s">
        <v>68</v>
      </c>
      <c r="B493" s="165" t="s">
        <v>69</v>
      </c>
      <c r="C493" s="165"/>
      <c r="D493" s="165"/>
      <c r="E493" s="165"/>
      <c r="F493" s="165"/>
      <c r="G493" s="165"/>
      <c r="H493" s="165"/>
      <c r="I493" s="165"/>
      <c r="J493" s="181" t="s">
        <v>313</v>
      </c>
      <c r="K493" s="182" t="s">
        <v>12</v>
      </c>
      <c r="L493" s="182" t="s">
        <v>13</v>
      </c>
      <c r="M493" s="182" t="s">
        <v>14</v>
      </c>
      <c r="N493" s="183" t="s">
        <v>322</v>
      </c>
    </row>
    <row r="494" spans="1:14" x14ac:dyDescent="0.2">
      <c r="A494" s="28" t="s">
        <v>3</v>
      </c>
      <c r="B494" s="165" t="s">
        <v>196</v>
      </c>
      <c r="C494" s="165"/>
      <c r="D494" s="165"/>
      <c r="E494" s="165"/>
      <c r="F494" s="165"/>
      <c r="G494" s="165"/>
      <c r="H494" s="165"/>
      <c r="I494" s="165"/>
      <c r="J494" s="181"/>
      <c r="K494" s="182"/>
      <c r="L494" s="182"/>
      <c r="M494" s="182"/>
      <c r="N494" s="183"/>
    </row>
    <row r="495" spans="1:14" x14ac:dyDescent="0.2">
      <c r="A495" s="28" t="s">
        <v>5</v>
      </c>
      <c r="B495" s="165" t="s">
        <v>197</v>
      </c>
      <c r="C495" s="165"/>
      <c r="D495" s="170"/>
      <c r="E495" s="170"/>
      <c r="F495" s="170"/>
      <c r="G495" s="170"/>
      <c r="H495" s="170"/>
      <c r="I495" s="170"/>
      <c r="J495" s="181"/>
      <c r="K495" s="182"/>
      <c r="L495" s="182"/>
      <c r="M495" s="182"/>
      <c r="N495" s="183"/>
    </row>
    <row r="496" spans="1:14" x14ac:dyDescent="0.2">
      <c r="A496" s="28" t="s">
        <v>7</v>
      </c>
      <c r="B496" s="170" t="s">
        <v>151</v>
      </c>
      <c r="C496" s="170"/>
      <c r="D496" s="170"/>
      <c r="E496" s="170"/>
      <c r="F496" s="170"/>
      <c r="G496" s="170"/>
      <c r="H496" s="170"/>
      <c r="I496" s="170"/>
      <c r="J496" s="181"/>
      <c r="K496" s="182"/>
      <c r="L496" s="182"/>
      <c r="M496" s="182"/>
      <c r="N496" s="183"/>
    </row>
    <row r="497" spans="1:14" x14ac:dyDescent="0.2">
      <c r="A497" s="28" t="s">
        <v>9</v>
      </c>
      <c r="B497" s="170" t="s">
        <v>198</v>
      </c>
      <c r="C497" s="170"/>
      <c r="D497" s="170"/>
      <c r="E497" s="170"/>
      <c r="F497" s="170"/>
      <c r="G497" s="170"/>
      <c r="H497" s="170"/>
      <c r="I497" s="170"/>
      <c r="J497" s="181"/>
      <c r="K497" s="182"/>
      <c r="L497" s="182"/>
      <c r="M497" s="182"/>
      <c r="N497" s="183"/>
    </row>
    <row r="498" spans="1:14" ht="33.75" x14ac:dyDescent="0.2">
      <c r="A498" s="29" t="s">
        <v>10</v>
      </c>
      <c r="B498" s="29" t="s">
        <v>11</v>
      </c>
      <c r="C498" s="30" t="s">
        <v>12</v>
      </c>
      <c r="D498" s="31" t="s">
        <v>13</v>
      </c>
      <c r="E498" s="32" t="s">
        <v>14</v>
      </c>
      <c r="F498" s="29" t="s">
        <v>15</v>
      </c>
      <c r="G498" s="33" t="s">
        <v>16</v>
      </c>
      <c r="H498" s="29" t="s">
        <v>17</v>
      </c>
      <c r="I498" s="29" t="s">
        <v>18</v>
      </c>
      <c r="J498" s="181"/>
      <c r="K498" s="182"/>
      <c r="L498" s="182"/>
      <c r="M498" s="182"/>
      <c r="N498" s="183"/>
    </row>
    <row r="499" spans="1:14" ht="83.25" customHeight="1" x14ac:dyDescent="0.2">
      <c r="A499" s="41" t="s">
        <v>200</v>
      </c>
      <c r="B499" s="3">
        <f>13+2+2+1</f>
        <v>18</v>
      </c>
      <c r="C499" s="4">
        <f>111546648+49599900+13847553+67860000+60824832+105000000+28315008+21823956+21823956+21823956+21823956+26916736+21823956+(1884551+18352215+14879970)+(12754260+12754260+12754260)</f>
        <v>646409973</v>
      </c>
      <c r="D499" s="4">
        <f>111546648+49599900+13847553+67860000+60824832+105000000+28315008+21823956+21823956+21823956+21823956+26916736+21823956+(1884551+18352215+14879970)+(12754260+12754260+12754260)</f>
        <v>646409973</v>
      </c>
      <c r="E499" s="5">
        <f>C499-D499</f>
        <v>0</v>
      </c>
      <c r="F499" s="44">
        <f>IFERROR(E499/C499,0)</f>
        <v>0</v>
      </c>
      <c r="G499" s="98" t="s">
        <v>430</v>
      </c>
      <c r="H499" s="3"/>
      <c r="I499" s="91" t="s">
        <v>438</v>
      </c>
      <c r="J499" s="53">
        <v>212020200800</v>
      </c>
      <c r="K499" s="50">
        <f>C499</f>
        <v>646409973</v>
      </c>
      <c r="L499" s="50">
        <f>+D499</f>
        <v>646409973</v>
      </c>
      <c r="M499" s="50">
        <f t="shared" si="69"/>
        <v>0</v>
      </c>
      <c r="N499" s="54"/>
    </row>
    <row r="500" spans="1:14" ht="27.6" customHeight="1" x14ac:dyDescent="0.2">
      <c r="A500" s="163" t="s">
        <v>358</v>
      </c>
      <c r="B500" s="163"/>
      <c r="C500" s="70">
        <f>SUM(C493:C499)</f>
        <v>646409973</v>
      </c>
      <c r="D500" s="70">
        <f>SUM(D493:D499)</f>
        <v>646409973</v>
      </c>
      <c r="E500" s="70">
        <f>SUM(E493:E499)</f>
        <v>0</v>
      </c>
      <c r="F500" s="71">
        <f>E500/C500</f>
        <v>0</v>
      </c>
      <c r="G500" s="78"/>
      <c r="H500" s="72"/>
      <c r="I500" s="72"/>
      <c r="J500" s="66"/>
      <c r="K500" s="67"/>
      <c r="L500" s="68">
        <f>+D500</f>
        <v>646409973</v>
      </c>
      <c r="M500" s="68">
        <f t="shared" si="69"/>
        <v>0</v>
      </c>
      <c r="N500" s="69"/>
    </row>
    <row r="501" spans="1:14" ht="27.6" customHeight="1" x14ac:dyDescent="0.2">
      <c r="A501" s="164" t="s">
        <v>199</v>
      </c>
      <c r="B501" s="164"/>
      <c r="C501" s="80">
        <f>C10+C19+C52+C68+C136+C181+C300+C314+C325+C364+C373+C382+C491+C500+C436+C421</f>
        <v>10875846112</v>
      </c>
      <c r="D501" s="80">
        <f>D10+D19+D52+D68+D136+D181+D300+D314+D325+D364+D373+D382+D491+D500+D436+D421</f>
        <v>10382945665</v>
      </c>
      <c r="E501" s="80">
        <f>E10+E19+E52+E68+E136+E181+E300+E314+E325+E364+E373+E382+E491+E500+E436+E421</f>
        <v>492900447</v>
      </c>
      <c r="F501" s="81">
        <f>E501/C501</f>
        <v>4.5320652933490128E-2</v>
      </c>
      <c r="G501" s="26"/>
      <c r="H501" s="23"/>
      <c r="I501" s="23"/>
      <c r="J501" s="48"/>
      <c r="K501" s="40"/>
      <c r="L501" s="62">
        <f>+D501</f>
        <v>10382945665</v>
      </c>
      <c r="M501" s="62">
        <f t="shared" si="69"/>
        <v>492900447</v>
      </c>
      <c r="N501" s="61"/>
    </row>
    <row r="508" spans="1:14" x14ac:dyDescent="0.2">
      <c r="D508" s="24"/>
    </row>
  </sheetData>
  <mergeCells count="476">
    <mergeCell ref="J1:N1"/>
    <mergeCell ref="A1:I1"/>
    <mergeCell ref="J493:J498"/>
    <mergeCell ref="K493:K498"/>
    <mergeCell ref="L493:L498"/>
    <mergeCell ref="M493:M498"/>
    <mergeCell ref="N493:N498"/>
    <mergeCell ref="J472:J477"/>
    <mergeCell ref="K472:K477"/>
    <mergeCell ref="L472:L477"/>
    <mergeCell ref="M472:M477"/>
    <mergeCell ref="N472:N477"/>
    <mergeCell ref="J480:J485"/>
    <mergeCell ref="K480:K485"/>
    <mergeCell ref="L480:L485"/>
    <mergeCell ref="M480:M485"/>
    <mergeCell ref="N480:N485"/>
    <mergeCell ref="A492:N492"/>
    <mergeCell ref="B494:I494"/>
    <mergeCell ref="B495:I495"/>
    <mergeCell ref="B496:I496"/>
    <mergeCell ref="B497:I497"/>
    <mergeCell ref="J445:J450"/>
    <mergeCell ref="K445:K450"/>
    <mergeCell ref="L445:L450"/>
    <mergeCell ref="M445:M450"/>
    <mergeCell ref="N445:N450"/>
    <mergeCell ref="J456:J461"/>
    <mergeCell ref="K456:K461"/>
    <mergeCell ref="L456:L461"/>
    <mergeCell ref="M456:M461"/>
    <mergeCell ref="N456:N461"/>
    <mergeCell ref="J422:J427"/>
    <mergeCell ref="K422:K427"/>
    <mergeCell ref="L422:L427"/>
    <mergeCell ref="M422:M427"/>
    <mergeCell ref="N422:N427"/>
    <mergeCell ref="J437:J442"/>
    <mergeCell ref="K437:K442"/>
    <mergeCell ref="L437:L442"/>
    <mergeCell ref="M437:M442"/>
    <mergeCell ref="N437:N442"/>
    <mergeCell ref="J206:J211"/>
    <mergeCell ref="K206:K211"/>
    <mergeCell ref="L206:L211"/>
    <mergeCell ref="M206:M211"/>
    <mergeCell ref="N206:N211"/>
    <mergeCell ref="M269:M274"/>
    <mergeCell ref="N269:N274"/>
    <mergeCell ref="J283:J288"/>
    <mergeCell ref="K283:K288"/>
    <mergeCell ref="L283:L288"/>
    <mergeCell ref="M283:M288"/>
    <mergeCell ref="N283:N288"/>
    <mergeCell ref="B155:I155"/>
    <mergeCell ref="B156:I156"/>
    <mergeCell ref="B157:I157"/>
    <mergeCell ref="B158:I158"/>
    <mergeCell ref="B159:I159"/>
    <mergeCell ref="B162:I162"/>
    <mergeCell ref="J155:J160"/>
    <mergeCell ref="K155:K160"/>
    <mergeCell ref="L155:L160"/>
    <mergeCell ref="J194:J199"/>
    <mergeCell ref="K194:K199"/>
    <mergeCell ref="L194:L199"/>
    <mergeCell ref="M194:M199"/>
    <mergeCell ref="N194:N199"/>
    <mergeCell ref="A182:N182"/>
    <mergeCell ref="B163:I163"/>
    <mergeCell ref="B164:I164"/>
    <mergeCell ref="B165:I165"/>
    <mergeCell ref="B166:I166"/>
    <mergeCell ref="B177:I177"/>
    <mergeCell ref="A181:B181"/>
    <mergeCell ref="B183:I183"/>
    <mergeCell ref="B184:I184"/>
    <mergeCell ref="B173:I173"/>
    <mergeCell ref="B174:I174"/>
    <mergeCell ref="B175:I175"/>
    <mergeCell ref="J105:J110"/>
    <mergeCell ref="K105:K110"/>
    <mergeCell ref="L105:L110"/>
    <mergeCell ref="M105:M110"/>
    <mergeCell ref="N105:N110"/>
    <mergeCell ref="J114:J119"/>
    <mergeCell ref="K114:K119"/>
    <mergeCell ref="L114:L119"/>
    <mergeCell ref="M114:M119"/>
    <mergeCell ref="N114:N119"/>
    <mergeCell ref="J90:J95"/>
    <mergeCell ref="K90:K95"/>
    <mergeCell ref="L90:L95"/>
    <mergeCell ref="M90:M95"/>
    <mergeCell ref="N90:N95"/>
    <mergeCell ref="J98:J103"/>
    <mergeCell ref="K98:K103"/>
    <mergeCell ref="L98:L103"/>
    <mergeCell ref="M98:M103"/>
    <mergeCell ref="N98:N103"/>
    <mergeCell ref="J77:J82"/>
    <mergeCell ref="K77:K82"/>
    <mergeCell ref="L77:L82"/>
    <mergeCell ref="M77:M82"/>
    <mergeCell ref="N77:N82"/>
    <mergeCell ref="J70:J75"/>
    <mergeCell ref="K70:K75"/>
    <mergeCell ref="L70:L75"/>
    <mergeCell ref="M70:M75"/>
    <mergeCell ref="N70:N75"/>
    <mergeCell ref="J36:J41"/>
    <mergeCell ref="K36:K41"/>
    <mergeCell ref="L36:L41"/>
    <mergeCell ref="M36:M41"/>
    <mergeCell ref="N36:N41"/>
    <mergeCell ref="J21:J26"/>
    <mergeCell ref="K21:K26"/>
    <mergeCell ref="L21:L26"/>
    <mergeCell ref="M21:M26"/>
    <mergeCell ref="N21:N26"/>
    <mergeCell ref="J29:J34"/>
    <mergeCell ref="K29:K34"/>
    <mergeCell ref="K3:K8"/>
    <mergeCell ref="L3:L8"/>
    <mergeCell ref="M3:M8"/>
    <mergeCell ref="N3:N8"/>
    <mergeCell ref="J12:J17"/>
    <mergeCell ref="K12:K17"/>
    <mergeCell ref="L12:L17"/>
    <mergeCell ref="M12:M17"/>
    <mergeCell ref="N12:N17"/>
    <mergeCell ref="J3:J8"/>
    <mergeCell ref="B71:I71"/>
    <mergeCell ref="B72:I72"/>
    <mergeCell ref="B73:I73"/>
    <mergeCell ref="B61:I61"/>
    <mergeCell ref="B62:I62"/>
    <mergeCell ref="B63:I63"/>
    <mergeCell ref="B196:I196"/>
    <mergeCell ref="B271:I271"/>
    <mergeCell ref="B272:I272"/>
    <mergeCell ref="A212:N212"/>
    <mergeCell ref="B197:I197"/>
    <mergeCell ref="B198:I198"/>
    <mergeCell ref="A205:B205"/>
    <mergeCell ref="B206:I206"/>
    <mergeCell ref="B207:I207"/>
    <mergeCell ref="B90:I90"/>
    <mergeCell ref="B91:I91"/>
    <mergeCell ref="B92:I92"/>
    <mergeCell ref="B93:I93"/>
    <mergeCell ref="B94:I94"/>
    <mergeCell ref="B98:I98"/>
    <mergeCell ref="B74:I74"/>
    <mergeCell ref="B77:I77"/>
    <mergeCell ref="B78:I78"/>
    <mergeCell ref="B54:I54"/>
    <mergeCell ref="B55:I55"/>
    <mergeCell ref="B56:I56"/>
    <mergeCell ref="B57:I57"/>
    <mergeCell ref="B58:I58"/>
    <mergeCell ref="A68:B68"/>
    <mergeCell ref="B70:I70"/>
    <mergeCell ref="B64:I64"/>
    <mergeCell ref="B65:I65"/>
    <mergeCell ref="A69:N69"/>
    <mergeCell ref="J61:J66"/>
    <mergeCell ref="K61:K66"/>
    <mergeCell ref="L61:L66"/>
    <mergeCell ref="M61:M66"/>
    <mergeCell ref="N61:N66"/>
    <mergeCell ref="J54:J59"/>
    <mergeCell ref="K54:K59"/>
    <mergeCell ref="L54:L59"/>
    <mergeCell ref="M54:M59"/>
    <mergeCell ref="N54:N59"/>
    <mergeCell ref="A2:N2"/>
    <mergeCell ref="B25:I25"/>
    <mergeCell ref="B29:I29"/>
    <mergeCell ref="B30:I30"/>
    <mergeCell ref="B31:I31"/>
    <mergeCell ref="B32:I32"/>
    <mergeCell ref="B33:I33"/>
    <mergeCell ref="A19:B19"/>
    <mergeCell ref="B21:I21"/>
    <mergeCell ref="B22:I22"/>
    <mergeCell ref="B23:I23"/>
    <mergeCell ref="B24:I24"/>
    <mergeCell ref="A20:N20"/>
    <mergeCell ref="B3:I3"/>
    <mergeCell ref="B4:I4"/>
    <mergeCell ref="B5:I5"/>
    <mergeCell ref="B6:I6"/>
    <mergeCell ref="B7:I7"/>
    <mergeCell ref="A11:N11"/>
    <mergeCell ref="L29:L34"/>
    <mergeCell ref="M29:M34"/>
    <mergeCell ref="N29:N34"/>
    <mergeCell ref="A10:B10"/>
    <mergeCell ref="B12:I12"/>
    <mergeCell ref="B37:I37"/>
    <mergeCell ref="B38:I38"/>
    <mergeCell ref="B39:I39"/>
    <mergeCell ref="B40:I40"/>
    <mergeCell ref="A52:B52"/>
    <mergeCell ref="B36:I36"/>
    <mergeCell ref="B13:I13"/>
    <mergeCell ref="B14:I14"/>
    <mergeCell ref="B15:I15"/>
    <mergeCell ref="B16:I16"/>
    <mergeCell ref="B79:I79"/>
    <mergeCell ref="B80:I80"/>
    <mergeCell ref="B81:I81"/>
    <mergeCell ref="B107:I107"/>
    <mergeCell ref="B108:I108"/>
    <mergeCell ref="B109:I109"/>
    <mergeCell ref="B114:I114"/>
    <mergeCell ref="B115:I115"/>
    <mergeCell ref="B116:I116"/>
    <mergeCell ref="B99:I99"/>
    <mergeCell ref="B100:I100"/>
    <mergeCell ref="B101:I101"/>
    <mergeCell ref="B102:I102"/>
    <mergeCell ref="B105:I105"/>
    <mergeCell ref="B106:I106"/>
    <mergeCell ref="B121:I121"/>
    <mergeCell ref="B122:I122"/>
    <mergeCell ref="B123:I123"/>
    <mergeCell ref="B124:I124"/>
    <mergeCell ref="B125:I125"/>
    <mergeCell ref="B117:I117"/>
    <mergeCell ref="B118:I118"/>
    <mergeCell ref="B138:I138"/>
    <mergeCell ref="A137:N137"/>
    <mergeCell ref="J121:J126"/>
    <mergeCell ref="K121:K126"/>
    <mergeCell ref="L121:L126"/>
    <mergeCell ref="M121:M126"/>
    <mergeCell ref="N121:N126"/>
    <mergeCell ref="J128:J133"/>
    <mergeCell ref="K128:K133"/>
    <mergeCell ref="L128:L133"/>
    <mergeCell ref="M128:M133"/>
    <mergeCell ref="N128:N133"/>
    <mergeCell ref="J138:J143"/>
    <mergeCell ref="K138:K143"/>
    <mergeCell ref="L138:L143"/>
    <mergeCell ref="M138:M143"/>
    <mergeCell ref="N138:N143"/>
    <mergeCell ref="B139:I139"/>
    <mergeCell ref="B140:I140"/>
    <mergeCell ref="B141:I141"/>
    <mergeCell ref="B142:I142"/>
    <mergeCell ref="B128:I128"/>
    <mergeCell ref="B129:I129"/>
    <mergeCell ref="B130:I130"/>
    <mergeCell ref="B131:I131"/>
    <mergeCell ref="B132:I132"/>
    <mergeCell ref="A136:B136"/>
    <mergeCell ref="M155:M160"/>
    <mergeCell ref="N155:N160"/>
    <mergeCell ref="J162:J167"/>
    <mergeCell ref="K162:K167"/>
    <mergeCell ref="L162:L167"/>
    <mergeCell ref="M162:M167"/>
    <mergeCell ref="N162:N167"/>
    <mergeCell ref="A232:N232"/>
    <mergeCell ref="A224:N224"/>
    <mergeCell ref="A218:N218"/>
    <mergeCell ref="B185:I185"/>
    <mergeCell ref="B186:I186"/>
    <mergeCell ref="B187:I187"/>
    <mergeCell ref="J173:J178"/>
    <mergeCell ref="K173:K178"/>
    <mergeCell ref="L173:L178"/>
    <mergeCell ref="M173:M178"/>
    <mergeCell ref="N173:N178"/>
    <mergeCell ref="J183:J188"/>
    <mergeCell ref="K183:K188"/>
    <mergeCell ref="L183:L188"/>
    <mergeCell ref="M183:M188"/>
    <mergeCell ref="N183:N188"/>
    <mergeCell ref="B176:I176"/>
    <mergeCell ref="A282:B282"/>
    <mergeCell ref="B283:I283"/>
    <mergeCell ref="A277:N277"/>
    <mergeCell ref="A193:B193"/>
    <mergeCell ref="B194:I194"/>
    <mergeCell ref="B195:I195"/>
    <mergeCell ref="B208:I208"/>
    <mergeCell ref="B209:I209"/>
    <mergeCell ref="B210:I210"/>
    <mergeCell ref="A252:B252"/>
    <mergeCell ref="B253:I253"/>
    <mergeCell ref="B254:I254"/>
    <mergeCell ref="C225:C231"/>
    <mergeCell ref="C233:C250"/>
    <mergeCell ref="D233:D250"/>
    <mergeCell ref="E233:E250"/>
    <mergeCell ref="F233:F250"/>
    <mergeCell ref="K253:K258"/>
    <mergeCell ref="L253:L258"/>
    <mergeCell ref="M253:M258"/>
    <mergeCell ref="N253:N258"/>
    <mergeCell ref="J269:J274"/>
    <mergeCell ref="K269:K274"/>
    <mergeCell ref="L269:L274"/>
    <mergeCell ref="A301:N301"/>
    <mergeCell ref="B302:I302"/>
    <mergeCell ref="B294:I294"/>
    <mergeCell ref="B295:I295"/>
    <mergeCell ref="B296:I296"/>
    <mergeCell ref="A299:B299"/>
    <mergeCell ref="A300:B300"/>
    <mergeCell ref="B292:I292"/>
    <mergeCell ref="B293:I293"/>
    <mergeCell ref="J292:J297"/>
    <mergeCell ref="K292:K297"/>
    <mergeCell ref="L292:L297"/>
    <mergeCell ref="M292:M297"/>
    <mergeCell ref="N292:N297"/>
    <mergeCell ref="B287:I287"/>
    <mergeCell ref="A291:B291"/>
    <mergeCell ref="D225:D231"/>
    <mergeCell ref="E225:E231"/>
    <mergeCell ref="F225:F231"/>
    <mergeCell ref="G225:G231"/>
    <mergeCell ref="H225:H231"/>
    <mergeCell ref="I225:I231"/>
    <mergeCell ref="G233:G250"/>
    <mergeCell ref="B273:I273"/>
    <mergeCell ref="B284:I284"/>
    <mergeCell ref="B255:I255"/>
    <mergeCell ref="B256:I256"/>
    <mergeCell ref="B257:I257"/>
    <mergeCell ref="A268:B268"/>
    <mergeCell ref="B269:I269"/>
    <mergeCell ref="B270:I270"/>
    <mergeCell ref="B285:I285"/>
    <mergeCell ref="B286:I286"/>
    <mergeCell ref="A275:N275"/>
    <mergeCell ref="A264:N264"/>
    <mergeCell ref="A261:N261"/>
    <mergeCell ref="A259:N259"/>
    <mergeCell ref="J253:J258"/>
    <mergeCell ref="B317:I317"/>
    <mergeCell ref="B318:I318"/>
    <mergeCell ref="B319:I319"/>
    <mergeCell ref="B320:I320"/>
    <mergeCell ref="B304:I304"/>
    <mergeCell ref="B305:I305"/>
    <mergeCell ref="B306:I306"/>
    <mergeCell ref="A314:B314"/>
    <mergeCell ref="B316:I316"/>
    <mergeCell ref="A315:N315"/>
    <mergeCell ref="J316:J321"/>
    <mergeCell ref="K316:K321"/>
    <mergeCell ref="L316:L321"/>
    <mergeCell ref="M316:M321"/>
    <mergeCell ref="N316:N321"/>
    <mergeCell ref="J302:J307"/>
    <mergeCell ref="K302:K307"/>
    <mergeCell ref="L302:L307"/>
    <mergeCell ref="M302:M307"/>
    <mergeCell ref="N302:N307"/>
    <mergeCell ref="B303:I303"/>
    <mergeCell ref="B385:I385"/>
    <mergeCell ref="B386:I386"/>
    <mergeCell ref="B387:I387"/>
    <mergeCell ref="B388:I388"/>
    <mergeCell ref="A325:B325"/>
    <mergeCell ref="B357:I357"/>
    <mergeCell ref="B327:I327"/>
    <mergeCell ref="B328:I328"/>
    <mergeCell ref="B329:I329"/>
    <mergeCell ref="B330:I330"/>
    <mergeCell ref="B331:I331"/>
    <mergeCell ref="A326:N326"/>
    <mergeCell ref="A339:N339"/>
    <mergeCell ref="A349:N349"/>
    <mergeCell ref="A353:N353"/>
    <mergeCell ref="A333:N333"/>
    <mergeCell ref="J327:J332"/>
    <mergeCell ref="K327:K332"/>
    <mergeCell ref="L327:L332"/>
    <mergeCell ref="M327:M332"/>
    <mergeCell ref="N327:N332"/>
    <mergeCell ref="B366:I366"/>
    <mergeCell ref="B358:I358"/>
    <mergeCell ref="B359:I359"/>
    <mergeCell ref="B360:I360"/>
    <mergeCell ref="B361:I361"/>
    <mergeCell ref="A364:B364"/>
    <mergeCell ref="A373:B373"/>
    <mergeCell ref="A365:N365"/>
    <mergeCell ref="A374:N374"/>
    <mergeCell ref="J366:J371"/>
    <mergeCell ref="K366:K371"/>
    <mergeCell ref="L366:L371"/>
    <mergeCell ref="M366:M371"/>
    <mergeCell ref="N366:N371"/>
    <mergeCell ref="J357:J362"/>
    <mergeCell ref="K357:K362"/>
    <mergeCell ref="L357:L362"/>
    <mergeCell ref="M357:M362"/>
    <mergeCell ref="N357:N362"/>
    <mergeCell ref="A390:I390"/>
    <mergeCell ref="A396:B396"/>
    <mergeCell ref="B375:I375"/>
    <mergeCell ref="B367:I367"/>
    <mergeCell ref="B368:I368"/>
    <mergeCell ref="B369:I369"/>
    <mergeCell ref="B370:I370"/>
    <mergeCell ref="A382:B382"/>
    <mergeCell ref="B384:I384"/>
    <mergeCell ref="B376:I376"/>
    <mergeCell ref="B377:I377"/>
    <mergeCell ref="B378:I378"/>
    <mergeCell ref="B379:I379"/>
    <mergeCell ref="A383:N383"/>
    <mergeCell ref="J375:J380"/>
    <mergeCell ref="K375:K380"/>
    <mergeCell ref="L375:L380"/>
    <mergeCell ref="M375:M380"/>
    <mergeCell ref="N375:N380"/>
    <mergeCell ref="J384:J389"/>
    <mergeCell ref="K384:K389"/>
    <mergeCell ref="L384:L389"/>
    <mergeCell ref="M384:M389"/>
    <mergeCell ref="N384:N389"/>
    <mergeCell ref="B423:I423"/>
    <mergeCell ref="B424:I424"/>
    <mergeCell ref="B425:I425"/>
    <mergeCell ref="B426:I426"/>
    <mergeCell ref="A436:B436"/>
    <mergeCell ref="B437:I437"/>
    <mergeCell ref="A397:I397"/>
    <mergeCell ref="A421:B421"/>
    <mergeCell ref="B422:I422"/>
    <mergeCell ref="B473:I473"/>
    <mergeCell ref="B446:I446"/>
    <mergeCell ref="B447:I447"/>
    <mergeCell ref="B448:I448"/>
    <mergeCell ref="B449:I449"/>
    <mergeCell ref="A455:B455"/>
    <mergeCell ref="B456:I456"/>
    <mergeCell ref="B438:I438"/>
    <mergeCell ref="B439:I439"/>
    <mergeCell ref="B440:I440"/>
    <mergeCell ref="B441:I441"/>
    <mergeCell ref="A444:B444"/>
    <mergeCell ref="B445:I445"/>
    <mergeCell ref="A53:N53"/>
    <mergeCell ref="A500:B500"/>
    <mergeCell ref="A501:B501"/>
    <mergeCell ref="B493:I493"/>
    <mergeCell ref="J225:J231"/>
    <mergeCell ref="K225:K231"/>
    <mergeCell ref="J233:J250"/>
    <mergeCell ref="K233:K250"/>
    <mergeCell ref="B482:I482"/>
    <mergeCell ref="B483:I483"/>
    <mergeCell ref="B484:I484"/>
    <mergeCell ref="A490:B490"/>
    <mergeCell ref="A491:B491"/>
    <mergeCell ref="B474:I474"/>
    <mergeCell ref="B475:I475"/>
    <mergeCell ref="B476:I476"/>
    <mergeCell ref="A479:B479"/>
    <mergeCell ref="B480:I480"/>
    <mergeCell ref="B481:I481"/>
    <mergeCell ref="B457:I457"/>
    <mergeCell ref="B458:I458"/>
    <mergeCell ref="B459:I459"/>
    <mergeCell ref="B460:I460"/>
    <mergeCell ref="B472:I472"/>
  </mergeCells>
  <conditionalFormatting sqref="E323:E324">
    <cfRule type="cellIs" dxfId="102" priority="22" operator="lessThan">
      <formula>0</formula>
    </cfRule>
  </conditionalFormatting>
  <conditionalFormatting sqref="E9">
    <cfRule type="cellIs" dxfId="101" priority="56" operator="lessThan">
      <formula>0</formula>
    </cfRule>
  </conditionalFormatting>
  <conditionalFormatting sqref="E18">
    <cfRule type="cellIs" dxfId="100" priority="55" operator="lessThan">
      <formula>0</formula>
    </cfRule>
  </conditionalFormatting>
  <conditionalFormatting sqref="E27:E28">
    <cfRule type="cellIs" dxfId="99" priority="54" operator="lessThan">
      <formula>0</formula>
    </cfRule>
  </conditionalFormatting>
  <conditionalFormatting sqref="E35">
    <cfRule type="cellIs" dxfId="98" priority="53" operator="lessThan">
      <formula>0</formula>
    </cfRule>
  </conditionalFormatting>
  <conditionalFormatting sqref="E42:E51">
    <cfRule type="cellIs" dxfId="97" priority="52" operator="lessThan">
      <formula>0</formula>
    </cfRule>
  </conditionalFormatting>
  <conditionalFormatting sqref="E60">
    <cfRule type="cellIs" dxfId="96" priority="51" operator="lessThan">
      <formula>0</formula>
    </cfRule>
  </conditionalFormatting>
  <conditionalFormatting sqref="E67">
    <cfRule type="cellIs" dxfId="95" priority="50" operator="lessThan">
      <formula>0</formula>
    </cfRule>
  </conditionalFormatting>
  <conditionalFormatting sqref="E76">
    <cfRule type="cellIs" dxfId="94" priority="49" operator="lessThan">
      <formula>0</formula>
    </cfRule>
  </conditionalFormatting>
  <conditionalFormatting sqref="E83:E89">
    <cfRule type="cellIs" dxfId="93" priority="48" operator="lessThan">
      <formula>0</formula>
    </cfRule>
  </conditionalFormatting>
  <conditionalFormatting sqref="E96:E97">
    <cfRule type="cellIs" dxfId="92" priority="47" operator="lessThan">
      <formula>0</formula>
    </cfRule>
  </conditionalFormatting>
  <conditionalFormatting sqref="E104">
    <cfRule type="cellIs" dxfId="91" priority="46" operator="lessThan">
      <formula>0</formula>
    </cfRule>
  </conditionalFormatting>
  <conditionalFormatting sqref="E111:E113">
    <cfRule type="cellIs" dxfId="90" priority="45" operator="lessThan">
      <formula>0</formula>
    </cfRule>
  </conditionalFormatting>
  <conditionalFormatting sqref="E120">
    <cfRule type="cellIs" dxfId="89" priority="44" operator="lessThan">
      <formula>0</formula>
    </cfRule>
  </conditionalFormatting>
  <conditionalFormatting sqref="E127">
    <cfRule type="cellIs" dxfId="88" priority="43" operator="lessThan">
      <formula>0</formula>
    </cfRule>
  </conditionalFormatting>
  <conditionalFormatting sqref="E134:E135">
    <cfRule type="cellIs" dxfId="87" priority="42" operator="lessThan">
      <formula>0</formula>
    </cfRule>
  </conditionalFormatting>
  <conditionalFormatting sqref="E144:E149 E152:E154">
    <cfRule type="cellIs" dxfId="86" priority="41" operator="lessThan">
      <formula>0</formula>
    </cfRule>
  </conditionalFormatting>
  <conditionalFormatting sqref="E161">
    <cfRule type="cellIs" dxfId="85" priority="40" operator="lessThan">
      <formula>0</formula>
    </cfRule>
  </conditionalFormatting>
  <conditionalFormatting sqref="E168:E172">
    <cfRule type="cellIs" dxfId="84" priority="39" operator="lessThan">
      <formula>0</formula>
    </cfRule>
  </conditionalFormatting>
  <conditionalFormatting sqref="E179:E180">
    <cfRule type="cellIs" dxfId="83" priority="38" operator="lessThan">
      <formula>0</formula>
    </cfRule>
  </conditionalFormatting>
  <conditionalFormatting sqref="E189:E192">
    <cfRule type="cellIs" dxfId="82" priority="37" operator="lessThan">
      <formula>0</formula>
    </cfRule>
  </conditionalFormatting>
  <conditionalFormatting sqref="E200:E201 E203:E204">
    <cfRule type="cellIs" dxfId="81" priority="36" operator="lessThan">
      <formula>0</formula>
    </cfRule>
  </conditionalFormatting>
  <conditionalFormatting sqref="E213:E217">
    <cfRule type="cellIs" dxfId="80" priority="35" operator="lessThan">
      <formula>0</formula>
    </cfRule>
  </conditionalFormatting>
  <conditionalFormatting sqref="E219:E223">
    <cfRule type="cellIs" dxfId="79" priority="34" operator="lessThan">
      <formula>0</formula>
    </cfRule>
  </conditionalFormatting>
  <conditionalFormatting sqref="E225">
    <cfRule type="cellIs" dxfId="78" priority="33" operator="lessThan">
      <formula>0</formula>
    </cfRule>
  </conditionalFormatting>
  <conditionalFormatting sqref="E233">
    <cfRule type="cellIs" dxfId="77" priority="32" operator="lessThan">
      <formula>0</formula>
    </cfRule>
  </conditionalFormatting>
  <conditionalFormatting sqref="E251">
    <cfRule type="cellIs" dxfId="76" priority="31" operator="lessThan">
      <formula>0</formula>
    </cfRule>
  </conditionalFormatting>
  <conditionalFormatting sqref="E260">
    <cfRule type="cellIs" dxfId="75" priority="30" operator="lessThan">
      <formula>0</formula>
    </cfRule>
  </conditionalFormatting>
  <conditionalFormatting sqref="E262:E263">
    <cfRule type="cellIs" dxfId="74" priority="29" operator="lessThan">
      <formula>0</formula>
    </cfRule>
  </conditionalFormatting>
  <conditionalFormatting sqref="E265:E267">
    <cfRule type="cellIs" dxfId="73" priority="28" operator="lessThan">
      <formula>0</formula>
    </cfRule>
  </conditionalFormatting>
  <conditionalFormatting sqref="E276">
    <cfRule type="cellIs" dxfId="72" priority="27" operator="lessThan">
      <formula>0</formula>
    </cfRule>
  </conditionalFormatting>
  <conditionalFormatting sqref="E278:E281">
    <cfRule type="cellIs" dxfId="71" priority="26" operator="lessThan">
      <formula>0</formula>
    </cfRule>
  </conditionalFormatting>
  <conditionalFormatting sqref="E289:E290">
    <cfRule type="cellIs" dxfId="70" priority="25" operator="lessThan">
      <formula>0</formula>
    </cfRule>
  </conditionalFormatting>
  <conditionalFormatting sqref="E308:E313">
    <cfRule type="cellIs" dxfId="69" priority="23" operator="lessThan">
      <formula>0</formula>
    </cfRule>
  </conditionalFormatting>
  <conditionalFormatting sqref="E340:E341 E347:E348">
    <cfRule type="cellIs" dxfId="68" priority="20" operator="lessThan">
      <formula>0</formula>
    </cfRule>
  </conditionalFormatting>
  <conditionalFormatting sqref="E350 E352">
    <cfRule type="cellIs" dxfId="67" priority="19" operator="lessThan">
      <formula>0</formula>
    </cfRule>
  </conditionalFormatting>
  <conditionalFormatting sqref="E356">
    <cfRule type="cellIs" dxfId="66" priority="18" operator="lessThan">
      <formula>0</formula>
    </cfRule>
  </conditionalFormatting>
  <conditionalFormatting sqref="E363">
    <cfRule type="cellIs" dxfId="65" priority="17" operator="lessThan">
      <formula>0</formula>
    </cfRule>
  </conditionalFormatting>
  <conditionalFormatting sqref="E372">
    <cfRule type="cellIs" dxfId="64" priority="16" operator="lessThan">
      <formula>0</formula>
    </cfRule>
  </conditionalFormatting>
  <conditionalFormatting sqref="E381">
    <cfRule type="cellIs" dxfId="63" priority="15" operator="lessThan">
      <formula>0</formula>
    </cfRule>
  </conditionalFormatting>
  <conditionalFormatting sqref="E391">
    <cfRule type="cellIs" dxfId="62" priority="14" operator="lessThan">
      <formula>0</formula>
    </cfRule>
  </conditionalFormatting>
  <conditionalFormatting sqref="E428:E435">
    <cfRule type="cellIs" dxfId="61" priority="12" operator="lessThan">
      <formula>0</formula>
    </cfRule>
  </conditionalFormatting>
  <conditionalFormatting sqref="E443">
    <cfRule type="cellIs" dxfId="60" priority="11" operator="lessThan">
      <formula>0</formula>
    </cfRule>
  </conditionalFormatting>
  <conditionalFormatting sqref="E451:E454">
    <cfRule type="cellIs" dxfId="59" priority="10" operator="lessThan">
      <formula>0</formula>
    </cfRule>
  </conditionalFormatting>
  <conditionalFormatting sqref="E462:E467 E469:E471">
    <cfRule type="cellIs" dxfId="58" priority="9" operator="lessThan">
      <formula>0</formula>
    </cfRule>
  </conditionalFormatting>
  <conditionalFormatting sqref="E478">
    <cfRule type="cellIs" dxfId="57" priority="8" operator="lessThan">
      <formula>0</formula>
    </cfRule>
  </conditionalFormatting>
  <conditionalFormatting sqref="E486 E488:E489">
    <cfRule type="cellIs" dxfId="56" priority="7" operator="lessThan">
      <formula>0</formula>
    </cfRule>
  </conditionalFormatting>
  <conditionalFormatting sqref="E499">
    <cfRule type="cellIs" dxfId="55" priority="6" operator="lessThan">
      <formula>0</formula>
    </cfRule>
  </conditionalFormatting>
  <conditionalFormatting sqref="E202">
    <cfRule type="cellIs" dxfId="54" priority="4" operator="lessThan">
      <formula>0</formula>
    </cfRule>
  </conditionalFormatting>
  <conditionalFormatting sqref="E322">
    <cfRule type="cellIs" dxfId="53" priority="3" operator="lessThan">
      <formula>0</formula>
    </cfRule>
  </conditionalFormatting>
  <conditionalFormatting sqref="E336">
    <cfRule type="cellIs" dxfId="52" priority="2" operator="lessThan">
      <formula>0</formula>
    </cfRule>
  </conditionalFormatting>
  <conditionalFormatting sqref="E419">
    <cfRule type="cellIs" dxfId="51" priority="1" operator="lessThan">
      <formula>0</formula>
    </cfRule>
  </conditionalFormatting>
  <pageMargins left="0.7" right="0.7" top="0.75" bottom="0.75" header="0.3" footer="0.3"/>
  <pageSetup orientation="portrait" r:id="rId1"/>
  <ignoredErrors>
    <ignoredError sqref="F45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5"/>
  <sheetViews>
    <sheetView zoomScale="80" zoomScaleNormal="80" workbookViewId="0">
      <selection activeCell="A260" sqref="A260"/>
    </sheetView>
  </sheetViews>
  <sheetFormatPr baseColWidth="10" defaultColWidth="11.42578125" defaultRowHeight="12.75" x14ac:dyDescent="0.2"/>
  <cols>
    <col min="1" max="1" width="59" style="102" customWidth="1"/>
    <col min="2" max="2" width="14" style="102" customWidth="1"/>
    <col min="3" max="3" width="22.7109375" style="102" customWidth="1"/>
    <col min="4" max="4" width="20" style="102" customWidth="1"/>
    <col min="5" max="5" width="19.5703125" style="102" customWidth="1"/>
    <col min="6" max="7" width="11.42578125" style="102"/>
    <col min="8" max="8" width="22.42578125" style="102" customWidth="1"/>
    <col min="9" max="16384" width="11.42578125" style="102"/>
  </cols>
  <sheetData>
    <row r="1" spans="1:5" ht="51.6" customHeight="1" x14ac:dyDescent="0.25">
      <c r="A1" s="240" t="s">
        <v>381</v>
      </c>
      <c r="B1" s="241"/>
      <c r="C1" s="241"/>
      <c r="D1" s="241"/>
      <c r="E1" s="241"/>
    </row>
    <row r="2" spans="1:5" ht="39.6" x14ac:dyDescent="0.25">
      <c r="A2" s="103" t="s">
        <v>10</v>
      </c>
      <c r="B2" s="103" t="s">
        <v>11</v>
      </c>
      <c r="C2" s="104" t="s">
        <v>12</v>
      </c>
      <c r="D2" s="105" t="s">
        <v>13</v>
      </c>
      <c r="E2" s="106" t="s">
        <v>14</v>
      </c>
    </row>
    <row r="3" spans="1:5" s="107" customFormat="1" ht="31.5" customHeight="1" x14ac:dyDescent="0.3">
      <c r="A3" s="242" t="s">
        <v>357</v>
      </c>
      <c r="B3" s="242"/>
      <c r="C3" s="242"/>
      <c r="D3" s="242"/>
      <c r="E3" s="242"/>
    </row>
    <row r="4" spans="1:5" x14ac:dyDescent="0.2">
      <c r="A4" s="108" t="s">
        <v>200</v>
      </c>
      <c r="B4" s="109">
        <f>3</f>
        <v>3</v>
      </c>
      <c r="C4" s="110">
        <f>21823956+21823956+21823956</f>
        <v>65471868</v>
      </c>
      <c r="D4" s="110">
        <f>21823956+21823956</f>
        <v>43647912</v>
      </c>
      <c r="E4" s="111">
        <f>C4-D4</f>
        <v>21823956</v>
      </c>
    </row>
    <row r="5" spans="1:5" ht="27" customHeight="1" x14ac:dyDescent="0.25">
      <c r="A5" s="243" t="s">
        <v>19</v>
      </c>
      <c r="B5" s="243"/>
      <c r="C5" s="138">
        <f>SUM(C4:C4)</f>
        <v>65471868</v>
      </c>
      <c r="D5" s="134">
        <f>SUM(D4:D4)</f>
        <v>43647912</v>
      </c>
      <c r="E5" s="134">
        <f>SUM(E4:E4)</f>
        <v>21823956</v>
      </c>
    </row>
    <row r="6" spans="1:5" ht="32.25" customHeight="1" x14ac:dyDescent="0.2">
      <c r="A6" s="245" t="s">
        <v>356</v>
      </c>
      <c r="B6" s="245"/>
      <c r="C6" s="245"/>
      <c r="D6" s="245"/>
      <c r="E6" s="245"/>
    </row>
    <row r="7" spans="1:5" x14ac:dyDescent="0.2">
      <c r="A7" s="108" t="s">
        <v>200</v>
      </c>
      <c r="B7" s="109">
        <f>9+4+5</f>
        <v>18</v>
      </c>
      <c r="C7" s="110">
        <f>13929290+16303240+24091380+24091380+24091380+29713280+24091380+29713280+29713280+(8603385+10069710+18352215+18352215+71617951)</f>
        <v>342733366</v>
      </c>
      <c r="D7" s="110">
        <f>13683479+16015634+23666238+23666238+24091380+28664576+23666238+29713280+29788928+(8603385+10069710+18352215+18352215+14879970+14879970+14879970+14879970+14879970)</f>
        <v>342733366</v>
      </c>
      <c r="E7" s="111">
        <f>C7-D7</f>
        <v>0</v>
      </c>
    </row>
    <row r="8" spans="1:5" ht="27" customHeight="1" x14ac:dyDescent="0.2">
      <c r="A8" s="243" t="s">
        <v>23</v>
      </c>
      <c r="B8" s="243"/>
      <c r="C8" s="138">
        <f>SUM(C7:C7)</f>
        <v>342733366</v>
      </c>
      <c r="D8" s="134">
        <f>SUM(D7:D7)</f>
        <v>342733366</v>
      </c>
      <c r="E8" s="134">
        <f>SUM(E7:E7)</f>
        <v>0</v>
      </c>
    </row>
    <row r="9" spans="1:5" ht="27.75" customHeight="1" x14ac:dyDescent="0.25">
      <c r="A9" s="244" t="s">
        <v>24</v>
      </c>
      <c r="B9" s="244"/>
      <c r="C9" s="244"/>
      <c r="D9" s="244"/>
      <c r="E9" s="244"/>
    </row>
    <row r="10" spans="1:5" x14ac:dyDescent="0.2">
      <c r="A10" s="108" t="s">
        <v>317</v>
      </c>
      <c r="B10" s="109">
        <f>7+2</f>
        <v>9</v>
      </c>
      <c r="C10" s="110">
        <f>14768908+14768908+14768908+14768908+(29871633+19914300)</f>
        <v>108861565</v>
      </c>
      <c r="D10" s="110">
        <f>14768908+14768908+14768908+14768908+(9957211+9957211+9957211+9957150+9957150)</f>
        <v>108861565</v>
      </c>
      <c r="E10" s="111">
        <f>C10-D10</f>
        <v>0</v>
      </c>
    </row>
    <row r="11" spans="1:5" x14ac:dyDescent="0.2">
      <c r="A11" s="108" t="s">
        <v>200</v>
      </c>
      <c r="B11" s="109">
        <f>18+1+2+1+5</f>
        <v>27</v>
      </c>
      <c r="C11" s="110">
        <f>24091380+69420000+31590000+22957668+22957668+31590000+31590000+12618298+12618298+14768908+21823956+21823956+30030000+12618298+12618298+21823956+21823956+(69824274)</f>
        <v>486588914</v>
      </c>
      <c r="D11" s="110">
        <f>23241096+68250000+31590000+22957668+22957668+31590000+31590000+12618298+21823956+14768908+30030000+(26130000+26130000+14879970+26130000+8631180+15730470+23400000+12754260+12754260+8631180)</f>
        <v>486588914</v>
      </c>
      <c r="E11" s="111">
        <f>C11-D11</f>
        <v>0</v>
      </c>
    </row>
    <row r="12" spans="1:5" ht="13.15" x14ac:dyDescent="0.25">
      <c r="A12" s="108" t="s">
        <v>28</v>
      </c>
      <c r="B12" s="109">
        <v>1</v>
      </c>
      <c r="C12" s="110">
        <v>30000000</v>
      </c>
      <c r="D12" s="110">
        <v>30000000</v>
      </c>
      <c r="E12" s="111">
        <f>C12-D12</f>
        <v>0</v>
      </c>
    </row>
    <row r="13" spans="1:5" ht="51" x14ac:dyDescent="0.2">
      <c r="A13" s="108" t="s">
        <v>201</v>
      </c>
      <c r="B13" s="109">
        <v>5</v>
      </c>
      <c r="C13" s="110">
        <v>5000000</v>
      </c>
      <c r="D13" s="110">
        <f>C13</f>
        <v>5000000</v>
      </c>
      <c r="E13" s="111">
        <f t="shared" ref="E13:E22" si="0">C13-D13</f>
        <v>0</v>
      </c>
    </row>
    <row r="14" spans="1:5" ht="76.5" x14ac:dyDescent="0.2">
      <c r="A14" s="108" t="s">
        <v>202</v>
      </c>
      <c r="B14" s="109">
        <v>25</v>
      </c>
      <c r="C14" s="110">
        <v>2000000</v>
      </c>
      <c r="D14" s="110">
        <f t="shared" ref="D14:D22" si="1">C14</f>
        <v>2000000</v>
      </c>
      <c r="E14" s="111">
        <f>C14-D14</f>
        <v>0</v>
      </c>
    </row>
    <row r="15" spans="1:5" ht="51" x14ac:dyDescent="0.2">
      <c r="A15" s="108" t="s">
        <v>203</v>
      </c>
      <c r="B15" s="109">
        <v>6</v>
      </c>
      <c r="C15" s="110">
        <v>2000000</v>
      </c>
      <c r="D15" s="110">
        <f t="shared" si="1"/>
        <v>2000000</v>
      </c>
      <c r="E15" s="111">
        <f>C15-D15</f>
        <v>0</v>
      </c>
    </row>
    <row r="16" spans="1:5" ht="38.25" x14ac:dyDescent="0.2">
      <c r="A16" s="108" t="s">
        <v>204</v>
      </c>
      <c r="B16" s="109">
        <v>200</v>
      </c>
      <c r="C16" s="110">
        <v>3000000</v>
      </c>
      <c r="D16" s="110">
        <f t="shared" si="1"/>
        <v>3000000</v>
      </c>
      <c r="E16" s="111">
        <f>C16-D16</f>
        <v>0</v>
      </c>
    </row>
    <row r="17" spans="1:5" ht="38.25" x14ac:dyDescent="0.2">
      <c r="A17" s="108" t="s">
        <v>205</v>
      </c>
      <c r="B17" s="109" t="s">
        <v>206</v>
      </c>
      <c r="C17" s="110">
        <v>3000000</v>
      </c>
      <c r="D17" s="110">
        <f t="shared" si="1"/>
        <v>3000000</v>
      </c>
      <c r="E17" s="111">
        <f>C17-D17</f>
        <v>0</v>
      </c>
    </row>
    <row r="18" spans="1:5" ht="38.25" x14ac:dyDescent="0.2">
      <c r="A18" s="108" t="s">
        <v>207</v>
      </c>
      <c r="B18" s="109" t="s">
        <v>206</v>
      </c>
      <c r="C18" s="110">
        <v>4000000</v>
      </c>
      <c r="D18" s="110">
        <f t="shared" si="1"/>
        <v>4000000</v>
      </c>
      <c r="E18" s="111">
        <f t="shared" si="0"/>
        <v>0</v>
      </c>
    </row>
    <row r="19" spans="1:5" ht="25.5" x14ac:dyDescent="0.2">
      <c r="A19" s="108" t="s">
        <v>208</v>
      </c>
      <c r="B19" s="109">
        <v>1</v>
      </c>
      <c r="C19" s="110">
        <v>3000000</v>
      </c>
      <c r="D19" s="110">
        <f t="shared" si="1"/>
        <v>3000000</v>
      </c>
      <c r="E19" s="111">
        <f t="shared" si="0"/>
        <v>0</v>
      </c>
    </row>
    <row r="20" spans="1:5" x14ac:dyDescent="0.2">
      <c r="A20" s="108" t="s">
        <v>209</v>
      </c>
      <c r="B20" s="109">
        <v>9</v>
      </c>
      <c r="C20" s="110">
        <v>1000000</v>
      </c>
      <c r="D20" s="110">
        <f t="shared" si="1"/>
        <v>1000000</v>
      </c>
      <c r="E20" s="111">
        <f t="shared" si="0"/>
        <v>0</v>
      </c>
    </row>
    <row r="21" spans="1:5" ht="25.5" x14ac:dyDescent="0.2">
      <c r="A21" s="108" t="s">
        <v>210</v>
      </c>
      <c r="B21" s="109">
        <v>2</v>
      </c>
      <c r="C21" s="110">
        <v>1000000</v>
      </c>
      <c r="D21" s="110">
        <f t="shared" si="1"/>
        <v>1000000</v>
      </c>
      <c r="E21" s="111">
        <f t="shared" si="0"/>
        <v>0</v>
      </c>
    </row>
    <row r="22" spans="1:5" ht="38.25" x14ac:dyDescent="0.2">
      <c r="A22" s="108" t="s">
        <v>211</v>
      </c>
      <c r="B22" s="109">
        <v>3</v>
      </c>
      <c r="C22" s="110">
        <v>6000000</v>
      </c>
      <c r="D22" s="110">
        <f t="shared" si="1"/>
        <v>6000000</v>
      </c>
      <c r="E22" s="111">
        <f t="shared" si="0"/>
        <v>0</v>
      </c>
    </row>
    <row r="23" spans="1:5" s="135" customFormat="1" ht="27" customHeight="1" x14ac:dyDescent="0.2">
      <c r="A23" s="243" t="s">
        <v>31</v>
      </c>
      <c r="B23" s="243"/>
      <c r="C23" s="138">
        <f>SUM(C10:C22)</f>
        <v>655450479</v>
      </c>
      <c r="D23" s="134">
        <f>SUM(D10:D22)</f>
        <v>655450479</v>
      </c>
      <c r="E23" s="134">
        <f>SUM(E10:E22)</f>
        <v>0</v>
      </c>
    </row>
    <row r="24" spans="1:5" ht="28.5" customHeight="1" x14ac:dyDescent="0.2">
      <c r="A24" s="246" t="s">
        <v>32</v>
      </c>
      <c r="B24" s="246"/>
      <c r="C24" s="246"/>
      <c r="D24" s="246"/>
      <c r="E24" s="246"/>
    </row>
    <row r="25" spans="1:5" ht="14.25" customHeight="1" x14ac:dyDescent="0.2">
      <c r="A25" s="108" t="s">
        <v>314</v>
      </c>
      <c r="B25" s="109">
        <v>1</v>
      </c>
      <c r="C25" s="110">
        <v>8000000</v>
      </c>
      <c r="D25" s="110">
        <v>8000000</v>
      </c>
      <c r="E25" s="111">
        <f>C25-D25</f>
        <v>0</v>
      </c>
    </row>
    <row r="26" spans="1:5" x14ac:dyDescent="0.2">
      <c r="A26" s="108" t="s">
        <v>200</v>
      </c>
      <c r="B26" s="109">
        <f>4+1+1+1</f>
        <v>7</v>
      </c>
      <c r="C26" s="110">
        <f>22957668+12618298+21823956+12618298+(7374330+12754260+7374330)</f>
        <v>97521140</v>
      </c>
      <c r="D26" s="110">
        <f>22957668+12618298+12618298+21823956+(7374330+12754260+7374330)</f>
        <v>97521140</v>
      </c>
      <c r="E26" s="111">
        <f>C26-D26</f>
        <v>0</v>
      </c>
    </row>
    <row r="27" spans="1:5" s="135" customFormat="1" ht="27" customHeight="1" x14ac:dyDescent="0.2">
      <c r="A27" s="243" t="s">
        <v>41</v>
      </c>
      <c r="B27" s="243"/>
      <c r="C27" s="138">
        <f>SUM(C25:C26)</f>
        <v>105521140</v>
      </c>
      <c r="D27" s="134">
        <f>SUM(D25:D26)</f>
        <v>105521140</v>
      </c>
      <c r="E27" s="134">
        <f>SUM(E25:E26)</f>
        <v>0</v>
      </c>
    </row>
    <row r="28" spans="1:5" ht="28.5" customHeight="1" x14ac:dyDescent="0.2">
      <c r="A28" s="246" t="s">
        <v>42</v>
      </c>
      <c r="B28" s="246"/>
      <c r="C28" s="246"/>
      <c r="D28" s="246"/>
      <c r="E28" s="246"/>
    </row>
    <row r="29" spans="1:5" x14ac:dyDescent="0.2">
      <c r="A29" s="108" t="s">
        <v>200</v>
      </c>
      <c r="B29" s="109">
        <f>17+6+3+1+2</f>
        <v>29</v>
      </c>
      <c r="C29" s="110">
        <f>22957668+31590000+12618298+21823956+21823956+21823956+21823956+21823956+26916736+21823956+21823956+21823956+21823956+21823956+21823956+21823956+14768908</f>
        <v>370739082</v>
      </c>
      <c r="D29" s="110">
        <f>22957668+31590000+21823956+26916736+12618298+14768908+(7374330+15730470+23400000+12754260+15730470+8631180+12754260+12754260+12754260+12754260+12754260+12754260)</f>
        <v>290821836</v>
      </c>
      <c r="E29" s="111">
        <f>C29-D29</f>
        <v>79917246</v>
      </c>
    </row>
    <row r="30" spans="1:5" ht="26.25" customHeight="1" x14ac:dyDescent="0.2">
      <c r="A30" s="108" t="s">
        <v>48</v>
      </c>
      <c r="B30" s="109" t="s">
        <v>206</v>
      </c>
      <c r="C30" s="110">
        <v>30000000</v>
      </c>
      <c r="D30" s="110">
        <f>C30</f>
        <v>30000000</v>
      </c>
      <c r="E30" s="111">
        <f t="shared" ref="E30:E36" si="2">C30-D30</f>
        <v>0</v>
      </c>
    </row>
    <row r="31" spans="1:5" x14ac:dyDescent="0.2">
      <c r="A31" s="108" t="s">
        <v>212</v>
      </c>
      <c r="B31" s="109">
        <v>5</v>
      </c>
      <c r="C31" s="110">
        <v>75000000</v>
      </c>
      <c r="D31" s="110">
        <v>0</v>
      </c>
      <c r="E31" s="111">
        <f t="shared" si="2"/>
        <v>75000000</v>
      </c>
    </row>
    <row r="32" spans="1:5" ht="15.75" customHeight="1" x14ac:dyDescent="0.2">
      <c r="A32" s="108" t="s">
        <v>49</v>
      </c>
      <c r="B32" s="109">
        <v>2</v>
      </c>
      <c r="C32" s="110">
        <v>20000000</v>
      </c>
      <c r="D32" s="110">
        <f>C32</f>
        <v>20000000</v>
      </c>
      <c r="E32" s="111">
        <f t="shared" si="2"/>
        <v>0</v>
      </c>
    </row>
    <row r="33" spans="1:5" x14ac:dyDescent="0.2">
      <c r="A33" s="108" t="s">
        <v>213</v>
      </c>
      <c r="B33" s="109">
        <v>1</v>
      </c>
      <c r="C33" s="110">
        <v>5000000</v>
      </c>
      <c r="D33" s="110">
        <f>C33</f>
        <v>5000000</v>
      </c>
      <c r="E33" s="111">
        <f t="shared" si="2"/>
        <v>0</v>
      </c>
    </row>
    <row r="34" spans="1:5" x14ac:dyDescent="0.2">
      <c r="A34" s="108" t="s">
        <v>214</v>
      </c>
      <c r="B34" s="109">
        <v>3</v>
      </c>
      <c r="C34" s="110">
        <v>30000000</v>
      </c>
      <c r="D34" s="110">
        <f>C34</f>
        <v>30000000</v>
      </c>
      <c r="E34" s="111">
        <f t="shared" si="2"/>
        <v>0</v>
      </c>
    </row>
    <row r="35" spans="1:5" x14ac:dyDescent="0.2">
      <c r="A35" s="108" t="s">
        <v>215</v>
      </c>
      <c r="B35" s="109">
        <v>12</v>
      </c>
      <c r="C35" s="110">
        <v>66000000</v>
      </c>
      <c r="D35" s="110">
        <f>C35</f>
        <v>66000000</v>
      </c>
      <c r="E35" s="111">
        <f t="shared" si="2"/>
        <v>0</v>
      </c>
    </row>
    <row r="36" spans="1:5" x14ac:dyDescent="0.2">
      <c r="A36" s="108" t="s">
        <v>50</v>
      </c>
      <c r="B36" s="109">
        <v>1</v>
      </c>
      <c r="C36" s="110">
        <v>15000000</v>
      </c>
      <c r="D36" s="110">
        <v>0</v>
      </c>
      <c r="E36" s="111">
        <f t="shared" si="2"/>
        <v>15000000</v>
      </c>
    </row>
    <row r="37" spans="1:5" ht="25.5" x14ac:dyDescent="0.2">
      <c r="A37" s="108" t="s">
        <v>52</v>
      </c>
      <c r="B37" s="109">
        <v>12</v>
      </c>
      <c r="C37" s="110">
        <v>30000000</v>
      </c>
      <c r="D37" s="110">
        <f t="shared" ref="D37:D46" si="3">C37</f>
        <v>30000000</v>
      </c>
      <c r="E37" s="111">
        <f t="shared" ref="E37:E46" si="4">C37-D37</f>
        <v>0</v>
      </c>
    </row>
    <row r="38" spans="1:5" ht="23.45" customHeight="1" x14ac:dyDescent="0.2">
      <c r="A38" s="108" t="s">
        <v>216</v>
      </c>
      <c r="B38" s="109">
        <v>6</v>
      </c>
      <c r="C38" s="110">
        <v>5000000</v>
      </c>
      <c r="D38" s="110">
        <f t="shared" si="3"/>
        <v>5000000</v>
      </c>
      <c r="E38" s="111">
        <f t="shared" si="4"/>
        <v>0</v>
      </c>
    </row>
    <row r="39" spans="1:5" ht="38.25" x14ac:dyDescent="0.2">
      <c r="A39" s="108" t="s">
        <v>54</v>
      </c>
      <c r="B39" s="109">
        <v>6</v>
      </c>
      <c r="C39" s="110">
        <v>20000000</v>
      </c>
      <c r="D39" s="110">
        <f t="shared" si="3"/>
        <v>20000000</v>
      </c>
      <c r="E39" s="111">
        <f t="shared" si="4"/>
        <v>0</v>
      </c>
    </row>
    <row r="40" spans="1:5" x14ac:dyDescent="0.2">
      <c r="A40" s="108" t="s">
        <v>217</v>
      </c>
      <c r="B40" s="109">
        <v>20</v>
      </c>
      <c r="C40" s="110">
        <v>5000000</v>
      </c>
      <c r="D40" s="110">
        <f t="shared" si="3"/>
        <v>5000000</v>
      </c>
      <c r="E40" s="111">
        <f t="shared" si="4"/>
        <v>0</v>
      </c>
    </row>
    <row r="41" spans="1:5" x14ac:dyDescent="0.2">
      <c r="A41" s="108" t="s">
        <v>57</v>
      </c>
      <c r="B41" s="109">
        <v>1</v>
      </c>
      <c r="C41" s="110">
        <v>15000000</v>
      </c>
      <c r="D41" s="110">
        <f t="shared" si="3"/>
        <v>15000000</v>
      </c>
      <c r="E41" s="111">
        <f t="shared" si="4"/>
        <v>0</v>
      </c>
    </row>
    <row r="42" spans="1:5" x14ac:dyDescent="0.2">
      <c r="A42" s="108" t="s">
        <v>58</v>
      </c>
      <c r="B42" s="109">
        <v>12</v>
      </c>
      <c r="C42" s="110">
        <v>50000000</v>
      </c>
      <c r="D42" s="110">
        <f t="shared" si="3"/>
        <v>50000000</v>
      </c>
      <c r="E42" s="111">
        <f t="shared" si="4"/>
        <v>0</v>
      </c>
    </row>
    <row r="43" spans="1:5" ht="25.5" x14ac:dyDescent="0.2">
      <c r="A43" s="108" t="s">
        <v>60</v>
      </c>
      <c r="B43" s="109" t="s">
        <v>206</v>
      </c>
      <c r="C43" s="110">
        <v>10000000</v>
      </c>
      <c r="D43" s="110">
        <f t="shared" si="3"/>
        <v>10000000</v>
      </c>
      <c r="E43" s="111">
        <f t="shared" si="4"/>
        <v>0</v>
      </c>
    </row>
    <row r="44" spans="1:5" ht="25.5" x14ac:dyDescent="0.2">
      <c r="A44" s="108" t="s">
        <v>218</v>
      </c>
      <c r="B44" s="109" t="s">
        <v>206</v>
      </c>
      <c r="C44" s="110">
        <v>600000</v>
      </c>
      <c r="D44" s="110">
        <f t="shared" si="3"/>
        <v>600000</v>
      </c>
      <c r="E44" s="111">
        <f t="shared" si="4"/>
        <v>0</v>
      </c>
    </row>
    <row r="45" spans="1:5" ht="25.5" x14ac:dyDescent="0.2">
      <c r="A45" s="108" t="s">
        <v>219</v>
      </c>
      <c r="B45" s="109">
        <v>1000</v>
      </c>
      <c r="C45" s="110">
        <v>5000000</v>
      </c>
      <c r="D45" s="110">
        <f t="shared" si="3"/>
        <v>5000000</v>
      </c>
      <c r="E45" s="111">
        <f t="shared" si="4"/>
        <v>0</v>
      </c>
    </row>
    <row r="46" spans="1:5" x14ac:dyDescent="0.2">
      <c r="A46" s="108" t="s">
        <v>65</v>
      </c>
      <c r="B46" s="109">
        <v>6</v>
      </c>
      <c r="C46" s="110">
        <v>5000000</v>
      </c>
      <c r="D46" s="110">
        <f t="shared" si="3"/>
        <v>5000000</v>
      </c>
      <c r="E46" s="111">
        <f t="shared" si="4"/>
        <v>0</v>
      </c>
    </row>
    <row r="47" spans="1:5" s="135" customFormat="1" ht="27" customHeight="1" x14ac:dyDescent="0.2">
      <c r="A47" s="243" t="s">
        <v>66</v>
      </c>
      <c r="B47" s="243"/>
      <c r="C47" s="138">
        <f>SUM(C29:C46)</f>
        <v>757339082</v>
      </c>
      <c r="D47" s="134">
        <f>SUM(D29:D46)</f>
        <v>587421836</v>
      </c>
      <c r="E47" s="134">
        <f>SUM(E29:E46)</f>
        <v>169917246</v>
      </c>
    </row>
    <row r="48" spans="1:5" ht="30" customHeight="1" x14ac:dyDescent="0.2">
      <c r="A48" s="246" t="s">
        <v>67</v>
      </c>
      <c r="B48" s="246"/>
      <c r="C48" s="246"/>
      <c r="D48" s="246"/>
      <c r="E48" s="246"/>
    </row>
    <row r="49" spans="1:5" ht="63.75" x14ac:dyDescent="0.2">
      <c r="A49" s="108" t="s">
        <v>338</v>
      </c>
      <c r="B49" s="109">
        <v>300</v>
      </c>
      <c r="C49" s="110">
        <v>14684582</v>
      </c>
      <c r="D49" s="110">
        <v>14684582</v>
      </c>
      <c r="E49" s="111">
        <f t="shared" ref="E49:E58" si="5">C49-D49</f>
        <v>0</v>
      </c>
    </row>
    <row r="50" spans="1:5" ht="63.75" x14ac:dyDescent="0.2">
      <c r="A50" s="108" t="s">
        <v>339</v>
      </c>
      <c r="B50" s="109">
        <v>1</v>
      </c>
      <c r="C50" s="110">
        <v>60000000</v>
      </c>
      <c r="D50" s="110">
        <v>60000000</v>
      </c>
      <c r="E50" s="111">
        <f t="shared" si="5"/>
        <v>0</v>
      </c>
    </row>
    <row r="51" spans="1:5" ht="25.5" x14ac:dyDescent="0.2">
      <c r="A51" s="108" t="s">
        <v>340</v>
      </c>
      <c r="B51" s="109">
        <v>1</v>
      </c>
      <c r="C51" s="110">
        <v>5000000</v>
      </c>
      <c r="D51" s="110">
        <f>C51</f>
        <v>5000000</v>
      </c>
      <c r="E51" s="111">
        <f t="shared" si="5"/>
        <v>0</v>
      </c>
    </row>
    <row r="52" spans="1:5" ht="51" x14ac:dyDescent="0.2">
      <c r="A52" s="108" t="s">
        <v>341</v>
      </c>
      <c r="B52" s="109">
        <v>55</v>
      </c>
      <c r="C52" s="110">
        <v>5000000</v>
      </c>
      <c r="D52" s="110">
        <f>C52</f>
        <v>5000000</v>
      </c>
      <c r="E52" s="111">
        <f>C52-D52</f>
        <v>0</v>
      </c>
    </row>
    <row r="53" spans="1:5" ht="25.5" x14ac:dyDescent="0.2">
      <c r="A53" s="108" t="s">
        <v>342</v>
      </c>
      <c r="B53" s="109">
        <v>1</v>
      </c>
      <c r="C53" s="110">
        <v>994653</v>
      </c>
      <c r="D53" s="110">
        <v>994653</v>
      </c>
      <c r="E53" s="111">
        <f>C53-D53</f>
        <v>0</v>
      </c>
    </row>
    <row r="54" spans="1:5" ht="63.75" x14ac:dyDescent="0.2">
      <c r="A54" s="108" t="s">
        <v>343</v>
      </c>
      <c r="B54" s="109">
        <v>62</v>
      </c>
      <c r="C54" s="110">
        <v>5000000</v>
      </c>
      <c r="D54" s="110">
        <f>C54</f>
        <v>5000000</v>
      </c>
      <c r="E54" s="111">
        <f>C54-D54</f>
        <v>0</v>
      </c>
    </row>
    <row r="55" spans="1:5" ht="63.75" x14ac:dyDescent="0.2">
      <c r="A55" s="108" t="s">
        <v>344</v>
      </c>
      <c r="B55" s="109">
        <v>1600</v>
      </c>
      <c r="C55" s="110">
        <v>60864106</v>
      </c>
      <c r="D55" s="110">
        <v>38643135</v>
      </c>
      <c r="E55" s="111">
        <f t="shared" si="5"/>
        <v>22220971</v>
      </c>
    </row>
    <row r="56" spans="1:5" ht="63.75" x14ac:dyDescent="0.2">
      <c r="A56" s="108" t="s">
        <v>345</v>
      </c>
      <c r="B56" s="109">
        <v>1</v>
      </c>
      <c r="C56" s="110">
        <v>0</v>
      </c>
      <c r="D56" s="110">
        <v>0</v>
      </c>
      <c r="E56" s="111">
        <f t="shared" si="5"/>
        <v>0</v>
      </c>
    </row>
    <row r="57" spans="1:5" ht="32.450000000000003" customHeight="1" x14ac:dyDescent="0.2">
      <c r="A57" s="108" t="s">
        <v>346</v>
      </c>
      <c r="B57" s="109">
        <v>2</v>
      </c>
      <c r="C57" s="110">
        <v>10000000</v>
      </c>
      <c r="D57" s="110">
        <f>C57</f>
        <v>10000000</v>
      </c>
      <c r="E57" s="111">
        <f>C57-D57</f>
        <v>0</v>
      </c>
    </row>
    <row r="58" spans="1:5" ht="51" x14ac:dyDescent="0.2">
      <c r="A58" s="108" t="s">
        <v>347</v>
      </c>
      <c r="B58" s="109">
        <v>165</v>
      </c>
      <c r="C58" s="110">
        <v>0</v>
      </c>
      <c r="D58" s="110">
        <v>0</v>
      </c>
      <c r="E58" s="111">
        <f t="shared" si="5"/>
        <v>0</v>
      </c>
    </row>
    <row r="59" spans="1:5" ht="26.45" customHeight="1" x14ac:dyDescent="0.2">
      <c r="A59" s="108" t="s">
        <v>348</v>
      </c>
      <c r="B59" s="109">
        <v>1</v>
      </c>
      <c r="C59" s="110">
        <v>25000000</v>
      </c>
      <c r="D59" s="110">
        <f>C59</f>
        <v>25000000</v>
      </c>
      <c r="E59" s="111">
        <f t="shared" ref="E59:E67" si="6">C59-D59</f>
        <v>0</v>
      </c>
    </row>
    <row r="60" spans="1:5" ht="38.25" x14ac:dyDescent="0.2">
      <c r="A60" s="108" t="s">
        <v>349</v>
      </c>
      <c r="B60" s="109">
        <v>0</v>
      </c>
      <c r="C60" s="110">
        <v>0</v>
      </c>
      <c r="D60" s="110">
        <v>0</v>
      </c>
      <c r="E60" s="111">
        <f t="shared" si="6"/>
        <v>0</v>
      </c>
    </row>
    <row r="61" spans="1:5" ht="63.75" x14ac:dyDescent="0.2">
      <c r="A61" s="108" t="s">
        <v>350</v>
      </c>
      <c r="B61" s="109">
        <v>12</v>
      </c>
      <c r="C61" s="110">
        <v>50000000</v>
      </c>
      <c r="D61" s="110">
        <f t="shared" ref="D61:D66" si="7">C61</f>
        <v>50000000</v>
      </c>
      <c r="E61" s="111">
        <f t="shared" si="6"/>
        <v>0</v>
      </c>
    </row>
    <row r="62" spans="1:5" ht="51" x14ac:dyDescent="0.2">
      <c r="A62" s="108" t="s">
        <v>351</v>
      </c>
      <c r="B62" s="109">
        <v>50</v>
      </c>
      <c r="C62" s="110">
        <v>10000000</v>
      </c>
      <c r="D62" s="110">
        <f t="shared" si="7"/>
        <v>10000000</v>
      </c>
      <c r="E62" s="111">
        <f t="shared" si="6"/>
        <v>0</v>
      </c>
    </row>
    <row r="63" spans="1:5" ht="51" x14ac:dyDescent="0.2">
      <c r="A63" s="108" t="s">
        <v>352</v>
      </c>
      <c r="B63" s="109">
        <v>1600</v>
      </c>
      <c r="C63" s="110">
        <v>10000000</v>
      </c>
      <c r="D63" s="110">
        <f t="shared" si="7"/>
        <v>10000000</v>
      </c>
      <c r="E63" s="111">
        <f t="shared" si="6"/>
        <v>0</v>
      </c>
    </row>
    <row r="64" spans="1:5" ht="44.45" customHeight="1" x14ac:dyDescent="0.2">
      <c r="A64" s="108" t="s">
        <v>353</v>
      </c>
      <c r="B64" s="109">
        <v>9</v>
      </c>
      <c r="C64" s="110">
        <v>5000000</v>
      </c>
      <c r="D64" s="110">
        <f t="shared" si="7"/>
        <v>5000000</v>
      </c>
      <c r="E64" s="111">
        <f t="shared" si="6"/>
        <v>0</v>
      </c>
    </row>
    <row r="65" spans="1:5" ht="38.25" x14ac:dyDescent="0.2">
      <c r="A65" s="108" t="s">
        <v>354</v>
      </c>
      <c r="B65" s="109">
        <v>1</v>
      </c>
      <c r="C65" s="110">
        <v>50000000</v>
      </c>
      <c r="D65" s="110">
        <f t="shared" si="7"/>
        <v>50000000</v>
      </c>
      <c r="E65" s="111">
        <f t="shared" si="6"/>
        <v>0</v>
      </c>
    </row>
    <row r="66" spans="1:5" ht="25.5" x14ac:dyDescent="0.2">
      <c r="A66" s="108" t="s">
        <v>220</v>
      </c>
      <c r="B66" s="109">
        <v>5</v>
      </c>
      <c r="C66" s="110">
        <v>5000000</v>
      </c>
      <c r="D66" s="110">
        <f t="shared" si="7"/>
        <v>5000000</v>
      </c>
      <c r="E66" s="111">
        <f t="shared" si="6"/>
        <v>0</v>
      </c>
    </row>
    <row r="67" spans="1:5" x14ac:dyDescent="0.2">
      <c r="A67" s="108" t="s">
        <v>200</v>
      </c>
      <c r="B67" s="109">
        <f>15+3+2+1+1</f>
        <v>22</v>
      </c>
      <c r="C67" s="110">
        <f>62222930+22957668+28315008+28315008+12618298+12618298+12618298+12618298+14768908+16719164+21823956+21823956+21823956+21823956+21823956+26916736+(12569831+12754260+12754260+7374330+8631180)</f>
        <v>413892255</v>
      </c>
      <c r="D67" s="110">
        <f>62048320+22957668+22957668+12618298+12618298+12618298+12618298+14768908+16719164+21823956+21823956+21823956+26916736+21823956+(18352215+14879970+14879970+7374330+12754260+12754260+12754260+7374330+8631180)</f>
        <v>413892255</v>
      </c>
      <c r="E67" s="111">
        <f t="shared" si="6"/>
        <v>0</v>
      </c>
    </row>
    <row r="68" spans="1:5" s="135" customFormat="1" ht="27" customHeight="1" x14ac:dyDescent="0.2">
      <c r="A68" s="243" t="s">
        <v>77</v>
      </c>
      <c r="B68" s="243"/>
      <c r="C68" s="138">
        <f>SUM(C49:C67)</f>
        <v>730435596</v>
      </c>
      <c r="D68" s="134">
        <f>SUM(D49:D67)</f>
        <v>708214625</v>
      </c>
      <c r="E68" s="134">
        <f>SUM(E49:E67)</f>
        <v>22220971</v>
      </c>
    </row>
    <row r="69" spans="1:5" ht="31.5" customHeight="1" x14ac:dyDescent="0.2">
      <c r="A69" s="246" t="s">
        <v>78</v>
      </c>
      <c r="B69" s="246"/>
      <c r="C69" s="246"/>
      <c r="D69" s="246"/>
      <c r="E69" s="246"/>
    </row>
    <row r="70" spans="1:5" ht="18" customHeight="1" x14ac:dyDescent="0.2">
      <c r="A70" s="247" t="s">
        <v>82</v>
      </c>
      <c r="B70" s="247"/>
      <c r="C70" s="247"/>
      <c r="D70" s="247"/>
      <c r="E70" s="247"/>
    </row>
    <row r="71" spans="1:5" x14ac:dyDescent="0.2">
      <c r="A71" s="108" t="s">
        <v>83</v>
      </c>
      <c r="B71" s="109">
        <v>4</v>
      </c>
      <c r="C71" s="110">
        <v>10000000</v>
      </c>
      <c r="D71" s="110">
        <f>C71</f>
        <v>10000000</v>
      </c>
      <c r="E71" s="111">
        <f>C71-D71</f>
        <v>0</v>
      </c>
    </row>
    <row r="72" spans="1:5" ht="25.5" x14ac:dyDescent="0.2">
      <c r="A72" s="108" t="s">
        <v>299</v>
      </c>
      <c r="B72" s="109">
        <v>2</v>
      </c>
      <c r="C72" s="110">
        <v>5000000</v>
      </c>
      <c r="D72" s="110">
        <f>C72</f>
        <v>5000000</v>
      </c>
      <c r="E72" s="111">
        <f>C72-D72</f>
        <v>0</v>
      </c>
    </row>
    <row r="73" spans="1:5" ht="14.25" customHeight="1" x14ac:dyDescent="0.2">
      <c r="A73" s="108" t="s">
        <v>300</v>
      </c>
      <c r="B73" s="109">
        <v>1</v>
      </c>
      <c r="C73" s="110">
        <v>15000000</v>
      </c>
      <c r="D73" s="110">
        <f>C73</f>
        <v>15000000</v>
      </c>
      <c r="E73" s="111">
        <f>C73-D73</f>
        <v>0</v>
      </c>
    </row>
    <row r="74" spans="1:5" x14ac:dyDescent="0.2">
      <c r="A74" s="108" t="s">
        <v>200</v>
      </c>
      <c r="B74" s="109">
        <f>7+4+(3)</f>
        <v>14</v>
      </c>
      <c r="C74" s="110">
        <f>31590000+16719164+21823956+21823956+21823956+21823956+21823956+(22400676)</f>
        <v>179829620</v>
      </c>
      <c r="D74" s="110">
        <f>31590000+16719164+21823956+(23400000+12754260+12754260+12754260+12754260+12754260+12754260+9770940)</f>
        <v>179829620</v>
      </c>
      <c r="E74" s="111">
        <f>C74-D74</f>
        <v>0</v>
      </c>
    </row>
    <row r="75" spans="1:5" s="135" customFormat="1" ht="27" customHeight="1" x14ac:dyDescent="0.2">
      <c r="A75" s="243" t="s">
        <v>84</v>
      </c>
      <c r="B75" s="243"/>
      <c r="C75" s="134">
        <f>SUM(C71:C74)</f>
        <v>209829620</v>
      </c>
      <c r="D75" s="134">
        <f>SUM(D71:D74)</f>
        <v>209829620</v>
      </c>
      <c r="E75" s="134">
        <f>SUM(E71:E74)</f>
        <v>0</v>
      </c>
    </row>
    <row r="76" spans="1:5" ht="21" customHeight="1" x14ac:dyDescent="0.2">
      <c r="A76" s="247" t="s">
        <v>86</v>
      </c>
      <c r="B76" s="247"/>
      <c r="C76" s="247"/>
      <c r="D76" s="247"/>
      <c r="E76" s="247"/>
    </row>
    <row r="77" spans="1:5" x14ac:dyDescent="0.2">
      <c r="A77" s="108" t="s">
        <v>221</v>
      </c>
      <c r="B77" s="109">
        <v>9</v>
      </c>
      <c r="C77" s="110">
        <v>10000000</v>
      </c>
      <c r="D77" s="110">
        <f>C77</f>
        <v>10000000</v>
      </c>
      <c r="E77" s="111">
        <f>C77-D77</f>
        <v>0</v>
      </c>
    </row>
    <row r="78" spans="1:5" ht="25.5" x14ac:dyDescent="0.2">
      <c r="A78" s="108" t="s">
        <v>222</v>
      </c>
      <c r="B78" s="109">
        <v>3</v>
      </c>
      <c r="C78" s="110">
        <v>4000000</v>
      </c>
      <c r="D78" s="110">
        <v>4000000</v>
      </c>
      <c r="E78" s="111">
        <f>C78-D78</f>
        <v>0</v>
      </c>
    </row>
    <row r="79" spans="1:5" x14ac:dyDescent="0.2">
      <c r="A79" s="108" t="s">
        <v>223</v>
      </c>
      <c r="B79" s="109">
        <v>5</v>
      </c>
      <c r="C79" s="110">
        <v>2000000</v>
      </c>
      <c r="D79" s="110"/>
      <c r="E79" s="111">
        <f>C79-D79</f>
        <v>2000000</v>
      </c>
    </row>
    <row r="80" spans="1:5" ht="25.5" x14ac:dyDescent="0.2">
      <c r="A80" s="108" t="s">
        <v>87</v>
      </c>
      <c r="B80" s="109">
        <v>3</v>
      </c>
      <c r="C80" s="110">
        <v>10000000</v>
      </c>
      <c r="D80" s="110">
        <v>10000000</v>
      </c>
      <c r="E80" s="111">
        <f>C80-D80</f>
        <v>0</v>
      </c>
    </row>
    <row r="81" spans="1:5" x14ac:dyDescent="0.2">
      <c r="A81" s="108" t="s">
        <v>200</v>
      </c>
      <c r="B81" s="109">
        <f>6+1+3+1</f>
        <v>11</v>
      </c>
      <c r="C81" s="110">
        <f>31590000+14768908+21823956+21823956+21823956+21823956+(23400000+34139700+12754260)</f>
        <v>203948692</v>
      </c>
      <c r="D81" s="110">
        <f>31590000+14768908+21823956+21823956+21823956+21823956+(23400000+12754260+12754260+8631180+12754260)</f>
        <v>203948692</v>
      </c>
      <c r="E81" s="111">
        <f>C81-D81</f>
        <v>0</v>
      </c>
    </row>
    <row r="82" spans="1:5" s="135" customFormat="1" ht="27" customHeight="1" x14ac:dyDescent="0.2">
      <c r="A82" s="243" t="s">
        <v>88</v>
      </c>
      <c r="B82" s="243"/>
      <c r="C82" s="134">
        <f>SUM(C77:C81)</f>
        <v>229948692</v>
      </c>
      <c r="D82" s="134">
        <f>SUM(D77:D81)</f>
        <v>227948692</v>
      </c>
      <c r="E82" s="134">
        <f>SUM(E77:E81)</f>
        <v>2000000</v>
      </c>
    </row>
    <row r="83" spans="1:5" ht="19.899999999999999" customHeight="1" x14ac:dyDescent="0.2">
      <c r="A83" s="247" t="s">
        <v>90</v>
      </c>
      <c r="B83" s="247"/>
      <c r="C83" s="247"/>
      <c r="D83" s="247"/>
      <c r="E83" s="247"/>
    </row>
    <row r="84" spans="1:5" x14ac:dyDescent="0.2">
      <c r="A84" s="108" t="s">
        <v>224</v>
      </c>
      <c r="B84" s="109">
        <v>1</v>
      </c>
      <c r="C84" s="110">
        <v>715720</v>
      </c>
      <c r="D84" s="110">
        <v>0</v>
      </c>
      <c r="E84" s="111">
        <f>C84-D84</f>
        <v>715720</v>
      </c>
    </row>
    <row r="85" spans="1:5" x14ac:dyDescent="0.2">
      <c r="A85" s="108" t="s">
        <v>225</v>
      </c>
      <c r="B85" s="109">
        <v>3</v>
      </c>
      <c r="C85" s="110">
        <v>2180937</v>
      </c>
      <c r="D85" s="110">
        <v>0</v>
      </c>
      <c r="E85" s="111">
        <f t="shared" ref="E85:E101" si="8">C85-D85</f>
        <v>2180937</v>
      </c>
    </row>
    <row r="86" spans="1:5" x14ac:dyDescent="0.2">
      <c r="A86" s="108" t="s">
        <v>226</v>
      </c>
      <c r="B86" s="109">
        <v>1</v>
      </c>
      <c r="C86" s="110">
        <v>12236500</v>
      </c>
      <c r="D86" s="110">
        <v>0</v>
      </c>
      <c r="E86" s="111">
        <f t="shared" si="8"/>
        <v>12236500</v>
      </c>
    </row>
    <row r="87" spans="1:5" x14ac:dyDescent="0.2">
      <c r="A87" s="108" t="s">
        <v>227</v>
      </c>
      <c r="B87" s="109">
        <v>1</v>
      </c>
      <c r="C87" s="110">
        <v>8211400</v>
      </c>
      <c r="D87" s="110">
        <v>0</v>
      </c>
      <c r="E87" s="111">
        <f t="shared" si="8"/>
        <v>8211400</v>
      </c>
    </row>
    <row r="88" spans="1:5" x14ac:dyDescent="0.2">
      <c r="A88" s="108" t="s">
        <v>228</v>
      </c>
      <c r="B88" s="109">
        <v>1</v>
      </c>
      <c r="C88" s="110">
        <v>8272502</v>
      </c>
      <c r="D88" s="110">
        <v>0</v>
      </c>
      <c r="E88" s="111">
        <f t="shared" si="8"/>
        <v>8272502</v>
      </c>
    </row>
    <row r="89" spans="1:5" x14ac:dyDescent="0.2">
      <c r="A89" s="108" t="s">
        <v>224</v>
      </c>
      <c r="B89" s="109">
        <v>1</v>
      </c>
      <c r="C89" s="110">
        <v>711800</v>
      </c>
      <c r="D89" s="110">
        <v>0</v>
      </c>
      <c r="E89" s="111">
        <f t="shared" si="8"/>
        <v>711800</v>
      </c>
    </row>
    <row r="90" spans="1:5" x14ac:dyDescent="0.2">
      <c r="A90" s="108" t="s">
        <v>225</v>
      </c>
      <c r="B90" s="109">
        <v>3</v>
      </c>
      <c r="C90" s="110">
        <v>711800</v>
      </c>
      <c r="D90" s="110">
        <v>0</v>
      </c>
      <c r="E90" s="111">
        <f t="shared" si="8"/>
        <v>711800</v>
      </c>
    </row>
    <row r="91" spans="1:5" x14ac:dyDescent="0.2">
      <c r="A91" s="108" t="s">
        <v>226</v>
      </c>
      <c r="B91" s="109">
        <v>1</v>
      </c>
      <c r="C91" s="110">
        <v>3309000</v>
      </c>
      <c r="D91" s="110">
        <v>0</v>
      </c>
      <c r="E91" s="111">
        <f t="shared" si="8"/>
        <v>3309000</v>
      </c>
    </row>
    <row r="92" spans="1:5" x14ac:dyDescent="0.2">
      <c r="A92" s="108" t="s">
        <v>227</v>
      </c>
      <c r="B92" s="109">
        <v>1</v>
      </c>
      <c r="C92" s="110">
        <v>5906200</v>
      </c>
      <c r="D92" s="110">
        <v>0</v>
      </c>
      <c r="E92" s="111">
        <f t="shared" si="8"/>
        <v>5906200</v>
      </c>
    </row>
    <row r="93" spans="1:5" x14ac:dyDescent="0.2">
      <c r="A93" s="108" t="s">
        <v>228</v>
      </c>
      <c r="B93" s="109">
        <v>1</v>
      </c>
      <c r="C93" s="110">
        <v>3516080</v>
      </c>
      <c r="D93" s="110">
        <v>0</v>
      </c>
      <c r="E93" s="111">
        <f t="shared" si="8"/>
        <v>3516080</v>
      </c>
    </row>
    <row r="94" spans="1:5" ht="25.5" x14ac:dyDescent="0.2">
      <c r="A94" s="108" t="s">
        <v>230</v>
      </c>
      <c r="B94" s="109" t="s">
        <v>206</v>
      </c>
      <c r="C94" s="248">
        <v>21980000</v>
      </c>
      <c r="D94" s="248">
        <f>C94</f>
        <v>21980000</v>
      </c>
      <c r="E94" s="249">
        <f t="shared" si="8"/>
        <v>0</v>
      </c>
    </row>
    <row r="95" spans="1:5" ht="38.25" x14ac:dyDescent="0.2">
      <c r="A95" s="108" t="s">
        <v>231</v>
      </c>
      <c r="B95" s="109">
        <v>45</v>
      </c>
      <c r="C95" s="248"/>
      <c r="D95" s="248"/>
      <c r="E95" s="249"/>
    </row>
    <row r="96" spans="1:5" ht="25.5" x14ac:dyDescent="0.2">
      <c r="A96" s="108" t="s">
        <v>232</v>
      </c>
      <c r="B96" s="109">
        <v>45</v>
      </c>
      <c r="C96" s="248"/>
      <c r="D96" s="248"/>
      <c r="E96" s="249"/>
    </row>
    <row r="97" spans="1:5" x14ac:dyDescent="0.2">
      <c r="A97" s="108" t="s">
        <v>233</v>
      </c>
      <c r="B97" s="109">
        <v>3</v>
      </c>
      <c r="C97" s="248"/>
      <c r="D97" s="248"/>
      <c r="E97" s="249"/>
    </row>
    <row r="98" spans="1:5" ht="25.5" x14ac:dyDescent="0.2">
      <c r="A98" s="108" t="s">
        <v>234</v>
      </c>
      <c r="B98" s="109">
        <v>4</v>
      </c>
      <c r="C98" s="248"/>
      <c r="D98" s="248"/>
      <c r="E98" s="249"/>
    </row>
    <row r="99" spans="1:5" x14ac:dyDescent="0.2">
      <c r="A99" s="108" t="s">
        <v>235</v>
      </c>
      <c r="B99" s="109">
        <v>9</v>
      </c>
      <c r="C99" s="248"/>
      <c r="D99" s="248"/>
      <c r="E99" s="249"/>
    </row>
    <row r="100" spans="1:5" x14ac:dyDescent="0.2">
      <c r="A100" s="108" t="s">
        <v>236</v>
      </c>
      <c r="B100" s="109"/>
      <c r="C100" s="248"/>
      <c r="D100" s="248"/>
      <c r="E100" s="249"/>
    </row>
    <row r="101" spans="1:5" ht="25.15" customHeight="1" x14ac:dyDescent="0.2">
      <c r="A101" s="108" t="s">
        <v>237</v>
      </c>
      <c r="B101" s="109" t="s">
        <v>206</v>
      </c>
      <c r="C101" s="248">
        <v>35000000</v>
      </c>
      <c r="D101" s="248">
        <f>C101</f>
        <v>35000000</v>
      </c>
      <c r="E101" s="249">
        <f t="shared" si="8"/>
        <v>0</v>
      </c>
    </row>
    <row r="102" spans="1:5" x14ac:dyDescent="0.2">
      <c r="A102" s="108" t="s">
        <v>238</v>
      </c>
      <c r="B102" s="109">
        <v>3</v>
      </c>
      <c r="C102" s="248"/>
      <c r="D102" s="248"/>
      <c r="E102" s="249"/>
    </row>
    <row r="103" spans="1:5" x14ac:dyDescent="0.2">
      <c r="A103" s="108" t="s">
        <v>239</v>
      </c>
      <c r="B103" s="109">
        <v>10</v>
      </c>
      <c r="C103" s="248"/>
      <c r="D103" s="248"/>
      <c r="E103" s="249"/>
    </row>
    <row r="104" spans="1:5" ht="33" customHeight="1" x14ac:dyDescent="0.2">
      <c r="A104" s="108" t="s">
        <v>240</v>
      </c>
      <c r="B104" s="109">
        <v>9</v>
      </c>
      <c r="C104" s="248"/>
      <c r="D104" s="248"/>
      <c r="E104" s="249"/>
    </row>
    <row r="105" spans="1:5" x14ac:dyDescent="0.2">
      <c r="A105" s="108" t="s">
        <v>241</v>
      </c>
      <c r="B105" s="109">
        <v>10</v>
      </c>
      <c r="C105" s="248"/>
      <c r="D105" s="248"/>
      <c r="E105" s="249"/>
    </row>
    <row r="106" spans="1:5" ht="25.5" x14ac:dyDescent="0.2">
      <c r="A106" s="108" t="s">
        <v>242</v>
      </c>
      <c r="B106" s="109">
        <v>46</v>
      </c>
      <c r="C106" s="248"/>
      <c r="D106" s="248"/>
      <c r="E106" s="249"/>
    </row>
    <row r="107" spans="1:5" ht="25.15" customHeight="1" x14ac:dyDescent="0.2">
      <c r="A107" s="108" t="s">
        <v>243</v>
      </c>
      <c r="B107" s="109">
        <v>20</v>
      </c>
      <c r="C107" s="248"/>
      <c r="D107" s="248"/>
      <c r="E107" s="249"/>
    </row>
    <row r="108" spans="1:5" ht="25.5" x14ac:dyDescent="0.2">
      <c r="A108" s="108" t="s">
        <v>244</v>
      </c>
      <c r="B108" s="109">
        <v>1</v>
      </c>
      <c r="C108" s="248"/>
      <c r="D108" s="248"/>
      <c r="E108" s="249"/>
    </row>
    <row r="109" spans="1:5" ht="25.5" x14ac:dyDescent="0.2">
      <c r="A109" s="108" t="s">
        <v>245</v>
      </c>
      <c r="B109" s="109">
        <v>6</v>
      </c>
      <c r="C109" s="248"/>
      <c r="D109" s="248"/>
      <c r="E109" s="249"/>
    </row>
    <row r="110" spans="1:5" ht="38.25" x14ac:dyDescent="0.2">
      <c r="A110" s="108" t="s">
        <v>246</v>
      </c>
      <c r="B110" s="109" t="s">
        <v>206</v>
      </c>
      <c r="C110" s="248"/>
      <c r="D110" s="248"/>
      <c r="E110" s="249"/>
    </row>
    <row r="111" spans="1:5" ht="25.5" x14ac:dyDescent="0.2">
      <c r="A111" s="108" t="s">
        <v>247</v>
      </c>
      <c r="B111" s="109" t="s">
        <v>206</v>
      </c>
      <c r="C111" s="248"/>
      <c r="D111" s="248"/>
      <c r="E111" s="249"/>
    </row>
    <row r="112" spans="1:5" ht="25.5" x14ac:dyDescent="0.2">
      <c r="A112" s="108" t="s">
        <v>248</v>
      </c>
      <c r="B112" s="109">
        <v>10</v>
      </c>
      <c r="C112" s="248"/>
      <c r="D112" s="248"/>
      <c r="E112" s="249"/>
    </row>
    <row r="113" spans="1:5" ht="38.25" x14ac:dyDescent="0.2">
      <c r="A113" s="108" t="s">
        <v>249</v>
      </c>
      <c r="B113" s="109">
        <v>11</v>
      </c>
      <c r="C113" s="248"/>
      <c r="D113" s="248"/>
      <c r="E113" s="249"/>
    </row>
    <row r="114" spans="1:5" x14ac:dyDescent="0.2">
      <c r="A114" s="108" t="s">
        <v>250</v>
      </c>
      <c r="B114" s="109">
        <v>10</v>
      </c>
      <c r="C114" s="248"/>
      <c r="D114" s="248"/>
      <c r="E114" s="249"/>
    </row>
    <row r="115" spans="1:5" ht="25.5" x14ac:dyDescent="0.2">
      <c r="A115" s="108" t="s">
        <v>251</v>
      </c>
      <c r="B115" s="109">
        <v>10</v>
      </c>
      <c r="C115" s="248"/>
      <c r="D115" s="248"/>
      <c r="E115" s="249"/>
    </row>
    <row r="116" spans="1:5" ht="25.5" x14ac:dyDescent="0.2">
      <c r="A116" s="108" t="s">
        <v>252</v>
      </c>
      <c r="B116" s="109" t="s">
        <v>206</v>
      </c>
      <c r="C116" s="248"/>
      <c r="D116" s="248"/>
      <c r="E116" s="249"/>
    </row>
    <row r="117" spans="1:5" ht="25.5" x14ac:dyDescent="0.2">
      <c r="A117" s="108" t="s">
        <v>253</v>
      </c>
      <c r="B117" s="109">
        <v>1</v>
      </c>
      <c r="C117" s="248"/>
      <c r="D117" s="248"/>
      <c r="E117" s="249"/>
    </row>
    <row r="118" spans="1:5" ht="26.45" customHeight="1" x14ac:dyDescent="0.2">
      <c r="A118" s="108" t="s">
        <v>254</v>
      </c>
      <c r="B118" s="109" t="s">
        <v>206</v>
      </c>
      <c r="C118" s="248"/>
      <c r="D118" s="248"/>
      <c r="E118" s="249"/>
    </row>
    <row r="119" spans="1:5" x14ac:dyDescent="0.2">
      <c r="A119" s="108" t="s">
        <v>200</v>
      </c>
      <c r="B119" s="109">
        <f>6+1+2+1+1+1</f>
        <v>12</v>
      </c>
      <c r="C119" s="110">
        <f>68400000+28315008+31590000+21823956+26916736+16719164+(1576044+22525200+12754260+12754260+20085000)</f>
        <v>263459628</v>
      </c>
      <c r="D119" s="110">
        <f>68400000+28315008+31590000+26916736+16719164+(23400000+12754260+9770940+12754260+12754260+20085000)</f>
        <v>263459628</v>
      </c>
      <c r="E119" s="111">
        <f>C119-D119</f>
        <v>0</v>
      </c>
    </row>
    <row r="120" spans="1:5" s="135" customFormat="1" ht="27" customHeight="1" x14ac:dyDescent="0.2">
      <c r="A120" s="243" t="s">
        <v>93</v>
      </c>
      <c r="B120" s="243"/>
      <c r="C120" s="134">
        <f>SUM(C84:C119)</f>
        <v>366211567</v>
      </c>
      <c r="D120" s="134">
        <f>SUM(D84:D119)</f>
        <v>320439628</v>
      </c>
      <c r="E120" s="134">
        <f>SUM(E84:E119)</f>
        <v>45771939</v>
      </c>
    </row>
    <row r="121" spans="1:5" ht="21" customHeight="1" x14ac:dyDescent="0.2">
      <c r="A121" s="247" t="s">
        <v>95</v>
      </c>
      <c r="B121" s="247"/>
      <c r="C121" s="247"/>
      <c r="D121" s="247"/>
      <c r="E121" s="247"/>
    </row>
    <row r="122" spans="1:5" ht="51" x14ac:dyDescent="0.2">
      <c r="A122" s="108" t="s">
        <v>256</v>
      </c>
      <c r="B122" s="109">
        <v>1</v>
      </c>
      <c r="C122" s="110">
        <v>15000000</v>
      </c>
      <c r="D122" s="110">
        <v>0</v>
      </c>
      <c r="E122" s="111">
        <f t="shared" ref="E122:E127" si="9">C122-D122</f>
        <v>15000000</v>
      </c>
    </row>
    <row r="123" spans="1:5" ht="25.5" x14ac:dyDescent="0.2">
      <c r="A123" s="112" t="s">
        <v>258</v>
      </c>
      <c r="B123" s="109" t="s">
        <v>206</v>
      </c>
      <c r="C123" s="113">
        <v>5000000</v>
      </c>
      <c r="D123" s="110">
        <f>C123</f>
        <v>5000000</v>
      </c>
      <c r="E123" s="111">
        <f t="shared" si="9"/>
        <v>0</v>
      </c>
    </row>
    <row r="124" spans="1:5" ht="25.5" x14ac:dyDescent="0.2">
      <c r="A124" s="114" t="s">
        <v>259</v>
      </c>
      <c r="B124" s="109">
        <v>3</v>
      </c>
      <c r="C124" s="113">
        <v>15000000</v>
      </c>
      <c r="D124" s="110">
        <f>C124</f>
        <v>15000000</v>
      </c>
      <c r="E124" s="111">
        <f t="shared" si="9"/>
        <v>0</v>
      </c>
    </row>
    <row r="125" spans="1:5" ht="12.6" customHeight="1" x14ac:dyDescent="0.2">
      <c r="A125" s="115" t="s">
        <v>261</v>
      </c>
      <c r="B125" s="116">
        <v>1</v>
      </c>
      <c r="C125" s="117">
        <v>10000000</v>
      </c>
      <c r="D125" s="110">
        <f>C125</f>
        <v>10000000</v>
      </c>
      <c r="E125" s="111">
        <f t="shared" si="9"/>
        <v>0</v>
      </c>
    </row>
    <row r="126" spans="1:5" ht="25.5" x14ac:dyDescent="0.2">
      <c r="A126" s="118" t="s">
        <v>262</v>
      </c>
      <c r="B126" s="109">
        <v>1</v>
      </c>
      <c r="C126" s="110">
        <v>5000000</v>
      </c>
      <c r="D126" s="110">
        <v>0</v>
      </c>
      <c r="E126" s="111">
        <f t="shared" si="9"/>
        <v>5000000</v>
      </c>
    </row>
    <row r="127" spans="1:5" x14ac:dyDescent="0.2">
      <c r="A127" s="108" t="s">
        <v>200</v>
      </c>
      <c r="B127" s="109">
        <f>6+1+3</f>
        <v>10</v>
      </c>
      <c r="C127" s="110">
        <f>31590000+22957668+21823956+21823956+21823956+26916736</f>
        <v>146936272</v>
      </c>
      <c r="D127" s="110">
        <f>31590000+22957668+26916736+(23400000+15730470+12754260+12754260)</f>
        <v>146103394</v>
      </c>
      <c r="E127" s="111">
        <f t="shared" si="9"/>
        <v>832878</v>
      </c>
    </row>
    <row r="128" spans="1:5" s="135" customFormat="1" ht="27" customHeight="1" x14ac:dyDescent="0.2">
      <c r="A128" s="243" t="s">
        <v>96</v>
      </c>
      <c r="B128" s="243"/>
      <c r="C128" s="134">
        <f>SUM(C122:C127)</f>
        <v>196936272</v>
      </c>
      <c r="D128" s="134">
        <f>SUM(D122:D127)</f>
        <v>176103394</v>
      </c>
      <c r="E128" s="134">
        <f>SUM(E122:E127)</f>
        <v>20832878</v>
      </c>
    </row>
    <row r="129" spans="1:5" ht="20.45" customHeight="1" x14ac:dyDescent="0.2">
      <c r="A129" s="247" t="s">
        <v>98</v>
      </c>
      <c r="B129" s="247"/>
      <c r="C129" s="247"/>
      <c r="D129" s="247"/>
      <c r="E129" s="247"/>
    </row>
    <row r="130" spans="1:5" ht="25.5" x14ac:dyDescent="0.2">
      <c r="A130" s="108" t="s">
        <v>264</v>
      </c>
      <c r="B130" s="109">
        <v>2</v>
      </c>
      <c r="C130" s="110">
        <v>5000000</v>
      </c>
      <c r="D130" s="110">
        <f>C130</f>
        <v>5000000</v>
      </c>
      <c r="E130" s="111">
        <f>C130-D130</f>
        <v>0</v>
      </c>
    </row>
    <row r="131" spans="1:5" ht="38.25" x14ac:dyDescent="0.2">
      <c r="A131" s="108" t="s">
        <v>266</v>
      </c>
      <c r="B131" s="109">
        <v>2</v>
      </c>
      <c r="C131" s="110">
        <v>5000000</v>
      </c>
      <c r="D131" s="110">
        <f>C131</f>
        <v>5000000</v>
      </c>
      <c r="E131" s="111">
        <f>C131-D131</f>
        <v>0</v>
      </c>
    </row>
    <row r="132" spans="1:5" ht="25.5" x14ac:dyDescent="0.2">
      <c r="A132" s="108" t="s">
        <v>267</v>
      </c>
      <c r="B132" s="109">
        <v>1</v>
      </c>
      <c r="C132" s="110">
        <v>5000000</v>
      </c>
      <c r="D132" s="110">
        <f>C132</f>
        <v>5000000</v>
      </c>
      <c r="E132" s="111">
        <f>C132-D132</f>
        <v>0</v>
      </c>
    </row>
    <row r="133" spans="1:5" ht="51" x14ac:dyDescent="0.2">
      <c r="A133" s="108" t="s">
        <v>268</v>
      </c>
      <c r="B133" s="109">
        <v>1</v>
      </c>
      <c r="C133" s="110">
        <v>25000000</v>
      </c>
      <c r="D133" s="110">
        <f>C133</f>
        <v>25000000</v>
      </c>
      <c r="E133" s="111">
        <f>C133-D133</f>
        <v>0</v>
      </c>
    </row>
    <row r="134" spans="1:5" x14ac:dyDescent="0.2">
      <c r="A134" s="108" t="s">
        <v>200</v>
      </c>
      <c r="B134" s="109">
        <f>4+2+2+1+1</f>
        <v>10</v>
      </c>
      <c r="C134" s="110">
        <f>28315008+21823956+21823956+26916736+26916736+(31478058+12754260+12754260+12754260)</f>
        <v>195537230</v>
      </c>
      <c r="D134" s="110">
        <f>28315008+26916736+26916736+(12754260+23400000+26217450+12754260+12754260+12754260+12754260)</f>
        <v>195537230</v>
      </c>
      <c r="E134" s="111">
        <f>C134-D134</f>
        <v>0</v>
      </c>
    </row>
    <row r="135" spans="1:5" s="135" customFormat="1" ht="27" customHeight="1" x14ac:dyDescent="0.2">
      <c r="A135" s="243" t="s">
        <v>390</v>
      </c>
      <c r="B135" s="243"/>
      <c r="C135" s="134">
        <f>SUM(C130:C134)</f>
        <v>235537230</v>
      </c>
      <c r="D135" s="134">
        <f>SUM(D130:D134)</f>
        <v>235537230</v>
      </c>
      <c r="E135" s="134">
        <f>SUM(E130:E134)</f>
        <v>0</v>
      </c>
    </row>
    <row r="136" spans="1:5" ht="19.149999999999999" customHeight="1" x14ac:dyDescent="0.2">
      <c r="A136" s="247" t="s">
        <v>100</v>
      </c>
      <c r="B136" s="247"/>
      <c r="C136" s="247"/>
      <c r="D136" s="247"/>
      <c r="E136" s="247"/>
    </row>
    <row r="137" spans="1:5" ht="25.5" x14ac:dyDescent="0.2">
      <c r="A137" s="108" t="s">
        <v>101</v>
      </c>
      <c r="B137" s="109" t="s">
        <v>206</v>
      </c>
      <c r="C137" s="110">
        <v>5000000</v>
      </c>
      <c r="D137" s="110">
        <f>C137</f>
        <v>5000000</v>
      </c>
      <c r="E137" s="111">
        <f>C137-D137</f>
        <v>0</v>
      </c>
    </row>
    <row r="138" spans="1:5" x14ac:dyDescent="0.2">
      <c r="A138" s="108" t="s">
        <v>200</v>
      </c>
      <c r="B138" s="109">
        <f>2+1+1</f>
        <v>4</v>
      </c>
      <c r="C138" s="110">
        <f>31590000+21823956+(23400000+12754260)</f>
        <v>89568216</v>
      </c>
      <c r="D138" s="110">
        <f>31590000+21823956+(23400000+12754260)</f>
        <v>89568216</v>
      </c>
      <c r="E138" s="111">
        <f>C138-D138</f>
        <v>0</v>
      </c>
    </row>
    <row r="139" spans="1:5" s="135" customFormat="1" ht="27" customHeight="1" x14ac:dyDescent="0.2">
      <c r="A139" s="243" t="s">
        <v>102</v>
      </c>
      <c r="B139" s="243"/>
      <c r="C139" s="134">
        <f>SUM(C137:C138)</f>
        <v>94568216</v>
      </c>
      <c r="D139" s="134">
        <f>SUM(D137:D138)</f>
        <v>94568216</v>
      </c>
      <c r="E139" s="134">
        <f>SUM(E137:E138)</f>
        <v>0</v>
      </c>
    </row>
    <row r="140" spans="1:5" ht="21.6" customHeight="1" x14ac:dyDescent="0.2">
      <c r="A140" s="247" t="s">
        <v>103</v>
      </c>
      <c r="B140" s="247"/>
      <c r="C140" s="247"/>
      <c r="D140" s="247"/>
      <c r="E140" s="247"/>
    </row>
    <row r="141" spans="1:5" ht="63.75" x14ac:dyDescent="0.2">
      <c r="A141" s="108" t="s">
        <v>304</v>
      </c>
      <c r="B141" s="109">
        <v>1</v>
      </c>
      <c r="C141" s="110">
        <v>100000000</v>
      </c>
      <c r="D141" s="110">
        <v>0</v>
      </c>
      <c r="E141" s="111">
        <f>C141-D141</f>
        <v>100000000</v>
      </c>
    </row>
    <row r="142" spans="1:5" s="135" customFormat="1" ht="27" customHeight="1" x14ac:dyDescent="0.2">
      <c r="A142" s="243" t="s">
        <v>105</v>
      </c>
      <c r="B142" s="243"/>
      <c r="C142" s="134">
        <f>SUM(C141:C141)</f>
        <v>100000000</v>
      </c>
      <c r="D142" s="134">
        <f>SUM(D141:D141)</f>
        <v>0</v>
      </c>
      <c r="E142" s="134">
        <f>SUM(E141:E141)</f>
        <v>100000000</v>
      </c>
    </row>
    <row r="143" spans="1:5" s="135" customFormat="1" ht="27" customHeight="1" x14ac:dyDescent="0.2">
      <c r="A143" s="243" t="s">
        <v>106</v>
      </c>
      <c r="B143" s="243"/>
      <c r="C143" s="138">
        <f>C142+C139+C135+C128+C120+C82+C75</f>
        <v>1433031597</v>
      </c>
      <c r="D143" s="134">
        <f>D142+D139+D135+D128+D120+D82+D75</f>
        <v>1264426780</v>
      </c>
      <c r="E143" s="134">
        <f>E142+E139+E135+E128+E120+E82+E75</f>
        <v>168604817</v>
      </c>
    </row>
    <row r="144" spans="1:5" ht="37.5" customHeight="1" x14ac:dyDescent="0.2">
      <c r="A144" s="246" t="s">
        <v>107</v>
      </c>
      <c r="B144" s="246"/>
      <c r="C144" s="246"/>
      <c r="D144" s="246"/>
      <c r="E144" s="246"/>
    </row>
    <row r="145" spans="1:5" x14ac:dyDescent="0.2">
      <c r="A145" s="108" t="s">
        <v>269</v>
      </c>
      <c r="B145" s="109">
        <v>1</v>
      </c>
      <c r="C145" s="110">
        <v>6000000</v>
      </c>
      <c r="D145" s="110">
        <v>0</v>
      </c>
      <c r="E145" s="111">
        <f t="shared" ref="E145:E150" si="10">C145-D145</f>
        <v>6000000</v>
      </c>
    </row>
    <row r="146" spans="1:5" ht="22.9" customHeight="1" x14ac:dyDescent="0.2">
      <c r="A146" s="108" t="s">
        <v>270</v>
      </c>
      <c r="B146" s="109">
        <v>1</v>
      </c>
      <c r="C146" s="110">
        <v>6000000</v>
      </c>
      <c r="D146" s="110">
        <f>C146</f>
        <v>6000000</v>
      </c>
      <c r="E146" s="111">
        <f t="shared" si="10"/>
        <v>0</v>
      </c>
    </row>
    <row r="147" spans="1:5" x14ac:dyDescent="0.2">
      <c r="A147" s="108" t="s">
        <v>112</v>
      </c>
      <c r="B147" s="109">
        <v>1</v>
      </c>
      <c r="C147" s="110">
        <v>10000000</v>
      </c>
      <c r="D147" s="110">
        <v>0</v>
      </c>
      <c r="E147" s="111">
        <f t="shared" si="10"/>
        <v>10000000</v>
      </c>
    </row>
    <row r="148" spans="1:5" ht="25.5" x14ac:dyDescent="0.2">
      <c r="A148" s="108" t="s">
        <v>271</v>
      </c>
      <c r="B148" s="109">
        <v>1</v>
      </c>
      <c r="C148" s="110">
        <v>12000000</v>
      </c>
      <c r="D148" s="110">
        <v>0</v>
      </c>
      <c r="E148" s="111">
        <f t="shared" si="10"/>
        <v>12000000</v>
      </c>
    </row>
    <row r="149" spans="1:5" x14ac:dyDescent="0.2">
      <c r="A149" s="108" t="s">
        <v>113</v>
      </c>
      <c r="B149" s="109">
        <v>1</v>
      </c>
      <c r="C149" s="110">
        <v>10000000</v>
      </c>
      <c r="D149" s="110">
        <f>C149</f>
        <v>10000000</v>
      </c>
      <c r="E149" s="111">
        <f t="shared" si="10"/>
        <v>0</v>
      </c>
    </row>
    <row r="150" spans="1:5" x14ac:dyDescent="0.2">
      <c r="A150" s="108" t="s">
        <v>200</v>
      </c>
      <c r="B150" s="109">
        <f>3+1</f>
        <v>4</v>
      </c>
      <c r="C150" s="110">
        <f>28315008+26916736+21823956+(12754260)</f>
        <v>89809960</v>
      </c>
      <c r="D150" s="110">
        <f>28315008+26916736+21823956+(12754260)</f>
        <v>89809960</v>
      </c>
      <c r="E150" s="111">
        <f t="shared" si="10"/>
        <v>0</v>
      </c>
    </row>
    <row r="151" spans="1:5" s="135" customFormat="1" ht="27" customHeight="1" x14ac:dyDescent="0.2">
      <c r="A151" s="243" t="s">
        <v>114</v>
      </c>
      <c r="B151" s="243"/>
      <c r="C151" s="138">
        <f>SUM(C145:C150)</f>
        <v>133809960</v>
      </c>
      <c r="D151" s="134">
        <f>SUM(D145:D150)</f>
        <v>105809960</v>
      </c>
      <c r="E151" s="134">
        <f>SUM(E145:E150)</f>
        <v>28000000</v>
      </c>
    </row>
    <row r="152" spans="1:5" ht="33" customHeight="1" x14ac:dyDescent="0.2">
      <c r="A152" s="246" t="s">
        <v>115</v>
      </c>
      <c r="B152" s="246"/>
      <c r="C152" s="246"/>
      <c r="D152" s="246"/>
      <c r="E152" s="246"/>
    </row>
    <row r="153" spans="1:5" ht="25.5" x14ac:dyDescent="0.2">
      <c r="A153" s="108" t="s">
        <v>120</v>
      </c>
      <c r="B153" s="109">
        <v>1</v>
      </c>
      <c r="C153" s="110">
        <f>6000000+6045108</f>
        <v>12045108</v>
      </c>
      <c r="D153" s="110">
        <v>6000000</v>
      </c>
      <c r="E153" s="111">
        <f>C153-D153</f>
        <v>6045108</v>
      </c>
    </row>
    <row r="154" spans="1:5" ht="25.5" x14ac:dyDescent="0.2">
      <c r="A154" s="108" t="s">
        <v>272</v>
      </c>
      <c r="B154" s="109">
        <v>1</v>
      </c>
      <c r="C154" s="110">
        <v>8954892</v>
      </c>
      <c r="D154" s="110">
        <v>8954892</v>
      </c>
      <c r="E154" s="111">
        <f>C154-D154</f>
        <v>0</v>
      </c>
    </row>
    <row r="155" spans="1:5" x14ac:dyDescent="0.2">
      <c r="A155" s="108" t="s">
        <v>200</v>
      </c>
      <c r="B155" s="109">
        <f>3+1+1</f>
        <v>5</v>
      </c>
      <c r="C155" s="110">
        <v>118853120</v>
      </c>
      <c r="D155" s="110">
        <f>10836745+29538496+26916736+(20973960+12754260)</f>
        <v>101020197</v>
      </c>
      <c r="E155" s="111">
        <f>C155-D155</f>
        <v>17832923</v>
      </c>
    </row>
    <row r="156" spans="1:5" s="135" customFormat="1" ht="27" customHeight="1" x14ac:dyDescent="0.2">
      <c r="A156" s="243" t="s">
        <v>121</v>
      </c>
      <c r="B156" s="243"/>
      <c r="C156" s="138">
        <f>SUM(C153:C155)</f>
        <v>139853120</v>
      </c>
      <c r="D156" s="134">
        <f>SUM(D153:D155)</f>
        <v>115975089</v>
      </c>
      <c r="E156" s="134">
        <f>SUM(E153:E155)</f>
        <v>23878031</v>
      </c>
    </row>
    <row r="157" spans="1:5" ht="33" customHeight="1" x14ac:dyDescent="0.2">
      <c r="A157" s="246" t="s">
        <v>122</v>
      </c>
      <c r="B157" s="246"/>
      <c r="C157" s="246"/>
      <c r="D157" s="246"/>
      <c r="E157" s="246"/>
    </row>
    <row r="158" spans="1:5" x14ac:dyDescent="0.2">
      <c r="A158" s="119" t="s">
        <v>128</v>
      </c>
      <c r="B158" s="120">
        <v>300</v>
      </c>
      <c r="C158" s="121">
        <v>28560000</v>
      </c>
      <c r="D158" s="110">
        <v>0</v>
      </c>
      <c r="E158" s="111">
        <f>C158-D158</f>
        <v>28560000</v>
      </c>
    </row>
    <row r="159" spans="1:5" ht="25.5" x14ac:dyDescent="0.2">
      <c r="A159" s="119" t="s">
        <v>129</v>
      </c>
      <c r="B159" s="120">
        <v>1</v>
      </c>
      <c r="C159" s="121">
        <v>18499541</v>
      </c>
      <c r="D159" s="110">
        <v>0</v>
      </c>
      <c r="E159" s="111">
        <f>C159-D159</f>
        <v>18499541</v>
      </c>
    </row>
    <row r="160" spans="1:5" ht="38.25" x14ac:dyDescent="0.2">
      <c r="A160" s="122" t="s">
        <v>361</v>
      </c>
      <c r="B160" s="120">
        <v>1</v>
      </c>
      <c r="C160" s="121">
        <v>0</v>
      </c>
      <c r="D160" s="110">
        <v>0</v>
      </c>
      <c r="E160" s="111">
        <f>C160-D160</f>
        <v>0</v>
      </c>
    </row>
    <row r="161" spans="1:21" ht="38.25" x14ac:dyDescent="0.2">
      <c r="A161" s="119" t="s">
        <v>130</v>
      </c>
      <c r="B161" s="120">
        <v>1</v>
      </c>
      <c r="C161" s="121">
        <v>39761271</v>
      </c>
      <c r="D161" s="110">
        <v>0</v>
      </c>
      <c r="E161" s="111">
        <f>C161-D161</f>
        <v>39761271</v>
      </c>
    </row>
    <row r="162" spans="1:21" x14ac:dyDescent="0.2">
      <c r="A162" s="119" t="s">
        <v>131</v>
      </c>
      <c r="B162" s="120">
        <v>1</v>
      </c>
      <c r="C162" s="121">
        <v>8684725</v>
      </c>
      <c r="D162" s="110">
        <v>0</v>
      </c>
      <c r="E162" s="111">
        <f>C162-D162</f>
        <v>8684725</v>
      </c>
    </row>
    <row r="163" spans="1:21" ht="25.5" x14ac:dyDescent="0.2">
      <c r="A163" s="122" t="s">
        <v>273</v>
      </c>
      <c r="B163" s="120">
        <v>1</v>
      </c>
      <c r="C163" s="121">
        <v>0</v>
      </c>
      <c r="D163" s="110">
        <v>0</v>
      </c>
      <c r="E163" s="111">
        <f t="shared" ref="E163:E171" si="11">C163-D163</f>
        <v>0</v>
      </c>
    </row>
    <row r="164" spans="1:21" ht="25.5" x14ac:dyDescent="0.2">
      <c r="A164" s="122" t="s">
        <v>274</v>
      </c>
      <c r="B164" s="120">
        <v>4</v>
      </c>
      <c r="C164" s="121">
        <v>0</v>
      </c>
      <c r="D164" s="110">
        <v>0</v>
      </c>
      <c r="E164" s="111">
        <f t="shared" si="11"/>
        <v>0</v>
      </c>
    </row>
    <row r="165" spans="1:21" ht="51" x14ac:dyDescent="0.2">
      <c r="A165" s="119" t="s">
        <v>275</v>
      </c>
      <c r="B165" s="120">
        <v>1</v>
      </c>
      <c r="C165" s="121">
        <v>4879000</v>
      </c>
      <c r="D165" s="110">
        <v>0</v>
      </c>
      <c r="E165" s="111">
        <f t="shared" si="11"/>
        <v>4879000</v>
      </c>
    </row>
    <row r="166" spans="1:21" x14ac:dyDescent="0.2">
      <c r="A166" s="119" t="s">
        <v>276</v>
      </c>
      <c r="B166" s="120">
        <v>1</v>
      </c>
      <c r="C166" s="121">
        <v>2380000</v>
      </c>
      <c r="D166" s="110">
        <v>0</v>
      </c>
      <c r="E166" s="111">
        <f t="shared" si="11"/>
        <v>2380000</v>
      </c>
    </row>
    <row r="167" spans="1:21" ht="25.5" x14ac:dyDescent="0.2">
      <c r="A167" s="119" t="s">
        <v>277</v>
      </c>
      <c r="B167" s="120"/>
      <c r="C167" s="121">
        <v>8100000</v>
      </c>
      <c r="D167" s="110">
        <v>0</v>
      </c>
      <c r="E167" s="111">
        <f t="shared" si="11"/>
        <v>8100000</v>
      </c>
    </row>
    <row r="168" spans="1:21" ht="38.25" x14ac:dyDescent="0.2">
      <c r="A168" s="119" t="s">
        <v>278</v>
      </c>
      <c r="B168" s="120">
        <v>1</v>
      </c>
      <c r="C168" s="121">
        <v>8330000</v>
      </c>
      <c r="D168" s="110">
        <v>0</v>
      </c>
      <c r="E168" s="111">
        <f t="shared" si="11"/>
        <v>8330000</v>
      </c>
    </row>
    <row r="169" spans="1:21" ht="51" x14ac:dyDescent="0.2">
      <c r="A169" s="119" t="s">
        <v>133</v>
      </c>
      <c r="B169" s="120">
        <v>1</v>
      </c>
      <c r="C169" s="121">
        <v>5363737</v>
      </c>
      <c r="D169" s="110">
        <v>0</v>
      </c>
      <c r="E169" s="111">
        <f t="shared" si="11"/>
        <v>5363737</v>
      </c>
    </row>
    <row r="170" spans="1:21" ht="38.25" x14ac:dyDescent="0.2">
      <c r="A170" s="122" t="s">
        <v>279</v>
      </c>
      <c r="B170" s="120">
        <v>1</v>
      </c>
      <c r="C170" s="121">
        <v>0</v>
      </c>
      <c r="D170" s="110">
        <v>0</v>
      </c>
      <c r="E170" s="111">
        <f t="shared" si="11"/>
        <v>0</v>
      </c>
    </row>
    <row r="171" spans="1:21" s="123" customFormat="1" ht="38.25" x14ac:dyDescent="0.2">
      <c r="A171" s="122" t="s">
        <v>362</v>
      </c>
      <c r="B171" s="120">
        <v>450</v>
      </c>
      <c r="C171" s="110">
        <v>294043095</v>
      </c>
      <c r="D171" s="110">
        <v>294043095</v>
      </c>
      <c r="E171" s="111">
        <f t="shared" si="11"/>
        <v>0</v>
      </c>
    </row>
    <row r="172" spans="1:21" s="123" customFormat="1" x14ac:dyDescent="0.2">
      <c r="A172" s="124" t="s">
        <v>318</v>
      </c>
      <c r="B172" s="109">
        <v>6</v>
      </c>
      <c r="C172" s="125">
        <v>15370992</v>
      </c>
      <c r="D172" s="110">
        <v>15370992</v>
      </c>
      <c r="E172" s="111">
        <f t="shared" ref="E172:E178" si="12">C172-D172</f>
        <v>0</v>
      </c>
      <c r="F172" s="126"/>
      <c r="G172" s="126"/>
      <c r="H172" s="126"/>
      <c r="I172" s="126"/>
      <c r="J172" s="126"/>
      <c r="K172" s="126"/>
      <c r="L172" s="126"/>
      <c r="M172" s="126"/>
      <c r="N172" s="126"/>
      <c r="O172" s="126"/>
      <c r="P172" s="126"/>
      <c r="Q172" s="126"/>
      <c r="R172" s="126"/>
      <c r="S172" s="126"/>
      <c r="T172" s="126"/>
      <c r="U172" s="126"/>
    </row>
    <row r="173" spans="1:21" ht="25.5" x14ac:dyDescent="0.2">
      <c r="A173" s="124" t="s">
        <v>365</v>
      </c>
      <c r="B173" s="120">
        <v>15</v>
      </c>
      <c r="C173" s="121">
        <v>140000000</v>
      </c>
      <c r="D173" s="110">
        <v>0</v>
      </c>
      <c r="E173" s="111">
        <f t="shared" si="12"/>
        <v>140000000</v>
      </c>
    </row>
    <row r="174" spans="1:21" ht="165.75" x14ac:dyDescent="0.2">
      <c r="A174" s="122" t="s">
        <v>280</v>
      </c>
      <c r="B174" s="120"/>
      <c r="C174" s="121">
        <v>0</v>
      </c>
      <c r="D174" s="110">
        <v>0</v>
      </c>
      <c r="E174" s="111">
        <f t="shared" si="12"/>
        <v>0</v>
      </c>
    </row>
    <row r="175" spans="1:21" ht="25.5" x14ac:dyDescent="0.2">
      <c r="A175" s="124" t="s">
        <v>281</v>
      </c>
      <c r="B175" s="120">
        <v>12</v>
      </c>
      <c r="C175" s="110">
        <v>10236336</v>
      </c>
      <c r="D175" s="110">
        <v>10236336</v>
      </c>
      <c r="E175" s="111">
        <f t="shared" si="12"/>
        <v>0</v>
      </c>
    </row>
    <row r="176" spans="1:21" ht="16.899999999999999" customHeight="1" x14ac:dyDescent="0.2">
      <c r="A176" s="127" t="s">
        <v>282</v>
      </c>
      <c r="B176" s="120">
        <v>1</v>
      </c>
      <c r="C176" s="121">
        <v>2915500</v>
      </c>
      <c r="D176" s="110">
        <v>2915500</v>
      </c>
      <c r="E176" s="111">
        <f t="shared" si="12"/>
        <v>0</v>
      </c>
    </row>
    <row r="177" spans="1:5" ht="25.5" x14ac:dyDescent="0.2">
      <c r="A177" s="124" t="s">
        <v>283</v>
      </c>
      <c r="B177" s="109">
        <v>700000</v>
      </c>
      <c r="C177" s="128">
        <f>250850000+50000000</f>
        <v>300850000</v>
      </c>
      <c r="D177" s="110">
        <v>250850000</v>
      </c>
      <c r="E177" s="111">
        <f t="shared" si="12"/>
        <v>50000000</v>
      </c>
    </row>
    <row r="178" spans="1:5" x14ac:dyDescent="0.2">
      <c r="A178" s="108" t="s">
        <v>200</v>
      </c>
      <c r="B178" s="109">
        <f>6+1+3</f>
        <v>10</v>
      </c>
      <c r="C178" s="110">
        <f>24941664+30761984+16111536+18239088+22957668+26916736+(23534477)</f>
        <v>163463153</v>
      </c>
      <c r="D178" s="110">
        <f>23949666+29713280+16111536+18239088+22957668+(18352215+12754260+12754260+8631180)</f>
        <v>163463153</v>
      </c>
      <c r="E178" s="111">
        <f t="shared" si="12"/>
        <v>0</v>
      </c>
    </row>
    <row r="179" spans="1:5" s="135" customFormat="1" ht="27" customHeight="1" x14ac:dyDescent="0.2">
      <c r="A179" s="243" t="s">
        <v>136</v>
      </c>
      <c r="B179" s="243"/>
      <c r="C179" s="138">
        <f>SUM(C158:C178)</f>
        <v>1051437350</v>
      </c>
      <c r="D179" s="134">
        <f>SUM(D158:D178)</f>
        <v>736879076</v>
      </c>
      <c r="E179" s="134">
        <f>SUM(E158:E178)</f>
        <v>314558274</v>
      </c>
    </row>
    <row r="180" spans="1:5" ht="31.5" customHeight="1" x14ac:dyDescent="0.2">
      <c r="A180" s="246" t="s">
        <v>137</v>
      </c>
      <c r="B180" s="246"/>
      <c r="C180" s="246"/>
      <c r="D180" s="246"/>
      <c r="E180" s="246"/>
    </row>
    <row r="181" spans="1:5" x14ac:dyDescent="0.2">
      <c r="A181" s="108" t="s">
        <v>200</v>
      </c>
      <c r="B181" s="109"/>
      <c r="C181" s="110">
        <v>0</v>
      </c>
      <c r="D181" s="110">
        <v>0</v>
      </c>
      <c r="E181" s="111">
        <f>C181-D181</f>
        <v>0</v>
      </c>
    </row>
    <row r="182" spans="1:5" s="135" customFormat="1" ht="27" customHeight="1" x14ac:dyDescent="0.2">
      <c r="A182" s="243" t="s">
        <v>142</v>
      </c>
      <c r="B182" s="243"/>
      <c r="C182" s="134">
        <f>SUM(C181:C181)</f>
        <v>0</v>
      </c>
      <c r="D182" s="134">
        <f>SUM(D181:D181)</f>
        <v>0</v>
      </c>
      <c r="E182" s="134">
        <f>SUM(E181:E181)</f>
        <v>0</v>
      </c>
    </row>
    <row r="183" spans="1:5" ht="32.25" customHeight="1" x14ac:dyDescent="0.2">
      <c r="A183" s="246" t="s">
        <v>143</v>
      </c>
      <c r="B183" s="246"/>
      <c r="C183" s="246"/>
      <c r="D183" s="246"/>
      <c r="E183" s="246"/>
    </row>
    <row r="184" spans="1:5" x14ac:dyDescent="0.2">
      <c r="A184" s="108" t="s">
        <v>200</v>
      </c>
      <c r="B184" s="109">
        <f>1+1</f>
        <v>2</v>
      </c>
      <c r="C184" s="110">
        <f>12618298+(7374330)</f>
        <v>19992628</v>
      </c>
      <c r="D184" s="110">
        <f>12618298+(7374330)</f>
        <v>19992628</v>
      </c>
      <c r="E184" s="111">
        <f>C184-D184</f>
        <v>0</v>
      </c>
    </row>
    <row r="185" spans="1:5" s="135" customFormat="1" ht="27" customHeight="1" x14ac:dyDescent="0.2">
      <c r="A185" s="243" t="s">
        <v>147</v>
      </c>
      <c r="B185" s="243"/>
      <c r="C185" s="138">
        <f>SUM(C184:C184)</f>
        <v>19992628</v>
      </c>
      <c r="D185" s="134">
        <f>SUM(D184:D184)</f>
        <v>19992628</v>
      </c>
      <c r="E185" s="134">
        <f>SUM(E184:E184)</f>
        <v>0</v>
      </c>
    </row>
    <row r="186" spans="1:5" ht="35.25" customHeight="1" x14ac:dyDescent="0.2">
      <c r="A186" s="246" t="s">
        <v>148</v>
      </c>
      <c r="B186" s="246"/>
      <c r="C186" s="246"/>
      <c r="D186" s="246"/>
      <c r="E186" s="246"/>
    </row>
    <row r="187" spans="1:5" ht="21" customHeight="1" x14ac:dyDescent="0.2">
      <c r="A187" s="247" t="s">
        <v>379</v>
      </c>
      <c r="B187" s="247"/>
      <c r="C187" s="247"/>
      <c r="D187" s="247"/>
      <c r="E187" s="247"/>
    </row>
    <row r="188" spans="1:5" x14ac:dyDescent="0.2">
      <c r="A188" s="108" t="s">
        <v>153</v>
      </c>
      <c r="B188" s="109">
        <v>1</v>
      </c>
      <c r="C188" s="110">
        <v>15000000</v>
      </c>
      <c r="D188" s="110">
        <f>C188</f>
        <v>15000000</v>
      </c>
      <c r="E188" s="111">
        <f t="shared" ref="E188:E192" si="13">C188-D188</f>
        <v>0</v>
      </c>
    </row>
    <row r="189" spans="1:5" ht="25.5" x14ac:dyDescent="0.2">
      <c r="A189" s="108" t="s">
        <v>154</v>
      </c>
      <c r="B189" s="109" t="s">
        <v>206</v>
      </c>
      <c r="C189" s="110">
        <v>35000000</v>
      </c>
      <c r="D189" s="110">
        <v>5870150</v>
      </c>
      <c r="E189" s="111">
        <f t="shared" si="13"/>
        <v>29129850</v>
      </c>
    </row>
    <row r="190" spans="1:5" x14ac:dyDescent="0.2">
      <c r="A190" s="108" t="s">
        <v>155</v>
      </c>
      <c r="B190" s="109">
        <v>1</v>
      </c>
      <c r="C190" s="110">
        <v>40000000</v>
      </c>
      <c r="D190" s="110">
        <v>40000000</v>
      </c>
      <c r="E190" s="111">
        <f t="shared" si="13"/>
        <v>0</v>
      </c>
    </row>
    <row r="191" spans="1:5" ht="25.5" x14ac:dyDescent="0.2">
      <c r="A191" s="108" t="s">
        <v>156</v>
      </c>
      <c r="B191" s="109">
        <v>1</v>
      </c>
      <c r="C191" s="110">
        <v>10000000</v>
      </c>
      <c r="D191" s="110">
        <v>10000000</v>
      </c>
      <c r="E191" s="111">
        <f t="shared" si="13"/>
        <v>0</v>
      </c>
    </row>
    <row r="192" spans="1:5" ht="38.25" x14ac:dyDescent="0.2">
      <c r="A192" s="108" t="s">
        <v>157</v>
      </c>
      <c r="B192" s="109">
        <v>1</v>
      </c>
      <c r="C192" s="110">
        <v>7000000</v>
      </c>
      <c r="D192" s="110">
        <v>0</v>
      </c>
      <c r="E192" s="111">
        <f t="shared" si="13"/>
        <v>7000000</v>
      </c>
    </row>
    <row r="193" spans="1:5" ht="25.5" x14ac:dyDescent="0.2">
      <c r="A193" s="108" t="s">
        <v>160</v>
      </c>
      <c r="B193" s="109" t="s">
        <v>206</v>
      </c>
      <c r="C193" s="110">
        <v>10000000</v>
      </c>
      <c r="D193" s="110">
        <v>0</v>
      </c>
      <c r="E193" s="111">
        <f>C193-D193</f>
        <v>10000000</v>
      </c>
    </row>
    <row r="194" spans="1:5" ht="25.5" x14ac:dyDescent="0.2">
      <c r="A194" s="108" t="s">
        <v>284</v>
      </c>
      <c r="B194" s="109">
        <v>100</v>
      </c>
      <c r="C194" s="110">
        <v>83000000</v>
      </c>
      <c r="D194" s="110">
        <v>34987016</v>
      </c>
      <c r="E194" s="111">
        <f>C194-D194</f>
        <v>48012984</v>
      </c>
    </row>
    <row r="195" spans="1:5" ht="25.5" x14ac:dyDescent="0.2">
      <c r="A195" s="108" t="s">
        <v>161</v>
      </c>
      <c r="B195" s="109" t="s">
        <v>206</v>
      </c>
      <c r="C195" s="110">
        <v>730235000</v>
      </c>
      <c r="D195" s="110">
        <v>730235000</v>
      </c>
      <c r="E195" s="111">
        <f>C195-D195</f>
        <v>0</v>
      </c>
    </row>
    <row r="196" spans="1:5" ht="38.25" x14ac:dyDescent="0.2">
      <c r="A196" s="108" t="s">
        <v>285</v>
      </c>
      <c r="B196" s="109">
        <v>1</v>
      </c>
      <c r="C196" s="110">
        <f>5000000+4000000</f>
        <v>9000000</v>
      </c>
      <c r="D196" s="110">
        <v>5000000</v>
      </c>
      <c r="E196" s="111">
        <f>C196-D196</f>
        <v>4000000</v>
      </c>
    </row>
    <row r="197" spans="1:5" x14ac:dyDescent="0.2">
      <c r="A197" s="108" t="s">
        <v>162</v>
      </c>
      <c r="B197" s="109">
        <v>1</v>
      </c>
      <c r="C197" s="110">
        <v>5000000</v>
      </c>
      <c r="D197" s="110">
        <v>0</v>
      </c>
      <c r="E197" s="111">
        <f>C197-D197</f>
        <v>5000000</v>
      </c>
    </row>
    <row r="198" spans="1:5" x14ac:dyDescent="0.2">
      <c r="A198" s="108" t="s">
        <v>163</v>
      </c>
      <c r="B198" s="109">
        <v>2</v>
      </c>
      <c r="C198" s="110">
        <v>9537222</v>
      </c>
      <c r="D198" s="110">
        <v>9537222</v>
      </c>
      <c r="E198" s="111">
        <f t="shared" ref="E198:E215" si="14">C198-D198</f>
        <v>0</v>
      </c>
    </row>
    <row r="199" spans="1:5" x14ac:dyDescent="0.2">
      <c r="A199" s="108" t="s">
        <v>286</v>
      </c>
      <c r="B199" s="109">
        <v>1</v>
      </c>
      <c r="C199" s="110">
        <v>110000000</v>
      </c>
      <c r="D199" s="110">
        <f>C199</f>
        <v>110000000</v>
      </c>
      <c r="E199" s="111">
        <f t="shared" si="14"/>
        <v>0</v>
      </c>
    </row>
    <row r="200" spans="1:5" x14ac:dyDescent="0.2">
      <c r="A200" s="108" t="s">
        <v>164</v>
      </c>
      <c r="B200" s="109">
        <v>1</v>
      </c>
      <c r="C200" s="110">
        <v>25000000</v>
      </c>
      <c r="D200" s="110">
        <v>25000000</v>
      </c>
      <c r="E200" s="111">
        <f t="shared" si="14"/>
        <v>0</v>
      </c>
    </row>
    <row r="201" spans="1:5" ht="25.5" x14ac:dyDescent="0.2">
      <c r="A201" s="108" t="s">
        <v>165</v>
      </c>
      <c r="B201" s="109">
        <v>1</v>
      </c>
      <c r="C201" s="110">
        <v>27776484</v>
      </c>
      <c r="D201" s="110">
        <v>27776484</v>
      </c>
      <c r="E201" s="111">
        <f t="shared" si="14"/>
        <v>0</v>
      </c>
    </row>
    <row r="202" spans="1:5" x14ac:dyDescent="0.2">
      <c r="A202" s="108" t="s">
        <v>166</v>
      </c>
      <c r="B202" s="109">
        <v>1</v>
      </c>
      <c r="C202" s="110">
        <v>45000000</v>
      </c>
      <c r="D202" s="110">
        <f>C202</f>
        <v>45000000</v>
      </c>
      <c r="E202" s="111">
        <f t="shared" si="14"/>
        <v>0</v>
      </c>
    </row>
    <row r="203" spans="1:5" x14ac:dyDescent="0.2">
      <c r="A203" s="108" t="s">
        <v>167</v>
      </c>
      <c r="B203" s="109">
        <v>1</v>
      </c>
      <c r="C203" s="110">
        <v>30502305</v>
      </c>
      <c r="D203" s="110">
        <v>30502305</v>
      </c>
      <c r="E203" s="111">
        <f t="shared" si="14"/>
        <v>0</v>
      </c>
    </row>
    <row r="204" spans="1:5" ht="24.6" customHeight="1" x14ac:dyDescent="0.2">
      <c r="A204" s="108" t="s">
        <v>168</v>
      </c>
      <c r="B204" s="109">
        <v>1</v>
      </c>
      <c r="C204" s="110">
        <v>0</v>
      </c>
      <c r="D204" s="110">
        <v>0</v>
      </c>
      <c r="E204" s="111">
        <f t="shared" si="14"/>
        <v>0</v>
      </c>
    </row>
    <row r="205" spans="1:5" x14ac:dyDescent="0.2">
      <c r="A205" s="108" t="s">
        <v>169</v>
      </c>
      <c r="B205" s="109">
        <v>1</v>
      </c>
      <c r="C205" s="110">
        <v>53769437</v>
      </c>
      <c r="D205" s="110">
        <v>53769437</v>
      </c>
      <c r="E205" s="111">
        <f t="shared" si="14"/>
        <v>0</v>
      </c>
    </row>
    <row r="206" spans="1:5" ht="25.5" x14ac:dyDescent="0.2">
      <c r="A206" s="108" t="s">
        <v>170</v>
      </c>
      <c r="B206" s="109" t="s">
        <v>206</v>
      </c>
      <c r="C206" s="110">
        <v>50000000</v>
      </c>
      <c r="D206" s="110">
        <v>25309837</v>
      </c>
      <c r="E206" s="111">
        <f t="shared" si="14"/>
        <v>24690163</v>
      </c>
    </row>
    <row r="207" spans="1:5" x14ac:dyDescent="0.2">
      <c r="A207" s="108" t="s">
        <v>171</v>
      </c>
      <c r="B207" s="109">
        <v>1</v>
      </c>
      <c r="C207" s="110">
        <v>26400000</v>
      </c>
      <c r="D207" s="110">
        <v>0</v>
      </c>
      <c r="E207" s="111">
        <f t="shared" si="14"/>
        <v>26400000</v>
      </c>
    </row>
    <row r="208" spans="1:5" ht="25.9" customHeight="1" x14ac:dyDescent="0.2">
      <c r="A208" s="108" t="s">
        <v>172</v>
      </c>
      <c r="B208" s="109">
        <v>1</v>
      </c>
      <c r="C208" s="110">
        <v>75000000</v>
      </c>
      <c r="D208" s="110">
        <v>75000000</v>
      </c>
      <c r="E208" s="111">
        <f t="shared" si="14"/>
        <v>0</v>
      </c>
    </row>
    <row r="209" spans="1:5" x14ac:dyDescent="0.2">
      <c r="A209" s="108" t="s">
        <v>173</v>
      </c>
      <c r="B209" s="109">
        <v>1</v>
      </c>
      <c r="C209" s="110">
        <v>4000000</v>
      </c>
      <c r="D209" s="110">
        <v>0</v>
      </c>
      <c r="E209" s="111">
        <f t="shared" si="14"/>
        <v>4000000</v>
      </c>
    </row>
    <row r="210" spans="1:5" x14ac:dyDescent="0.2">
      <c r="A210" s="108" t="s">
        <v>287</v>
      </c>
      <c r="B210" s="109">
        <v>1</v>
      </c>
      <c r="C210" s="110">
        <v>0</v>
      </c>
      <c r="D210" s="110">
        <v>0</v>
      </c>
      <c r="E210" s="111">
        <f t="shared" si="14"/>
        <v>0</v>
      </c>
    </row>
    <row r="211" spans="1:5" ht="25.5" x14ac:dyDescent="0.2">
      <c r="A211" s="108" t="s">
        <v>174</v>
      </c>
      <c r="B211" s="109">
        <v>1</v>
      </c>
      <c r="C211" s="110">
        <v>5000000</v>
      </c>
      <c r="D211" s="110">
        <v>0</v>
      </c>
      <c r="E211" s="111">
        <f t="shared" si="14"/>
        <v>5000000</v>
      </c>
    </row>
    <row r="212" spans="1:5" ht="25.5" x14ac:dyDescent="0.2">
      <c r="A212" s="108" t="s">
        <v>175</v>
      </c>
      <c r="B212" s="109" t="s">
        <v>206</v>
      </c>
      <c r="C212" s="110">
        <v>0</v>
      </c>
      <c r="D212" s="110">
        <v>0</v>
      </c>
      <c r="E212" s="111">
        <f t="shared" si="14"/>
        <v>0</v>
      </c>
    </row>
    <row r="213" spans="1:5" ht="25.5" x14ac:dyDescent="0.2">
      <c r="A213" s="108" t="s">
        <v>305</v>
      </c>
      <c r="B213" s="109" t="s">
        <v>206</v>
      </c>
      <c r="C213" s="110">
        <v>6548753</v>
      </c>
      <c r="D213" s="110">
        <f>+C213</f>
        <v>6548753</v>
      </c>
      <c r="E213" s="111">
        <f t="shared" si="14"/>
        <v>0</v>
      </c>
    </row>
    <row r="214" spans="1:5" x14ac:dyDescent="0.2">
      <c r="A214" s="108" t="s">
        <v>200</v>
      </c>
      <c r="B214" s="109">
        <f>4+1+1+1</f>
        <v>7</v>
      </c>
      <c r="C214" s="110">
        <f>22957668+12618298+21823856+26916736</f>
        <v>84316558</v>
      </c>
      <c r="D214" s="110">
        <f>22957668+(12754260+12754260+7374330)</f>
        <v>55840518</v>
      </c>
      <c r="E214" s="111">
        <f t="shared" si="14"/>
        <v>28476040</v>
      </c>
    </row>
    <row r="215" spans="1:5" ht="25.5" x14ac:dyDescent="0.2">
      <c r="A215" s="108" t="s">
        <v>320</v>
      </c>
      <c r="B215" s="109">
        <v>1</v>
      </c>
      <c r="C215" s="110">
        <v>5000000</v>
      </c>
      <c r="D215" s="110">
        <v>0</v>
      </c>
      <c r="E215" s="111">
        <f t="shared" si="14"/>
        <v>5000000</v>
      </c>
    </row>
    <row r="216" spans="1:5" s="135" customFormat="1" ht="27" customHeight="1" x14ac:dyDescent="0.2">
      <c r="A216" s="243" t="s">
        <v>176</v>
      </c>
      <c r="B216" s="243"/>
      <c r="C216" s="134">
        <f>SUM(C188:C215)</f>
        <v>1502085759</v>
      </c>
      <c r="D216" s="134">
        <f>SUM(D188:D215)</f>
        <v>1305376722</v>
      </c>
      <c r="E216" s="134">
        <f>+C216-D216</f>
        <v>196709037</v>
      </c>
    </row>
    <row r="217" spans="1:5" ht="22.15" customHeight="1" x14ac:dyDescent="0.2">
      <c r="A217" s="247" t="s">
        <v>380</v>
      </c>
      <c r="B217" s="247"/>
      <c r="C217" s="247"/>
      <c r="D217" s="247"/>
      <c r="E217" s="247"/>
    </row>
    <row r="218" spans="1:5" ht="13.9" customHeight="1" x14ac:dyDescent="0.2">
      <c r="A218" s="108" t="s">
        <v>288</v>
      </c>
      <c r="B218" s="109">
        <v>4</v>
      </c>
      <c r="C218" s="110">
        <v>5000000</v>
      </c>
      <c r="D218" s="110">
        <v>0</v>
      </c>
      <c r="E218" s="111">
        <f t="shared" ref="E218:E225" si="15">C218-D218</f>
        <v>5000000</v>
      </c>
    </row>
    <row r="219" spans="1:5" x14ac:dyDescent="0.2">
      <c r="A219" s="122" t="s">
        <v>289</v>
      </c>
      <c r="B219" s="120">
        <v>3</v>
      </c>
      <c r="C219" s="110">
        <v>5000000</v>
      </c>
      <c r="D219" s="110">
        <v>0</v>
      </c>
      <c r="E219" s="129">
        <f>C219-D219</f>
        <v>5000000</v>
      </c>
    </row>
    <row r="220" spans="1:5" x14ac:dyDescent="0.2">
      <c r="A220" s="122" t="s">
        <v>290</v>
      </c>
      <c r="B220" s="120">
        <v>2</v>
      </c>
      <c r="C220" s="110">
        <v>5000000</v>
      </c>
      <c r="D220" s="110">
        <v>0</v>
      </c>
      <c r="E220" s="129">
        <f>C220-D220</f>
        <v>5000000</v>
      </c>
    </row>
    <row r="221" spans="1:5" ht="13.9" customHeight="1" x14ac:dyDescent="0.2">
      <c r="A221" s="108" t="s">
        <v>291</v>
      </c>
      <c r="B221" s="109">
        <v>1</v>
      </c>
      <c r="C221" s="110">
        <v>5000000</v>
      </c>
      <c r="D221" s="110">
        <f>C221</f>
        <v>5000000</v>
      </c>
      <c r="E221" s="111">
        <f>C221-D221</f>
        <v>0</v>
      </c>
    </row>
    <row r="222" spans="1:5" x14ac:dyDescent="0.2">
      <c r="A222" s="108" t="s">
        <v>292</v>
      </c>
      <c r="B222" s="109">
        <v>1</v>
      </c>
      <c r="C222" s="110">
        <v>20000000</v>
      </c>
      <c r="D222" s="110">
        <v>0</v>
      </c>
      <c r="E222" s="111">
        <f t="shared" si="15"/>
        <v>20000000</v>
      </c>
    </row>
    <row r="223" spans="1:5" x14ac:dyDescent="0.2">
      <c r="A223" s="122" t="s">
        <v>293</v>
      </c>
      <c r="B223" s="120">
        <v>1</v>
      </c>
      <c r="C223" s="110">
        <v>20000000</v>
      </c>
      <c r="D223" s="110">
        <v>0</v>
      </c>
      <c r="E223" s="129">
        <f t="shared" si="15"/>
        <v>20000000</v>
      </c>
    </row>
    <row r="224" spans="1:5" x14ac:dyDescent="0.2">
      <c r="A224" s="108" t="s">
        <v>200</v>
      </c>
      <c r="B224" s="109">
        <v>2</v>
      </c>
      <c r="C224" s="110">
        <f>49599900+12618298</f>
        <v>62218198</v>
      </c>
      <c r="D224" s="110">
        <f>49458186+12618298</f>
        <v>62076484</v>
      </c>
      <c r="E224" s="111">
        <f t="shared" si="15"/>
        <v>141714</v>
      </c>
    </row>
    <row r="225" spans="1:5" x14ac:dyDescent="0.2">
      <c r="A225" s="108" t="s">
        <v>306</v>
      </c>
      <c r="B225" s="109">
        <v>1</v>
      </c>
      <c r="C225" s="110">
        <v>3449000</v>
      </c>
      <c r="D225" s="110">
        <v>3449000</v>
      </c>
      <c r="E225" s="111">
        <f t="shared" si="15"/>
        <v>0</v>
      </c>
    </row>
    <row r="226" spans="1:5" s="135" customFormat="1" ht="27" customHeight="1" x14ac:dyDescent="0.2">
      <c r="A226" s="243" t="s">
        <v>321</v>
      </c>
      <c r="B226" s="243"/>
      <c r="C226" s="134">
        <f>SUM(C218:C225)</f>
        <v>125667198</v>
      </c>
      <c r="D226" s="134">
        <f>SUM(D218:D225)</f>
        <v>70525484</v>
      </c>
      <c r="E226" s="134">
        <f>SUM(E218:E225)</f>
        <v>55141714</v>
      </c>
    </row>
    <row r="227" spans="1:5" ht="24.6" customHeight="1" x14ac:dyDescent="0.2">
      <c r="A227" s="247" t="s">
        <v>180</v>
      </c>
      <c r="B227" s="247"/>
      <c r="C227" s="247"/>
      <c r="D227" s="247"/>
      <c r="E227" s="247"/>
    </row>
    <row r="228" spans="1:5" x14ac:dyDescent="0.2">
      <c r="A228" s="108" t="s">
        <v>200</v>
      </c>
      <c r="B228" s="109">
        <f>5+1+1</f>
        <v>7</v>
      </c>
      <c r="C228" s="110">
        <f>50450184+50450184+16878752+62223104+(7024123)</f>
        <v>187026347</v>
      </c>
      <c r="D228" s="110">
        <f>50308470+50308470+961000+13808064+14768908+48240255+(8631180)</f>
        <v>187026347</v>
      </c>
      <c r="E228" s="111">
        <f>C228-D228</f>
        <v>0</v>
      </c>
    </row>
    <row r="229" spans="1:5" s="135" customFormat="1" ht="27" customHeight="1" x14ac:dyDescent="0.2">
      <c r="A229" s="243" t="s">
        <v>181</v>
      </c>
      <c r="B229" s="243"/>
      <c r="C229" s="134">
        <f>SUM(C228:C228)</f>
        <v>187026347</v>
      </c>
      <c r="D229" s="134">
        <f>SUM(D228:D228)</f>
        <v>187026347</v>
      </c>
      <c r="E229" s="134">
        <f>SUM(E228:E228)</f>
        <v>0</v>
      </c>
    </row>
    <row r="230" spans="1:5" ht="24.6" customHeight="1" x14ac:dyDescent="0.2">
      <c r="A230" s="247" t="s">
        <v>184</v>
      </c>
      <c r="B230" s="247"/>
      <c r="C230" s="247"/>
      <c r="D230" s="247"/>
      <c r="E230" s="247"/>
    </row>
    <row r="231" spans="1:5" ht="51" x14ac:dyDescent="0.2">
      <c r="A231" s="108" t="s">
        <v>185</v>
      </c>
      <c r="B231" s="109">
        <v>1</v>
      </c>
      <c r="C231" s="130">
        <f>36425900+465000</f>
        <v>36890900</v>
      </c>
      <c r="D231" s="130">
        <f>36425900+465000</f>
        <v>36890900</v>
      </c>
      <c r="E231" s="111">
        <f>C231-D231</f>
        <v>0</v>
      </c>
    </row>
    <row r="232" spans="1:5" x14ac:dyDescent="0.2">
      <c r="A232" s="108" t="s">
        <v>303</v>
      </c>
      <c r="B232" s="109">
        <v>1</v>
      </c>
      <c r="C232" s="110">
        <f>18000000+756459</f>
        <v>18756459</v>
      </c>
      <c r="D232" s="110">
        <f>17565542+1190917</f>
        <v>18756459</v>
      </c>
      <c r="E232" s="111">
        <f>C232-D232</f>
        <v>0</v>
      </c>
    </row>
    <row r="233" spans="1:5" ht="38.25" x14ac:dyDescent="0.2">
      <c r="A233" s="108" t="s">
        <v>392</v>
      </c>
      <c r="B233" s="109">
        <v>1</v>
      </c>
      <c r="C233" s="110">
        <v>13000000</v>
      </c>
      <c r="D233" s="110">
        <v>10472000</v>
      </c>
      <c r="E233" s="111">
        <f>C233-D233</f>
        <v>2528000</v>
      </c>
    </row>
    <row r="234" spans="1:5" x14ac:dyDescent="0.2">
      <c r="A234" s="108" t="s">
        <v>200</v>
      </c>
      <c r="B234" s="109">
        <f>6+2+1</f>
        <v>9</v>
      </c>
      <c r="C234" s="110">
        <f>15536124+17587692+12618298+16719164+16719164</f>
        <v>79180442</v>
      </c>
      <c r="D234" s="110">
        <f>15536124+17587692+(7347330+8603385+16719164+7374330)</f>
        <v>73168025</v>
      </c>
      <c r="E234" s="111">
        <f>C234-D234</f>
        <v>6012417</v>
      </c>
    </row>
    <row r="235" spans="1:5" s="135" customFormat="1" ht="25.9" customHeight="1" x14ac:dyDescent="0.2">
      <c r="A235" s="243" t="s">
        <v>186</v>
      </c>
      <c r="B235" s="243"/>
      <c r="C235" s="134">
        <f>SUM(C231:C234)</f>
        <v>147827801</v>
      </c>
      <c r="D235" s="134">
        <f>SUM(D231:D234)</f>
        <v>139287384</v>
      </c>
      <c r="E235" s="134">
        <f>SUM(E231:E234)</f>
        <v>8540417</v>
      </c>
    </row>
    <row r="236" spans="1:5" ht="20.45" customHeight="1" x14ac:dyDescent="0.2">
      <c r="A236" s="247" t="s">
        <v>355</v>
      </c>
      <c r="B236" s="247"/>
      <c r="C236" s="247"/>
      <c r="D236" s="247"/>
      <c r="E236" s="247"/>
    </row>
    <row r="237" spans="1:5" x14ac:dyDescent="0.2">
      <c r="A237" s="108" t="s">
        <v>294</v>
      </c>
      <c r="B237" s="109">
        <v>1</v>
      </c>
      <c r="C237" s="131">
        <v>200000000</v>
      </c>
      <c r="D237" s="110">
        <v>139999998</v>
      </c>
      <c r="E237" s="111">
        <f t="shared" ref="E237:E244" si="16">C237-D237</f>
        <v>60000002</v>
      </c>
    </row>
    <row r="238" spans="1:5" x14ac:dyDescent="0.2">
      <c r="A238" s="108" t="s">
        <v>295</v>
      </c>
      <c r="B238" s="109">
        <v>1</v>
      </c>
      <c r="C238" s="110">
        <v>2999500</v>
      </c>
      <c r="D238" s="110">
        <v>2999500</v>
      </c>
      <c r="E238" s="111">
        <f t="shared" si="16"/>
        <v>0</v>
      </c>
    </row>
    <row r="239" spans="1:5" ht="25.9" customHeight="1" x14ac:dyDescent="0.2">
      <c r="A239" s="108" t="s">
        <v>302</v>
      </c>
      <c r="B239" s="109">
        <v>1</v>
      </c>
      <c r="C239" s="110">
        <f>60000000+4388868</f>
        <v>64388868</v>
      </c>
      <c r="D239" s="110">
        <f>60000000+4388868</f>
        <v>64388868</v>
      </c>
      <c r="E239" s="111">
        <f t="shared" si="16"/>
        <v>0</v>
      </c>
    </row>
    <row r="240" spans="1:5" x14ac:dyDescent="0.2">
      <c r="A240" s="108" t="s">
        <v>296</v>
      </c>
      <c r="B240" s="109">
        <v>1</v>
      </c>
      <c r="C240" s="110">
        <v>25000000</v>
      </c>
      <c r="D240" s="110">
        <v>15599252</v>
      </c>
      <c r="E240" s="111">
        <f t="shared" si="16"/>
        <v>9400748</v>
      </c>
    </row>
    <row r="241" spans="1:5" x14ac:dyDescent="0.2">
      <c r="A241" s="108" t="s">
        <v>297</v>
      </c>
      <c r="B241" s="109">
        <v>1</v>
      </c>
      <c r="C241" s="110">
        <v>155000000</v>
      </c>
      <c r="D241" s="110">
        <v>136140075</v>
      </c>
      <c r="E241" s="111">
        <f t="shared" si="16"/>
        <v>18859925</v>
      </c>
    </row>
    <row r="242" spans="1:5" ht="25.5" x14ac:dyDescent="0.2">
      <c r="A242" s="132" t="s">
        <v>307</v>
      </c>
      <c r="B242" s="109">
        <v>1</v>
      </c>
      <c r="C242" s="110">
        <v>80000000</v>
      </c>
      <c r="D242" s="110">
        <f>C242</f>
        <v>80000000</v>
      </c>
      <c r="E242" s="111">
        <f t="shared" si="16"/>
        <v>0</v>
      </c>
    </row>
    <row r="243" spans="1:5" x14ac:dyDescent="0.2">
      <c r="A243" s="132" t="s">
        <v>308</v>
      </c>
      <c r="B243" s="109">
        <v>1</v>
      </c>
      <c r="C243" s="110">
        <v>115000000</v>
      </c>
      <c r="D243" s="110">
        <f>99525102+1011012+942613</f>
        <v>101478727</v>
      </c>
      <c r="E243" s="111">
        <f t="shared" si="16"/>
        <v>13521273</v>
      </c>
    </row>
    <row r="244" spans="1:5" x14ac:dyDescent="0.2">
      <c r="A244" s="108" t="s">
        <v>200</v>
      </c>
      <c r="B244" s="109">
        <f>9+1</f>
        <v>10</v>
      </c>
      <c r="C244" s="110">
        <f>69420000+62223104+106800000+23807952+29363712+12618298+12618298+21823956+26916736</f>
        <v>365592056</v>
      </c>
      <c r="D244" s="110">
        <f>68055000+62048320+105000000+23807952+29363712+14768908+(12754260+12754260)</f>
        <v>328552412</v>
      </c>
      <c r="E244" s="111">
        <f t="shared" si="16"/>
        <v>37039644</v>
      </c>
    </row>
    <row r="245" spans="1:5" x14ac:dyDescent="0.2">
      <c r="A245" s="108" t="s">
        <v>301</v>
      </c>
      <c r="B245" s="109">
        <f>16+1</f>
        <v>17</v>
      </c>
      <c r="C245" s="110">
        <f>16690256+35956000+15362622+15362622+15362622+15362622+14768908+14768908+14768908+14768908+14768908+1800358+(9957211+8534700)</f>
        <v>208233553</v>
      </c>
      <c r="D245" s="110">
        <f>16595465+35148000+15362622+15362622+15362622+15362622+14768908+(17660524+17660524+9957211+16500522+9957211+8534700)</f>
        <v>208233553</v>
      </c>
      <c r="E245" s="111">
        <f>C245-D245</f>
        <v>0</v>
      </c>
    </row>
    <row r="246" spans="1:5" x14ac:dyDescent="0.2">
      <c r="A246" s="108" t="s">
        <v>298</v>
      </c>
      <c r="B246" s="109">
        <v>1</v>
      </c>
      <c r="C246" s="110">
        <v>5000000</v>
      </c>
      <c r="D246" s="110">
        <f>C246</f>
        <v>5000000</v>
      </c>
      <c r="E246" s="111">
        <f>C246-D246</f>
        <v>0</v>
      </c>
    </row>
    <row r="247" spans="1:5" s="135" customFormat="1" ht="27" customHeight="1" x14ac:dyDescent="0.2">
      <c r="A247" s="243" t="s">
        <v>378</v>
      </c>
      <c r="B247" s="243"/>
      <c r="C247" s="134">
        <f>SUM(C237:C246)</f>
        <v>1221213977</v>
      </c>
      <c r="D247" s="134">
        <f>SUM(D237:D246)</f>
        <v>1082392385</v>
      </c>
      <c r="E247" s="134">
        <f>SUM(E237:E246)</f>
        <v>138821592</v>
      </c>
    </row>
    <row r="248" spans="1:5" ht="18" customHeight="1" x14ac:dyDescent="0.2">
      <c r="A248" s="247" t="s">
        <v>192</v>
      </c>
      <c r="B248" s="247"/>
      <c r="C248" s="247"/>
      <c r="D248" s="247"/>
      <c r="E248" s="247"/>
    </row>
    <row r="249" spans="1:5" x14ac:dyDescent="0.2">
      <c r="A249" s="108" t="s">
        <v>310</v>
      </c>
      <c r="B249" s="109">
        <v>1</v>
      </c>
      <c r="C249" s="110">
        <v>1500000</v>
      </c>
      <c r="D249" s="110">
        <v>1500000</v>
      </c>
      <c r="E249" s="111">
        <f>C249-D249</f>
        <v>0</v>
      </c>
    </row>
    <row r="250" spans="1:5" ht="25.5" x14ac:dyDescent="0.2">
      <c r="A250" s="108" t="s">
        <v>311</v>
      </c>
      <c r="B250" s="109">
        <v>1</v>
      </c>
      <c r="C250" s="110">
        <v>2000000</v>
      </c>
      <c r="D250" s="110">
        <v>2000000</v>
      </c>
      <c r="E250" s="111">
        <f>C250-D250</f>
        <v>0</v>
      </c>
    </row>
    <row r="251" spans="1:5" x14ac:dyDescent="0.2">
      <c r="A251" s="108" t="s">
        <v>312</v>
      </c>
      <c r="B251" s="109">
        <v>1</v>
      </c>
      <c r="C251" s="110">
        <v>1000000</v>
      </c>
      <c r="D251" s="110">
        <v>1000000</v>
      </c>
      <c r="E251" s="111">
        <f>C251-D251</f>
        <v>0</v>
      </c>
    </row>
    <row r="252" spans="1:5" x14ac:dyDescent="0.2">
      <c r="A252" s="108" t="s">
        <v>200</v>
      </c>
      <c r="B252" s="109">
        <f>4+1+1</f>
        <v>6</v>
      </c>
      <c r="C252" s="110">
        <f>50450184+62223104+28315008+5243497+(15730470+12754260)</f>
        <v>174716523</v>
      </c>
      <c r="D252" s="110">
        <f>62223104+50450184+28315008+5243497+(15730470+12754260)</f>
        <v>174716523</v>
      </c>
      <c r="E252" s="111">
        <f>C252-D252</f>
        <v>0</v>
      </c>
    </row>
    <row r="253" spans="1:5" s="135" customFormat="1" ht="27" customHeight="1" x14ac:dyDescent="0.2">
      <c r="A253" s="243" t="s">
        <v>193</v>
      </c>
      <c r="B253" s="243"/>
      <c r="C253" s="134">
        <f>SUM(C249:C252)</f>
        <v>179216523</v>
      </c>
      <c r="D253" s="134">
        <f>SUM(D249:D252)</f>
        <v>179216523</v>
      </c>
      <c r="E253" s="134">
        <f>SUM(E249:E252)</f>
        <v>0</v>
      </c>
    </row>
    <row r="254" spans="1:5" s="135" customFormat="1" ht="27" customHeight="1" x14ac:dyDescent="0.2">
      <c r="A254" s="243" t="s">
        <v>194</v>
      </c>
      <c r="B254" s="243"/>
      <c r="C254" s="138">
        <f>+C216+C226+C229+C235+C247+C253</f>
        <v>3363037605</v>
      </c>
      <c r="D254" s="134">
        <f>+D216+D226+D229+D235+D247+D253</f>
        <v>2963824845</v>
      </c>
      <c r="E254" s="136">
        <f>+C254-D254</f>
        <v>399212760</v>
      </c>
    </row>
    <row r="255" spans="1:5" ht="33" customHeight="1" x14ac:dyDescent="0.2">
      <c r="A255" s="246" t="s">
        <v>195</v>
      </c>
      <c r="B255" s="246"/>
      <c r="C255" s="246"/>
      <c r="D255" s="246"/>
      <c r="E255" s="246"/>
    </row>
    <row r="256" spans="1:5" x14ac:dyDescent="0.2">
      <c r="A256" s="108" t="s">
        <v>200</v>
      </c>
      <c r="B256" s="109">
        <f>13+2+2+1</f>
        <v>18</v>
      </c>
      <c r="C256" s="110">
        <f>111546648+49599900+13847553+67860000+60824832+105000000+28315008+21823956+21823956+21823956+21823956+26916736+21823956+(1884551+18352215+14879970)+(12754260+12754260+12754260)</f>
        <v>646409973</v>
      </c>
      <c r="D256" s="110">
        <f>111546648+49599900+13847553+67860000+60824832+105000000+28315008+21823956+21823956+21823956+21823956+26916736+21823956+(1884551+18352215+14879970)+(12754260+12754260+12754260)</f>
        <v>646409973</v>
      </c>
      <c r="E256" s="111">
        <f>C256-D256</f>
        <v>0</v>
      </c>
    </row>
    <row r="257" spans="1:8" s="135" customFormat="1" ht="27.6" customHeight="1" x14ac:dyDescent="0.2">
      <c r="A257" s="243" t="s">
        <v>358</v>
      </c>
      <c r="B257" s="243"/>
      <c r="C257" s="138">
        <f>SUM(C256:C256)</f>
        <v>646409973</v>
      </c>
      <c r="D257" s="134">
        <f>SUM(D256:D256)</f>
        <v>646409973</v>
      </c>
      <c r="E257" s="134">
        <f>SUM(E256:E256)</f>
        <v>0</v>
      </c>
    </row>
    <row r="258" spans="1:8" ht="27.6" customHeight="1" x14ac:dyDescent="0.2">
      <c r="A258" s="250" t="s">
        <v>199</v>
      </c>
      <c r="B258" s="250"/>
      <c r="C258" s="137">
        <f>+C5+C8+C23+C27+C47+C68+C143+C151+C156+C179+C185+C254+C257</f>
        <v>9444523764</v>
      </c>
      <c r="D258" s="137">
        <f>D5+D8+D23+D27+D47+D68+D143+D151+D156+D179+D182+D185+D254+D257+D226+D216</f>
        <v>9672209915</v>
      </c>
      <c r="E258" s="137">
        <f>E5+E8+E23+E27+E47+E68+E143+E151+E156+E179+E182+E185+E254+E257+E226+E216</f>
        <v>1400066806</v>
      </c>
    </row>
    <row r="259" spans="1:8" ht="32.25" customHeight="1" x14ac:dyDescent="0.2">
      <c r="H259" s="139"/>
    </row>
    <row r="265" spans="1:8" x14ac:dyDescent="0.2">
      <c r="D265" s="133"/>
    </row>
  </sheetData>
  <mergeCells count="62">
    <mergeCell ref="A257:B257"/>
    <mergeCell ref="A258:B258"/>
    <mergeCell ref="A248:E248"/>
    <mergeCell ref="A253:B253"/>
    <mergeCell ref="A254:B254"/>
    <mergeCell ref="A255:E255"/>
    <mergeCell ref="A247:B247"/>
    <mergeCell ref="A235:B235"/>
    <mergeCell ref="A229:B229"/>
    <mergeCell ref="A227:E227"/>
    <mergeCell ref="A230:E230"/>
    <mergeCell ref="A236:E236"/>
    <mergeCell ref="A226:B226"/>
    <mergeCell ref="A217:E217"/>
    <mergeCell ref="A216:B216"/>
    <mergeCell ref="A187:E187"/>
    <mergeCell ref="A185:B185"/>
    <mergeCell ref="A186:E186"/>
    <mergeCell ref="A182:B182"/>
    <mergeCell ref="A183:E183"/>
    <mergeCell ref="A179:B179"/>
    <mergeCell ref="A180:E180"/>
    <mergeCell ref="A156:B156"/>
    <mergeCell ref="A157:E157"/>
    <mergeCell ref="A151:B151"/>
    <mergeCell ref="A152:E152"/>
    <mergeCell ref="A143:B143"/>
    <mergeCell ref="A144:E144"/>
    <mergeCell ref="A142:B142"/>
    <mergeCell ref="A140:E140"/>
    <mergeCell ref="A139:B139"/>
    <mergeCell ref="A136:E136"/>
    <mergeCell ref="A135:B135"/>
    <mergeCell ref="A129:E129"/>
    <mergeCell ref="A128:B128"/>
    <mergeCell ref="A121:E121"/>
    <mergeCell ref="A120:B120"/>
    <mergeCell ref="C101:C118"/>
    <mergeCell ref="D101:D118"/>
    <mergeCell ref="E101:E118"/>
    <mergeCell ref="C94:C100"/>
    <mergeCell ref="D94:D100"/>
    <mergeCell ref="E94:E100"/>
    <mergeCell ref="A83:E83"/>
    <mergeCell ref="A82:B82"/>
    <mergeCell ref="A76:E76"/>
    <mergeCell ref="A75:B75"/>
    <mergeCell ref="A70:E70"/>
    <mergeCell ref="A69:E69"/>
    <mergeCell ref="A68:B68"/>
    <mergeCell ref="A48:E48"/>
    <mergeCell ref="A47:B47"/>
    <mergeCell ref="A28:E28"/>
    <mergeCell ref="A27:B27"/>
    <mergeCell ref="A24:E24"/>
    <mergeCell ref="A1:E1"/>
    <mergeCell ref="A3:E3"/>
    <mergeCell ref="A23:B23"/>
    <mergeCell ref="A9:E9"/>
    <mergeCell ref="A8:B8"/>
    <mergeCell ref="A5:B5"/>
    <mergeCell ref="A6:E6"/>
  </mergeCells>
  <conditionalFormatting sqref="E153:E155">
    <cfRule type="cellIs" dxfId="50" priority="17" operator="lessThan">
      <formula>0</formula>
    </cfRule>
  </conditionalFormatting>
  <conditionalFormatting sqref="E4">
    <cfRule type="cellIs" dxfId="49" priority="51" operator="lessThan">
      <formula>0</formula>
    </cfRule>
  </conditionalFormatting>
  <conditionalFormatting sqref="E7">
    <cfRule type="cellIs" dxfId="48" priority="50" operator="lessThan">
      <formula>0</formula>
    </cfRule>
  </conditionalFormatting>
  <conditionalFormatting sqref="E10:E11">
    <cfRule type="cellIs" dxfId="47" priority="49" operator="lessThan">
      <formula>0</formula>
    </cfRule>
  </conditionalFormatting>
  <conditionalFormatting sqref="E12">
    <cfRule type="cellIs" dxfId="46" priority="48" operator="lessThan">
      <formula>0</formula>
    </cfRule>
  </conditionalFormatting>
  <conditionalFormatting sqref="E13:E22">
    <cfRule type="cellIs" dxfId="45" priority="47" operator="lessThan">
      <formula>0</formula>
    </cfRule>
  </conditionalFormatting>
  <conditionalFormatting sqref="E25">
    <cfRule type="cellIs" dxfId="44" priority="46" operator="lessThan">
      <formula>0</formula>
    </cfRule>
  </conditionalFormatting>
  <conditionalFormatting sqref="E26">
    <cfRule type="cellIs" dxfId="43" priority="45" operator="lessThan">
      <formula>0</formula>
    </cfRule>
  </conditionalFormatting>
  <conditionalFormatting sqref="E29">
    <cfRule type="cellIs" dxfId="42" priority="44" operator="lessThan">
      <formula>0</formula>
    </cfRule>
  </conditionalFormatting>
  <conditionalFormatting sqref="E30:E36">
    <cfRule type="cellIs" dxfId="41" priority="43" operator="lessThan">
      <formula>0</formula>
    </cfRule>
  </conditionalFormatting>
  <conditionalFormatting sqref="E37:E38">
    <cfRule type="cellIs" dxfId="40" priority="42" operator="lessThan">
      <formula>0</formula>
    </cfRule>
  </conditionalFormatting>
  <conditionalFormatting sqref="E39">
    <cfRule type="cellIs" dxfId="39" priority="41" operator="lessThan">
      <formula>0</formula>
    </cfRule>
  </conditionalFormatting>
  <conditionalFormatting sqref="E40:E42">
    <cfRule type="cellIs" dxfId="38" priority="40" operator="lessThan">
      <formula>0</formula>
    </cfRule>
  </conditionalFormatting>
  <conditionalFormatting sqref="E43">
    <cfRule type="cellIs" dxfId="37" priority="39" operator="lessThan">
      <formula>0</formula>
    </cfRule>
  </conditionalFormatting>
  <conditionalFormatting sqref="E44">
    <cfRule type="cellIs" dxfId="36" priority="38" operator="lessThan">
      <formula>0</formula>
    </cfRule>
  </conditionalFormatting>
  <conditionalFormatting sqref="E45:E46">
    <cfRule type="cellIs" dxfId="35" priority="37" operator="lessThan">
      <formula>0</formula>
    </cfRule>
  </conditionalFormatting>
  <conditionalFormatting sqref="E49:E59">
    <cfRule type="cellIs" dxfId="34" priority="36" operator="lessThan">
      <formula>0</formula>
    </cfRule>
  </conditionalFormatting>
  <conditionalFormatting sqref="E60">
    <cfRule type="cellIs" dxfId="33" priority="35" operator="lessThan">
      <formula>0</formula>
    </cfRule>
  </conditionalFormatting>
  <conditionalFormatting sqref="E61:E65">
    <cfRule type="cellIs" dxfId="32" priority="34" operator="lessThan">
      <formula>0</formula>
    </cfRule>
  </conditionalFormatting>
  <conditionalFormatting sqref="E66:E67">
    <cfRule type="cellIs" dxfId="31" priority="33" operator="lessThan">
      <formula>0</formula>
    </cfRule>
  </conditionalFormatting>
  <conditionalFormatting sqref="E71:E74">
    <cfRule type="cellIs" dxfId="30" priority="32" operator="lessThan">
      <formula>0</formula>
    </cfRule>
  </conditionalFormatting>
  <conditionalFormatting sqref="E77:E81">
    <cfRule type="cellIs" dxfId="29" priority="31" operator="lessThan">
      <formula>0</formula>
    </cfRule>
  </conditionalFormatting>
  <conditionalFormatting sqref="E84:E88">
    <cfRule type="cellIs" dxfId="28" priority="30" operator="lessThan">
      <formula>0</formula>
    </cfRule>
  </conditionalFormatting>
  <conditionalFormatting sqref="E89:E93">
    <cfRule type="cellIs" dxfId="27" priority="29" operator="lessThan">
      <formula>0</formula>
    </cfRule>
  </conditionalFormatting>
  <conditionalFormatting sqref="E94">
    <cfRule type="cellIs" dxfId="26" priority="28" operator="lessThan">
      <formula>0</formula>
    </cfRule>
  </conditionalFormatting>
  <conditionalFormatting sqref="E101">
    <cfRule type="cellIs" dxfId="25" priority="27" operator="lessThan">
      <formula>0</formula>
    </cfRule>
  </conditionalFormatting>
  <conditionalFormatting sqref="E119">
    <cfRule type="cellIs" dxfId="24" priority="26" operator="lessThan">
      <formula>0</formula>
    </cfRule>
  </conditionalFormatting>
  <conditionalFormatting sqref="E122">
    <cfRule type="cellIs" dxfId="23" priority="25" operator="lessThan">
      <formula>0</formula>
    </cfRule>
  </conditionalFormatting>
  <conditionalFormatting sqref="E123:E124">
    <cfRule type="cellIs" dxfId="22" priority="24" operator="lessThan">
      <formula>0</formula>
    </cfRule>
  </conditionalFormatting>
  <conditionalFormatting sqref="E125:E127">
    <cfRule type="cellIs" dxfId="21" priority="23" operator="lessThan">
      <formula>0</formula>
    </cfRule>
  </conditionalFormatting>
  <conditionalFormatting sqref="E130">
    <cfRule type="cellIs" dxfId="20" priority="22" operator="lessThan">
      <formula>0</formula>
    </cfRule>
  </conditionalFormatting>
  <conditionalFormatting sqref="E131:E134">
    <cfRule type="cellIs" dxfId="19" priority="21" operator="lessThan">
      <formula>0</formula>
    </cfRule>
  </conditionalFormatting>
  <conditionalFormatting sqref="E137:E138">
    <cfRule type="cellIs" dxfId="18" priority="20" operator="lessThan">
      <formula>0</formula>
    </cfRule>
  </conditionalFormatting>
  <conditionalFormatting sqref="E141">
    <cfRule type="cellIs" dxfId="17" priority="19" operator="lessThan">
      <formula>0</formula>
    </cfRule>
  </conditionalFormatting>
  <conditionalFormatting sqref="E145:E150">
    <cfRule type="cellIs" dxfId="16" priority="18" operator="lessThan">
      <formula>0</formula>
    </cfRule>
  </conditionalFormatting>
  <conditionalFormatting sqref="E158:E162">
    <cfRule type="cellIs" dxfId="15" priority="16" operator="lessThan">
      <formula>0</formula>
    </cfRule>
  </conditionalFormatting>
  <conditionalFormatting sqref="E163:E171">
    <cfRule type="cellIs" dxfId="14" priority="15" operator="lessThan">
      <formula>0</formula>
    </cfRule>
  </conditionalFormatting>
  <conditionalFormatting sqref="E172:E174">
    <cfRule type="cellIs" dxfId="13" priority="14" operator="lessThan">
      <formula>0</formula>
    </cfRule>
  </conditionalFormatting>
  <conditionalFormatting sqref="E175:E177">
    <cfRule type="cellIs" dxfId="12" priority="13" operator="lessThan">
      <formula>0</formula>
    </cfRule>
  </conditionalFormatting>
  <conditionalFormatting sqref="E178">
    <cfRule type="cellIs" dxfId="11" priority="12" operator="lessThan">
      <formula>0</formula>
    </cfRule>
  </conditionalFormatting>
  <conditionalFormatting sqref="E181">
    <cfRule type="cellIs" dxfId="10" priority="11" operator="lessThan">
      <formula>0</formula>
    </cfRule>
  </conditionalFormatting>
  <conditionalFormatting sqref="E184">
    <cfRule type="cellIs" dxfId="9" priority="10" operator="lessThan">
      <formula>0</formula>
    </cfRule>
  </conditionalFormatting>
  <conditionalFormatting sqref="E188:E192">
    <cfRule type="cellIs" dxfId="8" priority="9" operator="lessThan">
      <formula>0</formula>
    </cfRule>
  </conditionalFormatting>
  <conditionalFormatting sqref="E193:E215">
    <cfRule type="cellIs" dxfId="7" priority="8" operator="lessThan">
      <formula>0</formula>
    </cfRule>
  </conditionalFormatting>
  <conditionalFormatting sqref="E218:E225">
    <cfRule type="cellIs" dxfId="6" priority="7" operator="lessThan">
      <formula>0</formula>
    </cfRule>
  </conditionalFormatting>
  <conditionalFormatting sqref="E228">
    <cfRule type="cellIs" dxfId="5" priority="6" operator="lessThan">
      <formula>0</formula>
    </cfRule>
  </conditionalFormatting>
  <conditionalFormatting sqref="E231:E234">
    <cfRule type="cellIs" dxfId="4" priority="5" operator="lessThan">
      <formula>0</formula>
    </cfRule>
  </conditionalFormatting>
  <conditionalFormatting sqref="E237:E245">
    <cfRule type="cellIs" dxfId="3" priority="4" operator="lessThan">
      <formula>0</formula>
    </cfRule>
  </conditionalFormatting>
  <conditionalFormatting sqref="E246">
    <cfRule type="cellIs" dxfId="2" priority="3" operator="lessThan">
      <formula>0</formula>
    </cfRule>
  </conditionalFormatting>
  <conditionalFormatting sqref="E249:E252">
    <cfRule type="cellIs" dxfId="1" priority="2" operator="lessThan">
      <formula>0</formula>
    </cfRule>
  </conditionalFormatting>
  <conditionalFormatting sqref="E256">
    <cfRule type="cellIs" dxfId="0" priority="1"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2022</vt:lpstr>
      <vt:lpstr>POAI 2022-Ejecucion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Albeiro Gonzalez Londono</dc:creator>
  <cp:lastModifiedBy>Juan David Marulanda Alvarez</cp:lastModifiedBy>
  <dcterms:created xsi:type="dcterms:W3CDTF">2021-12-13T16:14:58Z</dcterms:created>
  <dcterms:modified xsi:type="dcterms:W3CDTF">2022-09-28T14:50:20Z</dcterms:modified>
</cp:coreProperties>
</file>